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ESTUDO\1 SEMESTRE\TRABALHO EM GRUPO\"/>
    </mc:Choice>
  </mc:AlternateContent>
  <xr:revisionPtr revIDLastSave="0" documentId="13_ncr:1_{A34095F3-B6EE-4CA2-8914-461C94B62C9F}" xr6:coauthVersionLast="47" xr6:coauthVersionMax="47" xr10:uidLastSave="{00000000-0000-0000-0000-000000000000}"/>
  <bookViews>
    <workbookView xWindow="-108" yWindow="-108" windowWidth="23256" windowHeight="12576" xr2:uid="{457E4D26-38FD-428E-8A83-29E979914D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4" i="1" l="1"/>
  <c r="J142" i="1"/>
  <c r="F142" i="1"/>
  <c r="F235" i="1"/>
  <c r="H235" i="1" s="1"/>
  <c r="K235" i="1" s="1"/>
  <c r="B243" i="1"/>
  <c r="M349" i="1"/>
  <c r="I347" i="1"/>
  <c r="N347" i="1" s="1"/>
  <c r="F351" i="1"/>
  <c r="F345" i="1"/>
  <c r="H345" i="1" s="1"/>
  <c r="F337" i="1"/>
  <c r="K333" i="1"/>
  <c r="I333" i="1"/>
  <c r="F331" i="1"/>
  <c r="H331" i="1" s="1"/>
  <c r="B320" i="1"/>
  <c r="I320" i="1" s="1"/>
  <c r="B318" i="1"/>
  <c r="I318" i="1" s="1"/>
  <c r="C322" i="1" s="1"/>
  <c r="C194" i="1"/>
  <c r="N220" i="1"/>
  <c r="N222" i="1" s="1"/>
  <c r="N224" i="1" s="1"/>
  <c r="F220" i="1"/>
  <c r="F222" i="1" s="1"/>
  <c r="F224" i="1" s="1"/>
  <c r="H208" i="1"/>
  <c r="H199" i="1"/>
  <c r="N210" i="1"/>
  <c r="N212" i="1" s="1"/>
  <c r="N214" i="1" s="1"/>
  <c r="F210" i="1"/>
  <c r="N201" i="1"/>
  <c r="N203" i="1" s="1"/>
  <c r="N205" i="1" s="1"/>
  <c r="N193" i="1"/>
  <c r="N195" i="1" s="1"/>
  <c r="N197" i="1" s="1"/>
  <c r="F201" i="1"/>
  <c r="F193" i="1"/>
  <c r="H191" i="1"/>
  <c r="F189" i="1"/>
  <c r="I189" i="1" s="1"/>
  <c r="F191" i="1"/>
  <c r="C141" i="1"/>
  <c r="F138" i="1"/>
  <c r="F146" i="1" s="1"/>
  <c r="F154" i="1" s="1"/>
  <c r="C114" i="1"/>
  <c r="N111" i="1"/>
  <c r="N113" i="1" s="1"/>
  <c r="N115" i="1" s="1"/>
  <c r="N117" i="1" s="1"/>
  <c r="N119" i="1" s="1"/>
  <c r="N121" i="1" s="1"/>
  <c r="N123" i="1" s="1"/>
  <c r="F111" i="1"/>
  <c r="H111" i="1" s="1"/>
  <c r="C86" i="1"/>
  <c r="F99" i="1"/>
  <c r="J99" i="1" s="1"/>
  <c r="L99" i="1" s="1"/>
  <c r="F83" i="1"/>
  <c r="J83" i="1" s="1"/>
  <c r="F85" i="1" s="1"/>
  <c r="J85" i="1" s="1"/>
  <c r="N85" i="1" s="1"/>
  <c r="P85" i="1" s="1"/>
  <c r="H65" i="1"/>
  <c r="J65" i="1" s="1"/>
  <c r="H73" i="1" s="1"/>
  <c r="G71" i="1"/>
  <c r="G67" i="1"/>
  <c r="J59" i="1"/>
  <c r="H59" i="1"/>
  <c r="H57" i="1"/>
  <c r="F57" i="1"/>
  <c r="F47" i="1"/>
  <c r="H47" i="1" s="1"/>
  <c r="J47" i="1" s="1"/>
  <c r="L47" i="1" s="1"/>
  <c r="J37" i="1"/>
  <c r="H37" i="1"/>
  <c r="F37" i="1"/>
  <c r="J27" i="1"/>
  <c r="H27" i="1"/>
  <c r="F27" i="1"/>
  <c r="J17" i="1"/>
  <c r="H17" i="1"/>
  <c r="F17" i="1"/>
  <c r="J7" i="1"/>
  <c r="H7" i="1"/>
  <c r="F7" i="1"/>
  <c r="F237" i="1" l="1"/>
  <c r="I349" i="1"/>
  <c r="F349" i="1"/>
  <c r="P349" i="1"/>
  <c r="I351" i="1" s="1"/>
  <c r="L351" i="1" s="1"/>
  <c r="C351" i="1" s="1"/>
  <c r="F333" i="1"/>
  <c r="M333" i="1" s="1"/>
  <c r="F335" i="1" s="1"/>
  <c r="K335" i="1" s="1"/>
  <c r="I337" i="1" s="1"/>
  <c r="L337" i="1" s="1"/>
  <c r="C337" i="1" s="1"/>
  <c r="H220" i="1"/>
  <c r="I220" i="1" s="1"/>
  <c r="H193" i="1"/>
  <c r="I193" i="1" s="1"/>
  <c r="H210" i="1"/>
  <c r="I210" i="1" s="1"/>
  <c r="H201" i="1"/>
  <c r="I201" i="1" s="1"/>
  <c r="F212" i="1"/>
  <c r="H212" i="1" s="1"/>
  <c r="F203" i="1"/>
  <c r="H203" i="1" s="1"/>
  <c r="F195" i="1"/>
  <c r="H195" i="1" s="1"/>
  <c r="I111" i="1"/>
  <c r="L83" i="1"/>
  <c r="H154" i="1"/>
  <c r="I154" i="1" s="1"/>
  <c r="F162" i="1"/>
  <c r="H162" i="1" s="1"/>
  <c r="H146" i="1"/>
  <c r="F148" i="1" s="1"/>
  <c r="H138" i="1"/>
  <c r="F140" i="1" s="1"/>
  <c r="J140" i="1" s="1"/>
  <c r="I127" i="1"/>
  <c r="F113" i="1"/>
  <c r="F115" i="1" s="1"/>
  <c r="H115" i="1" s="1"/>
  <c r="P111" i="1"/>
  <c r="N83" i="1"/>
  <c r="P83" i="1" s="1"/>
  <c r="L85" i="1"/>
  <c r="F87" i="1"/>
  <c r="J87" i="1" s="1"/>
  <c r="N87" i="1" s="1"/>
  <c r="P87" i="1" s="1"/>
  <c r="H69" i="1"/>
  <c r="J57" i="1"/>
  <c r="F61" i="1" s="1"/>
  <c r="L59" i="1"/>
  <c r="H61" i="1" s="1"/>
  <c r="L27" i="1"/>
  <c r="P47" i="1"/>
  <c r="L37" i="1"/>
  <c r="L17" i="1"/>
  <c r="L7" i="1"/>
  <c r="H237" i="1" l="1"/>
  <c r="K237" i="1" s="1"/>
  <c r="F239" i="1"/>
  <c r="P220" i="1"/>
  <c r="P193" i="1"/>
  <c r="P224" i="1"/>
  <c r="I224" i="1"/>
  <c r="I222" i="1"/>
  <c r="P222" i="1"/>
  <c r="P201" i="1"/>
  <c r="P210" i="1"/>
  <c r="F214" i="1"/>
  <c r="H214" i="1" s="1"/>
  <c r="F205" i="1"/>
  <c r="H205" i="1" s="1"/>
  <c r="F197" i="1"/>
  <c r="H197" i="1" s="1"/>
  <c r="F156" i="1"/>
  <c r="J156" i="1" s="1"/>
  <c r="F158" i="1" s="1"/>
  <c r="J158" i="1" s="1"/>
  <c r="I162" i="1"/>
  <c r="F164" i="1"/>
  <c r="L140" i="1"/>
  <c r="N140" i="1"/>
  <c r="P140" i="1" s="1"/>
  <c r="J148" i="1"/>
  <c r="J144" i="1"/>
  <c r="J61" i="1"/>
  <c r="G63" i="1" s="1"/>
  <c r="I63" i="1" s="1"/>
  <c r="I138" i="1"/>
  <c r="I146" i="1"/>
  <c r="P115" i="1"/>
  <c r="I115" i="1"/>
  <c r="H113" i="1"/>
  <c r="I113" i="1" s="1"/>
  <c r="F117" i="1"/>
  <c r="H117" i="1" s="1"/>
  <c r="L87" i="1"/>
  <c r="F89" i="1"/>
  <c r="J89" i="1" s="1"/>
  <c r="N89" i="1" s="1"/>
  <c r="P89" i="1" s="1"/>
  <c r="H239" i="1" l="1"/>
  <c r="K239" i="1" s="1"/>
  <c r="F241" i="1"/>
  <c r="P212" i="1"/>
  <c r="I212" i="1"/>
  <c r="P214" i="1"/>
  <c r="I214" i="1"/>
  <c r="P203" i="1"/>
  <c r="I203" i="1"/>
  <c r="P205" i="1"/>
  <c r="I205" i="1"/>
  <c r="P197" i="1"/>
  <c r="I197" i="1"/>
  <c r="P195" i="1"/>
  <c r="I195" i="1"/>
  <c r="J164" i="1"/>
  <c r="F166" i="1" s="1"/>
  <c r="J166" i="1" s="1"/>
  <c r="L156" i="1"/>
  <c r="N156" i="1"/>
  <c r="P156" i="1" s="1"/>
  <c r="F160" i="1"/>
  <c r="N158" i="1"/>
  <c r="P158" i="1" s="1"/>
  <c r="L158" i="1"/>
  <c r="L144" i="1"/>
  <c r="N144" i="1"/>
  <c r="P144" i="1" s="1"/>
  <c r="L142" i="1"/>
  <c r="N142" i="1"/>
  <c r="P142" i="1" s="1"/>
  <c r="F150" i="1"/>
  <c r="J150" i="1" s="1"/>
  <c r="L148" i="1"/>
  <c r="N148" i="1"/>
  <c r="P148" i="1" s="1"/>
  <c r="F119" i="1"/>
  <c r="F121" i="1" s="1"/>
  <c r="P113" i="1"/>
  <c r="P117" i="1"/>
  <c r="I117" i="1"/>
  <c r="L89" i="1"/>
  <c r="F91" i="1"/>
  <c r="J91" i="1" s="1"/>
  <c r="N91" i="1" s="1"/>
  <c r="P91" i="1" s="1"/>
  <c r="I67" i="1"/>
  <c r="K67" i="1" s="1"/>
  <c r="F69" i="1" s="1"/>
  <c r="J69" i="1" s="1"/>
  <c r="C63" i="1" s="1"/>
  <c r="I71" i="1"/>
  <c r="K71" i="1" s="1"/>
  <c r="F73" i="1" s="1"/>
  <c r="J73" i="1" s="1"/>
  <c r="C64" i="1" s="1"/>
  <c r="H241" i="1" l="1"/>
  <c r="K241" i="1" s="1"/>
  <c r="F243" i="1"/>
  <c r="L138" i="1"/>
  <c r="K208" i="1"/>
  <c r="K191" i="1"/>
  <c r="K199" i="1"/>
  <c r="L164" i="1"/>
  <c r="N164" i="1"/>
  <c r="P164" i="1" s="1"/>
  <c r="F174" i="1"/>
  <c r="J174" i="1" s="1"/>
  <c r="J160" i="1"/>
  <c r="L160" i="1" s="1"/>
  <c r="L154" i="1" s="1"/>
  <c r="N166" i="1"/>
  <c r="P166" i="1" s="1"/>
  <c r="F168" i="1"/>
  <c r="J168" i="1" s="1"/>
  <c r="L166" i="1"/>
  <c r="F152" i="1"/>
  <c r="J152" i="1" s="1"/>
  <c r="N150" i="1"/>
  <c r="P150" i="1" s="1"/>
  <c r="L150" i="1"/>
  <c r="H119" i="1"/>
  <c r="P119" i="1" s="1"/>
  <c r="H121" i="1"/>
  <c r="F123" i="1"/>
  <c r="H123" i="1" s="1"/>
  <c r="L91" i="1"/>
  <c r="F93" i="1"/>
  <c r="J93" i="1" s="1"/>
  <c r="N93" i="1" s="1"/>
  <c r="P93" i="1" s="1"/>
  <c r="F245" i="1" l="1"/>
  <c r="H243" i="1"/>
  <c r="K243" i="1" s="1"/>
  <c r="N160" i="1"/>
  <c r="P160" i="1" s="1"/>
  <c r="M226" i="1"/>
  <c r="F176" i="1"/>
  <c r="J176" i="1" s="1"/>
  <c r="N174" i="1"/>
  <c r="P174" i="1" s="1"/>
  <c r="L174" i="1"/>
  <c r="I119" i="1"/>
  <c r="L168" i="1"/>
  <c r="L162" i="1" s="1"/>
  <c r="N168" i="1"/>
  <c r="P168" i="1" s="1"/>
  <c r="N152" i="1"/>
  <c r="P152" i="1" s="1"/>
  <c r="L152" i="1"/>
  <c r="P123" i="1"/>
  <c r="I123" i="1"/>
  <c r="P121" i="1"/>
  <c r="I121" i="1"/>
  <c r="L93" i="1"/>
  <c r="F95" i="1"/>
  <c r="J95" i="1" s="1"/>
  <c r="H245" i="1" l="1"/>
  <c r="K245" i="1" s="1"/>
  <c r="M254" i="1" s="1"/>
  <c r="F247" i="1"/>
  <c r="H247" i="1" s="1"/>
  <c r="K247" i="1" s="1"/>
  <c r="N129" i="1"/>
  <c r="C193" i="1"/>
  <c r="L146" i="1"/>
  <c r="M180" i="1" s="1"/>
  <c r="N176" i="1"/>
  <c r="P176" i="1" s="1"/>
  <c r="F178" i="1"/>
  <c r="J178" i="1" s="1"/>
  <c r="L176" i="1"/>
  <c r="L95" i="1"/>
  <c r="M101" i="1" s="1"/>
  <c r="C85" i="1" s="1"/>
  <c r="N95" i="1"/>
  <c r="P95" i="1" s="1"/>
  <c r="L178" i="1" l="1"/>
  <c r="L172" i="1" s="1"/>
  <c r="N178" i="1"/>
  <c r="P178" i="1" s="1"/>
  <c r="C140" i="1"/>
  <c r="C113" i="1"/>
  <c r="B241" i="1" l="1"/>
</calcChain>
</file>

<file path=xl/sharedStrings.xml><?xml version="1.0" encoding="utf-8"?>
<sst xmlns="http://schemas.openxmlformats.org/spreadsheetml/2006/main" count="452" uniqueCount="121">
  <si>
    <t>CALCULO DE FUNÇÃO DO SEGUNDO GRAU</t>
  </si>
  <si>
    <t>CONVERSÃO DE BASE NUMÉRICA</t>
  </si>
  <si>
    <t>CONCATENAÇÃO DE 2 STRINGS</t>
  </si>
  <si>
    <t>JUROS SIMPLES</t>
  </si>
  <si>
    <t>JUROS COMPOSTOS</t>
  </si>
  <si>
    <t>FUNÇÕES DE CALCULO REQUERIDAS NO PROJETO</t>
  </si>
  <si>
    <t xml:space="preserve">FUNÇÃO DE SOMA </t>
  </si>
  <si>
    <t>FUNÇÃO DE MULTIPLICAÇÃO</t>
  </si>
  <si>
    <t>FUNÇÃO DE SUBTRAÇÃO</t>
  </si>
  <si>
    <t>INSIRA O PRIMEIRO NUMERO:</t>
  </si>
  <si>
    <t>INSIRA O SEGUNDO NUMERO:</t>
  </si>
  <si>
    <t>CALCULO</t>
  </si>
  <si>
    <t>+</t>
  </si>
  <si>
    <t>=</t>
  </si>
  <si>
    <t>INPUTS</t>
  </si>
  <si>
    <t>VALOR</t>
  </si>
  <si>
    <t>DESCRIÇÃO</t>
  </si>
  <si>
    <t>A FUNÇÃO RECEBE A QUANTIDADE DE VALORES A SEREM SOMADOS, E SOMA TODOS OS NÚMEROS EM UM RESULTADO</t>
  </si>
  <si>
    <t>INSIRA O X NUMERO:</t>
  </si>
  <si>
    <t>...</t>
  </si>
  <si>
    <t>+  ...  +</t>
  </si>
  <si>
    <t>-</t>
  </si>
  <si>
    <t>-  ...  -</t>
  </si>
  <si>
    <t>X</t>
  </si>
  <si>
    <t>X  ...  X</t>
  </si>
  <si>
    <t>FUNÇÃO DE DIVISÃO</t>
  </si>
  <si>
    <t>÷</t>
  </si>
  <si>
    <t>A FUNÇÃO RECEBE A QUANTIDADE DE VALORES A SEREM MULTIPLICADOS, E MULTIPLICA TODOS OS NÚMEROS ENTRE SI EM UM ÚNICO RESULTADO</t>
  </si>
  <si>
    <t>A FUNÇÃO RECEBE A QUANTIDADE DE VALORES A SEREM SUBTRAÍDOS, E SUBTRAI TODOS OS NÚMEROS EM UM ÚNICO RESULTADO</t>
  </si>
  <si>
    <t>A FUNÇÃO RECEBE A QUANTIDADE DE VALORES A SEREM DIVIDIDOS, E DIVIDE OS VALORES NA SEQUENCIA INSERIDA EM UM ÚNICO RESULTADO FINAL</t>
  </si>
  <si>
    <t>FUNÇÃO DE CÁLCULO FATORIAL</t>
  </si>
  <si>
    <t>INSIRA O NUMERO:</t>
  </si>
  <si>
    <t>÷  ...  ÷</t>
  </si>
  <si>
    <t>A FUNÇÃO RECEBE UM NÚMERO NATURAL E REALIZA A MULTIPLICAÇÃO DESTE NÚMERO PELOS NUMEROS ANTECESSORES EM ORDEM, ATÉ QUE O VALOR A SER MULTIPLICADO SEJA IGUAL A 1, E MOSTRA UM ÚNICO RESULTADO FINAL</t>
  </si>
  <si>
    <t>OUTPUTS</t>
  </si>
  <si>
    <t>√</t>
  </si>
  <si>
    <t>INSIRA O PRIMEIRO NUMERO (A):</t>
  </si>
  <si>
    <t>INSIRA O SEGUNDO NUMERO (B):</t>
  </si>
  <si>
    <t>INSIRA O TERCEIRO NUMERO (C):</t>
  </si>
  <si>
    <t>= D</t>
  </si>
  <si>
    <t>=E</t>
  </si>
  <si>
    <t>= F</t>
  </si>
  <si>
    <t>= G</t>
  </si>
  <si>
    <t xml:space="preserve"> = H</t>
  </si>
  <si>
    <t xml:space="preserve"> = I</t>
  </si>
  <si>
    <t>= J</t>
  </si>
  <si>
    <t>= RESULTADO 1</t>
  </si>
  <si>
    <t>= RESULTADO 2</t>
  </si>
  <si>
    <t>RESULTADO 1:</t>
  </si>
  <si>
    <t>RESULTADO 2:</t>
  </si>
  <si>
    <t>CALCULO DE CONVERSÃO DE BASE 10 PARA BASE 2</t>
  </si>
  <si>
    <t>INSIRA O NUMERO DECIMAL</t>
  </si>
  <si>
    <t>-&gt;</t>
  </si>
  <si>
    <t>CONCATENAR RESULTADOS DE FORMA INVERTIDA</t>
  </si>
  <si>
    <t>RESULTADO</t>
  </si>
  <si>
    <t>CONFERENCIA</t>
  </si>
  <si>
    <t>CALCULO DE CONVERSÃO DE BASE 2 PARA BASE 10</t>
  </si>
  <si>
    <t>^</t>
  </si>
  <si>
    <t>SOMAR OS RESULTADOS DE CADA STRING</t>
  </si>
  <si>
    <t>1</t>
  </si>
  <si>
    <t>A FUNÇÃO LÊ O VALOR;
DIVIDE O NUMERO POR 2;
 REALIZA A LEITURA SE O NÚMERO É UMA DIVISÃO PERFEITA OU NÃO;
ATRIBUI UM VALOR 0 OU 1 PARA O RESULTADO;
 CONVERTE O NÚMERO EM SUA VERSÃO INTEIRA;
E REINICIA O PROCESSO DE DIVISÃO E LEITURA ATÉ QUE O NÚMERO SEJA ZERO;
E ENTÃO CONCATENA OS NÚMEROS ENCONTRADOS DE FORMA INVERSA EM UM ÚNICO RESULTADO</t>
  </si>
  <si>
    <t>A FUNÇÃO RECEBE OS VALORES 1 (A), 2 (B) E 3 (C),
REALIZA O CALCULO DE B x B = (D),
REALIZA O CALCULO DE 4 x A x C = (E),
REALIZA O CÁLCULO DE D - E = (F), 
CONFIRMA SE O VALOR DE F É UM NÚMERO NATURAL, SE NÃO PEDE PARA SE REINSERIR OS VALORES A, B E C NOVAMENTE;
SE É UM NÚMERO NATURAL REALIZA A RAIZ DE F = (G),
REALIZA O CALCULO DE 2 X A = (H),
REALIZA O CÁLCULO DE -B + G = I,
REALIZA O CÁLCULO DE I ÷ H = (RESULTADO 1), 
REALIZA O CALCULO DE -B - G = (J),
E REALIZA O CÁLCULO DE J ÷ H = (RESULTADO 2)</t>
  </si>
  <si>
    <t>A FUNÇÃO LÊ O NÚMERO DE ALGARISMOS NO VALOR;
 LÊ O NUMERO CORRESPONDENTE A QUANTIDADE DE ALGARISMOS A CALCULAR;
CONFIRMA SE O NÚMERO É UM ALGARISMO BINÁRIO (1 OU 0), SE NÃO PEDE PARA REINSERIR O VALOR;
SE É UM ALGARISMO BINÁRIO, MULTIPLICA O NUMERO POR 2 ELEVADO A QUANTIDADE DE ALGARISMOS MENOS 1;
REPETE O PROCESSO ATÉ QUE A QUANTIDADE DE ALGARISMOS DO VALOR SEJA ALCANÇADA;
E ENTÃO SOMA OS RESULTADOS OBTIDOS EM UMA ÚNICA RESPOSTA</t>
  </si>
  <si>
    <t>CALCULO DE CONVERSÃO DE BASE 8 PARA BASE 2</t>
  </si>
  <si>
    <t>CONCATENAR VALOR EM BINARIO</t>
  </si>
  <si>
    <t>OK</t>
  </si>
  <si>
    <t>A FUNÇÃO LÊ O NÚMERO DE ALGARISMOS NO VALOR;
 LÊ O NUMERO CORRESPONDENTE A QUANTIDADE DE ALGARISMOS A CALCULAR;
CONFIRMA SE O NÚMERO É UM ALGARISMO OCTAL (MENOR OU IGUAL A 7), SE NÃO PEDE PARA REINSERIR O VALOR;
SE É UM OCTAL DIVIDE O NUMERO POR 2,  REALIZA A LEITURA SE O NÚMERO É UMA DIVISÃO PERFEITA OU NÃO, ATRIBUI UM VALOR 0 OU 1 PARA O RESULTADO,  CONVERTE O NÚMERO EM SUA VERSÃO INTEIRA;
E REPETE O PROCESSO ACIMA 3 VEZES;
REPETE O A VERIFICAÇÃO ATÉ QUE A QUANTIDADE DE ALGARISMOS DO VALOR SEJA ALCANÇADA;
E ENTÃO CONCATENA OS RESULTADOS OBTIDOS EM UMA ÚNICA RESPOSTA</t>
  </si>
  <si>
    <t>CALCULO DE CONVERSÃO DE BASE 2 PARA BASE 8</t>
  </si>
  <si>
    <t>INSIRA O NUMERO OCTAL</t>
  </si>
  <si>
    <t>x</t>
  </si>
  <si>
    <t xml:space="preserve">CONCATENAR RESULTADOS </t>
  </si>
  <si>
    <t>A FUNÇÃO LÊ O NÚMERO DE ALGARISMOS NO VALOR;
CONFIRMA SE O NÚMERO DE ALGARISMOS É DIVISÍVEL POR 3, SE NÃO PEDE PARA REINSERIR O VALOR;
SE É DIVISÍVEL POR 3, LÊ OS 3 PRIMEIROS ALGARISMOS, E MULTIPLICA CADA ALGARISMO POR 2 ELEVADO A QUANTIDADE DE ALGARISMOS MENOS 1 E SOMA OS 3 RESULTADOS EM UM ÚNICO NÚMERO;
REPETE O PROCESSO ATÉ QUE A QUANTIDADE DE ALGARISMOS SEJA ALCANÇADA;
E ENTÃO CONCATENA OS RESULTADOS OBTIDOS EM UMA ÚNICA RESPOSTA.</t>
  </si>
  <si>
    <t>INSIRA O NUMERO HEXADECIMAL</t>
  </si>
  <si>
    <t>HEXADECIMAL</t>
  </si>
  <si>
    <t>BINÁRIO</t>
  </si>
  <si>
    <t>A</t>
  </si>
  <si>
    <t>B</t>
  </si>
  <si>
    <t>C</t>
  </si>
  <si>
    <t>D</t>
  </si>
  <si>
    <t>E</t>
  </si>
  <si>
    <t>F</t>
  </si>
  <si>
    <t>0</t>
  </si>
  <si>
    <t>2</t>
  </si>
  <si>
    <t>3</t>
  </si>
  <si>
    <t>4</t>
  </si>
  <si>
    <t>5</t>
  </si>
  <si>
    <t>6</t>
  </si>
  <si>
    <t>7</t>
  </si>
  <si>
    <t>8</t>
  </si>
  <si>
    <t>9</t>
  </si>
  <si>
    <t>N</t>
  </si>
  <si>
    <t>A FUNÇÃO LÊ O NÚMERO DE ALGARISMOS NO VALOR;
LÊ O PRIMEIRO ALGARISMO, CONFIRMA SE O NÚMERO FAZ PARTE DA TABELA DE NÚMEROS DE 0 A 9 E DE A ATÉ F; E ATRIBUI UM NÚMERO BINÁRIO DE 4 DÍGITOS CORRESPONDENTE
REPETE O PROCESSO ATÉ QUE A QUANTIDADE DE ALGARISMOS SEJA ALCANÇADA;
E ENTÃO CONCATENA OS RESULTADOS OBTIDOS EM UMA ÚNICA RESPOSTA.</t>
  </si>
  <si>
    <t>FALTA LER O NUMERO EM CONJUNTOS DE 3 COMEÇANDO PELA DIREITA E COMPLETAR OS NUMEROS FALTANDO COM 0 A ESQUERDA</t>
  </si>
  <si>
    <t>PODE SER FEITO COM MATRIZ APENAS PARA AS LETRAS E USAR O METODO PADRÃO PARA OS NUMEROS</t>
  </si>
  <si>
    <t>CALCULO DE CONVERSÃO DE BASE 2 PARA BASE 16</t>
  </si>
  <si>
    <t>CALCULO DE CONCATENAÇÃO DE STRINGS</t>
  </si>
  <si>
    <t>INSIRA A PRIMEIRA STRING</t>
  </si>
  <si>
    <t>INSIRA A SEGUNDA  STRING</t>
  </si>
  <si>
    <t>OUTPUT:</t>
  </si>
  <si>
    <t>LOREM IPSUM 123</t>
  </si>
  <si>
    <t>1 2 3 4 5 6 7 8 9 10</t>
  </si>
  <si>
    <t>(TEXTO)</t>
  </si>
  <si>
    <t>CONCATENAR RESULTADOS:</t>
  </si>
  <si>
    <t>A FUNÇÃO RECEBE AS 2 STRINGS DE TEXTO;
 E CONCATENA AS 2 STRINGS DE TEXTO NA ORDEM INSERIDA, ADICIONANDO UM ESPAÇO “ “ ENTRE ELAS.</t>
  </si>
  <si>
    <t>INSIRA O TEMPO EM MESES (T)</t>
  </si>
  <si>
    <t xml:space="preserve">INSIRA O VALOR E MREAIS (C) </t>
  </si>
  <si>
    <t>INSIRA A TAXA DE JUROS EM % (I)</t>
  </si>
  <si>
    <t>(J1)</t>
  </si>
  <si>
    <t>(J2)</t>
  </si>
  <si>
    <t>RESULTADO:</t>
  </si>
  <si>
    <t>A FUNÇÃO RECEBE O VALOR EM REAIS (C), O TEMPO EM MESES (T), E A TAXA DE JUROS EM % (I);
A FUNÇÃO CONFIRMA SE O VALOR C POSSUI ATÉ 2 CASAS DECIMAIS;
SE NÃO PEDE PARA INSERIR O VALOR C NOVAMENTE;
REALIZA O CÁLCULO DE (C) X (T) X (I) = (J1);
REALIZA O CÁLCULO DE (J1) ÷ 100 = (J2);
 E REALIZA O CÁLCULO DE (C)+ (J2) EM UMA ÚNICA RESPOSTA</t>
  </si>
  <si>
    <t>CALCULO DE JUROS SIMPLES</t>
  </si>
  <si>
    <t>CALCULO DE JUROS COMPOSTOS</t>
  </si>
  <si>
    <t>)</t>
  </si>
  <si>
    <t>(</t>
  </si>
  <si>
    <t xml:space="preserve">EM LOOP </t>
  </si>
  <si>
    <t xml:space="preserve">VEZES </t>
  </si>
  <si>
    <t>(M)</t>
  </si>
  <si>
    <t>A FUNÇÃO RECEBE O VALOR EM REAIS (C), O TEMPO EM MESES (T), E A TAXA DE JUROS EM % (I);
A FUNÇÃO CONFIRMA SE O VALOR C POSSUI ATÉ 2 CASAS DECIMAIS;
SE NÃO PEDE PARA INSERIR O VALOR C NOVAMENTE;
REALIZA O CÁLCULO DE 1+(I) = (J1);
REALIZA O LOOP DE CÁLCULO DE (J1) X (J1) ATÉ (T) VEZES = (J2)
 E REALIZA O CÁLCULO DE (C) X (J2) EM UMA ÚNICA RESPOSTA</t>
  </si>
  <si>
    <t>CALCULO DE CONVERSÃO DE BASE 2 PARA BASE 16 (NÃO IMPLEMENTADO DETALHADAMENTE)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</si>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</sst>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00"/>
    <numFmt numFmtId="165" formatCode="0000"/>
    <numFmt numFmtId="166" formatCode="&quot;R$&quot;\ #,##0.00"/>
    <numFmt numFmtId="167" formatCode="0.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Aptos Narrow"/>
      <family val="2"/>
      <scheme val="minor"/>
    </font>
    <font>
      <b/>
      <u/>
      <sz val="11"/>
      <color theme="1"/>
      <name val="Calibri"/>
      <family val="2"/>
    </font>
    <font>
      <b/>
      <sz val="11"/>
      <color rgb="FFFF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5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4" borderId="7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2" fontId="2" fillId="4" borderId="5" xfId="0" applyNumberFormat="1" applyFont="1" applyFill="1" applyBorder="1" applyAlignment="1">
      <alignment horizontal="center" vertical="center"/>
    </xf>
    <xf numFmtId="0" fontId="2" fillId="4" borderId="5" xfId="0" quotePrefix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4" borderId="6" xfId="0" quotePrefix="1" applyFont="1" applyFill="1" applyBorder="1" applyAlignment="1">
      <alignment horizontal="center" vertical="center"/>
    </xf>
    <xf numFmtId="0" fontId="2" fillId="4" borderId="4" xfId="0" quotePrefix="1" applyFont="1" applyFill="1" applyBorder="1" applyAlignment="1">
      <alignment horizontal="center" vertical="center"/>
    </xf>
    <xf numFmtId="164" fontId="2" fillId="8" borderId="3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164" fontId="2" fillId="7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64" fontId="2" fillId="22" borderId="3" xfId="0" applyNumberFormat="1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164" fontId="2" fillId="15" borderId="3" xfId="0" applyNumberFormat="1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164" fontId="2" fillId="23" borderId="3" xfId="0" applyNumberFormat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4" xfId="0" applyFont="1" applyBorder="1"/>
    <xf numFmtId="2" fontId="2" fillId="9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3" xfId="0" applyNumberFormat="1" applyFont="1" applyFill="1" applyBorder="1" applyAlignment="1">
      <alignment horizontal="center" vertical="center"/>
    </xf>
    <xf numFmtId="2" fontId="2" fillId="8" borderId="3" xfId="0" applyNumberFormat="1" applyFont="1" applyFill="1" applyBorder="1" applyAlignment="1">
      <alignment horizontal="center" vertical="center"/>
    </xf>
    <xf numFmtId="2" fontId="2" fillId="10" borderId="3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2" fontId="2" fillId="10" borderId="1" xfId="0" applyNumberFormat="1" applyFont="1" applyFill="1" applyBorder="1" applyAlignment="1">
      <alignment horizontal="center" vertical="center"/>
    </xf>
    <xf numFmtId="0" fontId="2" fillId="4" borderId="9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2" fillId="11" borderId="3" xfId="0" applyNumberFormat="1" applyFont="1" applyFill="1" applyBorder="1" applyAlignment="1">
      <alignment horizontal="center" vertical="center"/>
    </xf>
    <xf numFmtId="2" fontId="2" fillId="7" borderId="3" xfId="0" applyNumberFormat="1" applyFont="1" applyFill="1" applyBorder="1" applyAlignment="1">
      <alignment horizontal="center" vertical="center"/>
    </xf>
    <xf numFmtId="2" fontId="2" fillId="12" borderId="3" xfId="0" applyNumberFormat="1" applyFont="1" applyFill="1" applyBorder="1" applyAlignment="1">
      <alignment horizontal="center" vertical="center"/>
    </xf>
    <xf numFmtId="2" fontId="2" fillId="13" borderId="3" xfId="0" applyNumberFormat="1" applyFont="1" applyFill="1" applyBorder="1" applyAlignment="1">
      <alignment horizontal="center" vertical="center"/>
    </xf>
    <xf numFmtId="2" fontId="2" fillId="4" borderId="0" xfId="0" quotePrefix="1" applyNumberFormat="1" applyFont="1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2" fontId="2" fillId="8" borderId="15" xfId="0" applyNumberFormat="1" applyFont="1" applyFill="1" applyBorder="1" applyAlignment="1">
      <alignment horizontal="center" vertical="center"/>
    </xf>
    <xf numFmtId="2" fontId="2" fillId="8" borderId="16" xfId="0" applyNumberFormat="1" applyFont="1" applyFill="1" applyBorder="1" applyAlignment="1">
      <alignment horizontal="center" vertical="center"/>
    </xf>
    <xf numFmtId="2" fontId="2" fillId="6" borderId="3" xfId="1" applyNumberFormat="1" applyFont="1" applyFill="1" applyBorder="1" applyAlignment="1">
      <alignment horizontal="center" vertical="center"/>
    </xf>
    <xf numFmtId="0" fontId="6" fillId="4" borderId="0" xfId="0" quotePrefix="1" applyFont="1" applyFill="1" applyAlignment="1">
      <alignment horizontal="center" vertical="center"/>
    </xf>
    <xf numFmtId="2" fontId="2" fillId="4" borderId="4" xfId="0" applyNumberFormat="1" applyFont="1" applyFill="1" applyBorder="1" applyAlignment="1">
      <alignment horizontal="center" vertical="center"/>
    </xf>
    <xf numFmtId="2" fontId="2" fillId="9" borderId="16" xfId="0" applyNumberFormat="1" applyFont="1" applyFill="1" applyBorder="1" applyAlignment="1">
      <alignment horizontal="center" vertical="center"/>
    </xf>
    <xf numFmtId="2" fontId="2" fillId="10" borderId="16" xfId="0" applyNumberFormat="1" applyFont="1" applyFill="1" applyBorder="1" applyAlignment="1">
      <alignment horizontal="center" vertical="center"/>
    </xf>
    <xf numFmtId="2" fontId="2" fillId="14" borderId="3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2" fontId="3" fillId="18" borderId="6" xfId="0" applyNumberFormat="1" applyFont="1" applyFill="1" applyBorder="1" applyAlignment="1">
      <alignment horizontal="center" vertical="center"/>
    </xf>
    <xf numFmtId="2" fontId="2" fillId="16" borderId="3" xfId="0" applyNumberFormat="1" applyFont="1" applyFill="1" applyBorder="1" applyAlignment="1">
      <alignment horizontal="center" vertical="center"/>
    </xf>
    <xf numFmtId="2" fontId="3" fillId="19" borderId="6" xfId="0" applyNumberFormat="1" applyFont="1" applyFill="1" applyBorder="1" applyAlignment="1">
      <alignment horizontal="center" vertical="center"/>
    </xf>
    <xf numFmtId="2" fontId="2" fillId="15" borderId="3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2" fontId="2" fillId="18" borderId="6" xfId="0" applyNumberFormat="1" applyFont="1" applyFill="1" applyBorder="1" applyAlignment="1">
      <alignment horizontal="center" vertical="center"/>
    </xf>
    <xf numFmtId="2" fontId="6" fillId="4" borderId="0" xfId="0" quotePrefix="1" applyNumberFormat="1" applyFont="1" applyFill="1" applyAlignment="1">
      <alignment horizontal="left" vertical="center"/>
    </xf>
    <xf numFmtId="2" fontId="2" fillId="17" borderId="3" xfId="0" applyNumberFormat="1" applyFont="1" applyFill="1" applyBorder="1" applyAlignment="1">
      <alignment horizontal="center" vertical="center"/>
    </xf>
    <xf numFmtId="2" fontId="2" fillId="19" borderId="6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2" fontId="3" fillId="18" borderId="13" xfId="0" applyNumberFormat="1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 wrapText="1"/>
    </xf>
    <xf numFmtId="2" fontId="3" fillId="21" borderId="3" xfId="0" applyNumberFormat="1" applyFont="1" applyFill="1" applyBorder="1" applyAlignment="1">
      <alignment horizontal="center" vertical="center"/>
    </xf>
    <xf numFmtId="43" fontId="2" fillId="4" borderId="0" xfId="1" quotePrefix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2" xfId="0" quotePrefix="1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5" fillId="4" borderId="0" xfId="2" applyFill="1"/>
    <xf numFmtId="0" fontId="2" fillId="9" borderId="1" xfId="0" applyFont="1" applyFill="1" applyBorder="1" applyAlignment="1">
      <alignment horizontal="center" vertical="center"/>
    </xf>
    <xf numFmtId="43" fontId="2" fillId="4" borderId="5" xfId="1" quotePrefix="1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165" fontId="3" fillId="4" borderId="20" xfId="0" applyNumberFormat="1" applyFont="1" applyFill="1" applyBorder="1" applyAlignment="1">
      <alignment horizontal="center" vertical="center"/>
    </xf>
    <xf numFmtId="49" fontId="3" fillId="4" borderId="14" xfId="0" quotePrefix="1" applyNumberFormat="1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165" fontId="3" fillId="4" borderId="22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43" fontId="2" fillId="4" borderId="0" xfId="1" quotePrefix="1" applyFont="1" applyFill="1" applyBorder="1" applyAlignment="1">
      <alignment vertical="center"/>
    </xf>
    <xf numFmtId="0" fontId="3" fillId="4" borderId="0" xfId="0" quotePrefix="1" applyFont="1" applyFill="1" applyAlignment="1">
      <alignment horizontal="center" vertical="center"/>
    </xf>
    <xf numFmtId="43" fontId="3" fillId="4" borderId="0" xfId="1" quotePrefix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6" fontId="2" fillId="9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3" applyNumberFormat="1" applyFont="1" applyFill="1" applyBorder="1" applyAlignment="1">
      <alignment horizontal="center" vertical="center"/>
    </xf>
    <xf numFmtId="0" fontId="2" fillId="10" borderId="3" xfId="3" applyNumberFormat="1" applyFont="1" applyFill="1" applyBorder="1" applyAlignment="1">
      <alignment horizontal="center" vertical="center"/>
    </xf>
    <xf numFmtId="167" fontId="2" fillId="7" borderId="3" xfId="0" applyNumberFormat="1" applyFont="1" applyFill="1" applyBorder="1" applyAlignment="1">
      <alignment horizontal="center" vertical="center"/>
    </xf>
    <xf numFmtId="166" fontId="3" fillId="18" borderId="6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2" fontId="3" fillId="18" borderId="12" xfId="0" applyNumberFormat="1" applyFont="1" applyFill="1" applyBorder="1" applyAlignment="1">
      <alignment horizontal="center" vertical="center"/>
    </xf>
    <xf numFmtId="2" fontId="3" fillId="18" borderId="1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" fontId="2" fillId="9" borderId="4" xfId="0" applyNumberFormat="1" applyFont="1" applyFill="1" applyBorder="1" applyAlignment="1">
      <alignment horizontal="center" vertical="center"/>
    </xf>
    <xf numFmtId="1" fontId="2" fillId="9" borderId="6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2" fontId="2" fillId="16" borderId="4" xfId="0" applyNumberFormat="1" applyFont="1" applyFill="1" applyBorder="1" applyAlignment="1">
      <alignment horizontal="center" vertical="center"/>
    </xf>
    <xf numFmtId="2" fontId="2" fillId="16" borderId="5" xfId="0" applyNumberFormat="1" applyFont="1" applyFill="1" applyBorder="1" applyAlignment="1">
      <alignment horizontal="center" vertical="center"/>
    </xf>
    <xf numFmtId="2" fontId="2" fillId="16" borderId="6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65" fontId="2" fillId="8" borderId="4" xfId="0" applyNumberFormat="1" applyFont="1" applyFill="1" applyBorder="1" applyAlignment="1">
      <alignment horizontal="center" vertical="center"/>
    </xf>
    <xf numFmtId="165" fontId="2" fillId="8" borderId="5" xfId="0" applyNumberFormat="1" applyFont="1" applyFill="1" applyBorder="1" applyAlignment="1">
      <alignment horizontal="center" vertical="center"/>
    </xf>
    <xf numFmtId="165" fontId="2" fillId="8" borderId="6" xfId="0" applyNumberFormat="1" applyFont="1" applyFill="1" applyBorder="1" applyAlignment="1">
      <alignment horizontal="center" vertical="center"/>
    </xf>
    <xf numFmtId="2" fontId="3" fillId="18" borderId="0" xfId="0" applyNumberFormat="1" applyFont="1" applyFill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2" fontId="2" fillId="8" borderId="23" xfId="0" applyNumberFormat="1" applyFont="1" applyFill="1" applyBorder="1" applyAlignment="1">
      <alignment horizontal="center" vertical="center"/>
    </xf>
    <xf numFmtId="2" fontId="2" fillId="8" borderId="2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2" fontId="3" fillId="21" borderId="7" xfId="0" applyNumberFormat="1" applyFont="1" applyFill="1" applyBorder="1" applyAlignment="1">
      <alignment horizontal="center" vertical="center"/>
    </xf>
    <xf numFmtId="2" fontId="3" fillId="21" borderId="0" xfId="0" applyNumberFormat="1" applyFont="1" applyFill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2" fontId="2" fillId="8" borderId="25" xfId="0" applyNumberFormat="1" applyFont="1" applyFill="1" applyBorder="1" applyAlignment="1">
      <alignment horizontal="center" vertical="center"/>
    </xf>
    <xf numFmtId="2" fontId="3" fillId="18" borderId="26" xfId="0" applyNumberFormat="1" applyFont="1" applyFill="1" applyBorder="1" applyAlignment="1">
      <alignment horizontal="center" vertical="center"/>
    </xf>
    <xf numFmtId="1" fontId="2" fillId="9" borderId="27" xfId="0" applyNumberFormat="1" applyFont="1" applyFill="1" applyBorder="1" applyAlignment="1">
      <alignment horizontal="center" vertical="center"/>
    </xf>
    <xf numFmtId="1" fontId="2" fillId="9" borderId="24" xfId="0" applyNumberFormat="1" applyFont="1" applyFill="1" applyBorder="1" applyAlignment="1">
      <alignment horizontal="center" vertical="center"/>
    </xf>
    <xf numFmtId="1" fontId="2" fillId="9" borderId="25" xfId="0" applyNumberFormat="1" applyFont="1" applyFill="1" applyBorder="1" applyAlignment="1">
      <alignment horizontal="center" vertical="center"/>
    </xf>
    <xf numFmtId="1" fontId="2" fillId="9" borderId="23" xfId="0" applyNumberFormat="1" applyFont="1" applyFill="1" applyBorder="1" applyAlignment="1">
      <alignment horizontal="center" vertical="center"/>
    </xf>
    <xf numFmtId="2" fontId="2" fillId="8" borderId="14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166" fontId="2" fillId="9" borderId="4" xfId="0" applyNumberFormat="1" applyFont="1" applyFill="1" applyBorder="1" applyAlignment="1">
      <alignment horizontal="center" vertical="center"/>
    </xf>
    <xf numFmtId="166" fontId="2" fillId="9" borderId="6" xfId="0" applyNumberFormat="1" applyFont="1" applyFill="1" applyBorder="1" applyAlignment="1">
      <alignment horizontal="center" vertical="center"/>
    </xf>
    <xf numFmtId="2" fontId="3" fillId="18" borderId="5" xfId="0" applyNumberFormat="1" applyFont="1" applyFill="1" applyBorder="1" applyAlignment="1">
      <alignment horizontal="center" vertical="center"/>
    </xf>
    <xf numFmtId="2" fontId="3" fillId="18" borderId="6" xfId="0" applyNumberFormat="1" applyFont="1" applyFill="1" applyBorder="1" applyAlignment="1">
      <alignment horizontal="center" vertical="center"/>
    </xf>
    <xf numFmtId="2" fontId="3" fillId="18" borderId="4" xfId="0" applyNumberFormat="1" applyFont="1" applyFill="1" applyBorder="1" applyAlignment="1">
      <alignment horizontal="center" vertical="center"/>
    </xf>
    <xf numFmtId="166" fontId="2" fillId="24" borderId="4" xfId="0" applyNumberFormat="1" applyFont="1" applyFill="1" applyBorder="1" applyAlignment="1">
      <alignment horizontal="center" vertical="center"/>
    </xf>
    <xf numFmtId="166" fontId="2" fillId="24" borderId="6" xfId="0" applyNumberFormat="1" applyFont="1" applyFill="1" applyBorder="1" applyAlignment="1">
      <alignment horizontal="center" vertical="center"/>
    </xf>
    <xf numFmtId="166" fontId="2" fillId="7" borderId="4" xfId="0" applyNumberFormat="1" applyFont="1" applyFill="1" applyBorder="1" applyAlignment="1">
      <alignment horizontal="center" vertical="center"/>
    </xf>
    <xf numFmtId="166" fontId="2" fillId="7" borderId="6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quotePrefix="1" applyFont="1" applyFill="1" applyBorder="1" applyAlignment="1">
      <alignment horizontal="center" vertical="center"/>
    </xf>
    <xf numFmtId="0" fontId="2" fillId="4" borderId="0" xfId="0" applyFont="1" applyFill="1" applyBorder="1"/>
    <xf numFmtId="1" fontId="2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quotePrefix="1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165" fontId="3" fillId="4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horizontal="center" vertical="center"/>
    </xf>
    <xf numFmtId="0" fontId="3" fillId="19" borderId="11" xfId="0" applyFont="1" applyFill="1" applyBorder="1" applyAlignment="1">
      <alignment horizontal="center"/>
    </xf>
    <xf numFmtId="0" fontId="3" fillId="19" borderId="12" xfId="0" applyFont="1" applyFill="1" applyBorder="1" applyAlignment="1">
      <alignment horizontal="center"/>
    </xf>
    <xf numFmtId="0" fontId="3" fillId="19" borderId="13" xfId="0" applyFont="1" applyFill="1" applyBorder="1" applyAlignment="1">
      <alignment horizontal="center"/>
    </xf>
  </cellXfs>
  <cellStyles count="4">
    <cellStyle name="Hiperlink" xfId="2" builtinId="8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0B7C-470F-48C5-A602-4108AD105181}">
  <sheetPr codeName="Planilha1"/>
  <dimension ref="B1:W353"/>
  <sheetViews>
    <sheetView tabSelected="1" topLeftCell="A319" zoomScale="85" zoomScaleNormal="85" workbookViewId="0">
      <selection activeCell="C344" sqref="C344"/>
    </sheetView>
  </sheetViews>
  <sheetFormatPr defaultColWidth="8.77734375" defaultRowHeight="14.4" x14ac:dyDescent="0.3"/>
  <cols>
    <col min="1" max="1" width="3" style="4" customWidth="1"/>
    <col min="2" max="2" width="29.21875" style="4" customWidth="1"/>
    <col min="3" max="3" width="15.88671875" style="4" customWidth="1"/>
    <col min="4" max="4" width="1.44140625" style="4" customWidth="1"/>
    <col min="5" max="5" width="9.21875" style="4" customWidth="1"/>
    <col min="6" max="6" width="9.21875" style="5" customWidth="1"/>
    <col min="7" max="11" width="8.77734375" style="5"/>
    <col min="12" max="13" width="8.88671875" style="5" customWidth="1"/>
    <col min="14" max="14" width="10.44140625" style="4" bestFit="1" customWidth="1"/>
    <col min="15" max="15" width="8.77734375" style="4"/>
    <col min="16" max="16" width="11.21875" style="4" bestFit="1" customWidth="1"/>
    <col min="17" max="17" width="8.77734375" style="4"/>
    <col min="18" max="18" width="18.109375" style="4" customWidth="1"/>
    <col min="19" max="19" width="14.6640625" style="4" bestFit="1" customWidth="1"/>
    <col min="20" max="16384" width="8.77734375" style="4"/>
  </cols>
  <sheetData>
    <row r="1" spans="2:13" ht="15" thickBot="1" x14ac:dyDescent="0.35"/>
    <row r="2" spans="2:13" ht="15" thickBot="1" x14ac:dyDescent="0.35">
      <c r="B2" s="155" t="s">
        <v>5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/>
    </row>
    <row r="3" spans="2:13" x14ac:dyDescent="0.3">
      <c r="B3" s="128" t="s">
        <v>6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30"/>
    </row>
    <row r="4" spans="2:13" ht="15" thickBot="1" x14ac:dyDescent="0.35">
      <c r="B4" s="38"/>
      <c r="C4" s="39"/>
      <c r="D4" s="39"/>
      <c r="E4" s="39"/>
      <c r="F4" s="40"/>
      <c r="G4" s="40"/>
      <c r="H4" s="40"/>
      <c r="I4" s="40"/>
      <c r="J4" s="40"/>
      <c r="K4" s="40"/>
      <c r="L4" s="40"/>
      <c r="M4" s="41"/>
    </row>
    <row r="5" spans="2:13" x14ac:dyDescent="0.3">
      <c r="B5" s="42" t="s">
        <v>14</v>
      </c>
      <c r="C5" s="43" t="s">
        <v>15</v>
      </c>
      <c r="E5" s="131" t="s">
        <v>11</v>
      </c>
      <c r="F5" s="132"/>
      <c r="G5" s="132"/>
      <c r="H5" s="132"/>
      <c r="I5" s="132"/>
      <c r="J5" s="132"/>
      <c r="K5" s="132"/>
      <c r="L5" s="132"/>
      <c r="M5" s="133"/>
    </row>
    <row r="6" spans="2:13" ht="15" thickBot="1" x14ac:dyDescent="0.35">
      <c r="B6" s="44" t="s">
        <v>9</v>
      </c>
      <c r="C6" s="45">
        <v>1</v>
      </c>
      <c r="E6" s="9"/>
      <c r="M6" s="11"/>
    </row>
    <row r="7" spans="2:13" ht="15" thickBot="1" x14ac:dyDescent="0.35">
      <c r="B7" s="44" t="s">
        <v>10</v>
      </c>
      <c r="C7" s="46">
        <v>2</v>
      </c>
      <c r="E7" s="9"/>
      <c r="F7" s="47">
        <f>C6</f>
        <v>1</v>
      </c>
      <c r="G7" s="5" t="s">
        <v>12</v>
      </c>
      <c r="H7" s="48">
        <f>C7</f>
        <v>2</v>
      </c>
      <c r="I7" s="25" t="s">
        <v>20</v>
      </c>
      <c r="J7" s="49">
        <f>C9</f>
        <v>3</v>
      </c>
      <c r="K7" s="5" t="s">
        <v>13</v>
      </c>
      <c r="L7" s="50">
        <f>F7+H7+J7</f>
        <v>6</v>
      </c>
      <c r="M7" s="6"/>
    </row>
    <row r="8" spans="2:13" x14ac:dyDescent="0.3">
      <c r="B8" s="51" t="s">
        <v>19</v>
      </c>
      <c r="E8" s="9"/>
      <c r="M8" s="11"/>
    </row>
    <row r="9" spans="2:13" ht="15" thickBot="1" x14ac:dyDescent="0.35">
      <c r="B9" s="44" t="s">
        <v>18</v>
      </c>
      <c r="C9" s="52">
        <v>3</v>
      </c>
      <c r="E9" s="53"/>
      <c r="F9" s="54"/>
      <c r="G9" s="54"/>
      <c r="H9" s="54"/>
      <c r="I9" s="54"/>
      <c r="J9" s="54"/>
      <c r="K9" s="54"/>
      <c r="L9" s="54"/>
      <c r="M9" s="55"/>
    </row>
    <row r="10" spans="2:13" ht="15" thickBot="1" x14ac:dyDescent="0.35">
      <c r="B10" s="9"/>
      <c r="M10" s="11"/>
    </row>
    <row r="11" spans="2:13" ht="30.45" customHeight="1" thickBot="1" x14ac:dyDescent="0.35">
      <c r="B11" s="56" t="s">
        <v>16</v>
      </c>
      <c r="C11" s="158" t="s">
        <v>17</v>
      </c>
      <c r="D11" s="159"/>
      <c r="E11" s="159"/>
      <c r="F11" s="159"/>
      <c r="G11" s="159"/>
      <c r="H11" s="159"/>
      <c r="I11" s="159"/>
      <c r="J11" s="159"/>
      <c r="K11" s="159"/>
      <c r="L11" s="159"/>
      <c r="M11" s="160"/>
    </row>
    <row r="12" spans="2:13" ht="15" thickBot="1" x14ac:dyDescent="0.3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x14ac:dyDescent="0.3">
      <c r="B13" s="128" t="s">
        <v>8</v>
      </c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30"/>
    </row>
    <row r="14" spans="2:13" ht="15" thickBot="1" x14ac:dyDescent="0.35">
      <c r="B14" s="38"/>
      <c r="C14" s="39"/>
      <c r="D14" s="39"/>
      <c r="E14" s="39"/>
      <c r="F14" s="40"/>
      <c r="G14" s="40"/>
      <c r="H14" s="40"/>
      <c r="I14" s="40"/>
      <c r="J14" s="40"/>
      <c r="K14" s="40"/>
      <c r="L14" s="40"/>
      <c r="M14" s="41"/>
    </row>
    <row r="15" spans="2:13" x14ac:dyDescent="0.3">
      <c r="B15" s="42" t="s">
        <v>14</v>
      </c>
      <c r="C15" s="43" t="s">
        <v>15</v>
      </c>
      <c r="E15" s="131" t="s">
        <v>11</v>
      </c>
      <c r="F15" s="132"/>
      <c r="G15" s="132"/>
      <c r="H15" s="132"/>
      <c r="I15" s="132"/>
      <c r="J15" s="132"/>
      <c r="K15" s="132"/>
      <c r="L15" s="132"/>
      <c r="M15" s="133"/>
    </row>
    <row r="16" spans="2:13" ht="15" thickBot="1" x14ac:dyDescent="0.35">
      <c r="B16" s="44" t="s">
        <v>9</v>
      </c>
      <c r="C16" s="45">
        <v>1</v>
      </c>
      <c r="E16" s="9"/>
      <c r="M16" s="11"/>
    </row>
    <row r="17" spans="2:15" ht="15" thickBot="1" x14ac:dyDescent="0.35">
      <c r="B17" s="44" t="s">
        <v>10</v>
      </c>
      <c r="C17" s="46">
        <v>2</v>
      </c>
      <c r="E17" s="9"/>
      <c r="F17" s="47">
        <f>C16</f>
        <v>1</v>
      </c>
      <c r="G17" s="5" t="s">
        <v>21</v>
      </c>
      <c r="H17" s="48">
        <f>C17</f>
        <v>2</v>
      </c>
      <c r="I17" s="25" t="s">
        <v>22</v>
      </c>
      <c r="J17" s="49">
        <f>C19</f>
        <v>3</v>
      </c>
      <c r="K17" s="5" t="s">
        <v>13</v>
      </c>
      <c r="L17" s="50">
        <f>F17-H17-J17</f>
        <v>-4</v>
      </c>
      <c r="M17" s="6"/>
    </row>
    <row r="18" spans="2:15" x14ac:dyDescent="0.3">
      <c r="B18" s="1" t="s">
        <v>19</v>
      </c>
      <c r="E18" s="9"/>
      <c r="M18" s="11"/>
    </row>
    <row r="19" spans="2:15" ht="15" thickBot="1" x14ac:dyDescent="0.35">
      <c r="B19" s="44" t="s">
        <v>18</v>
      </c>
      <c r="C19" s="52">
        <v>3</v>
      </c>
      <c r="E19" s="53"/>
      <c r="F19" s="54"/>
      <c r="G19" s="54"/>
      <c r="H19" s="54"/>
      <c r="I19" s="54"/>
      <c r="J19" s="54"/>
      <c r="K19" s="54"/>
      <c r="L19" s="54"/>
      <c r="M19" s="55"/>
    </row>
    <row r="20" spans="2:15" ht="15" thickBot="1" x14ac:dyDescent="0.35">
      <c r="B20" s="9"/>
      <c r="M20" s="11"/>
    </row>
    <row r="21" spans="2:15" ht="31.05" customHeight="1" thickBot="1" x14ac:dyDescent="0.35">
      <c r="B21" s="56" t="s">
        <v>16</v>
      </c>
      <c r="C21" s="158" t="s">
        <v>28</v>
      </c>
      <c r="D21" s="159"/>
      <c r="E21" s="159"/>
      <c r="F21" s="159"/>
      <c r="G21" s="159"/>
      <c r="H21" s="159"/>
      <c r="I21" s="159"/>
      <c r="J21" s="159"/>
      <c r="K21" s="159"/>
      <c r="L21" s="159"/>
      <c r="M21" s="160"/>
    </row>
    <row r="22" spans="2:15" ht="15" thickBot="1" x14ac:dyDescent="0.35"/>
    <row r="23" spans="2:15" x14ac:dyDescent="0.3">
      <c r="B23" s="128" t="s">
        <v>7</v>
      </c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30"/>
    </row>
    <row r="24" spans="2:15" ht="15" thickBot="1" x14ac:dyDescent="0.35">
      <c r="B24" s="38"/>
      <c r="C24" s="39"/>
      <c r="D24" s="39"/>
      <c r="E24" s="39"/>
      <c r="F24" s="40"/>
      <c r="G24" s="40"/>
      <c r="H24" s="40"/>
      <c r="I24" s="40"/>
      <c r="J24" s="40"/>
      <c r="K24" s="40"/>
      <c r="L24" s="40"/>
      <c r="M24" s="41"/>
      <c r="O24" s="8"/>
    </row>
    <row r="25" spans="2:15" x14ac:dyDescent="0.3">
      <c r="B25" s="42" t="s">
        <v>14</v>
      </c>
      <c r="C25" s="43" t="s">
        <v>15</v>
      </c>
      <c r="E25" s="131" t="s">
        <v>11</v>
      </c>
      <c r="F25" s="132"/>
      <c r="G25" s="132"/>
      <c r="H25" s="132"/>
      <c r="I25" s="132"/>
      <c r="J25" s="132"/>
      <c r="K25" s="132"/>
      <c r="L25" s="132"/>
      <c r="M25" s="133"/>
      <c r="O25" s="8"/>
    </row>
    <row r="26" spans="2:15" ht="15" thickBot="1" x14ac:dyDescent="0.35">
      <c r="B26" s="44" t="s">
        <v>9</v>
      </c>
      <c r="C26" s="45">
        <v>1</v>
      </c>
      <c r="E26" s="9"/>
      <c r="M26" s="11"/>
    </row>
    <row r="27" spans="2:15" ht="15" thickBot="1" x14ac:dyDescent="0.35">
      <c r="B27" s="44" t="s">
        <v>10</v>
      </c>
      <c r="C27" s="46">
        <v>2</v>
      </c>
      <c r="E27" s="9"/>
      <c r="F27" s="47">
        <f>C26</f>
        <v>1</v>
      </c>
      <c r="G27" s="5" t="s">
        <v>23</v>
      </c>
      <c r="H27" s="48">
        <f>C27</f>
        <v>2</v>
      </c>
      <c r="I27" s="25" t="s">
        <v>24</v>
      </c>
      <c r="J27" s="49">
        <f>C29</f>
        <v>3</v>
      </c>
      <c r="K27" s="5" t="s">
        <v>13</v>
      </c>
      <c r="L27" s="50">
        <f>F27*H27*J27</f>
        <v>6</v>
      </c>
      <c r="M27" s="6"/>
    </row>
    <row r="28" spans="2:15" x14ac:dyDescent="0.3">
      <c r="B28" s="1" t="s">
        <v>19</v>
      </c>
      <c r="E28" s="9"/>
      <c r="M28" s="11"/>
    </row>
    <row r="29" spans="2:15" ht="15" thickBot="1" x14ac:dyDescent="0.35">
      <c r="B29" s="44" t="s">
        <v>18</v>
      </c>
      <c r="C29" s="52">
        <v>3</v>
      </c>
      <c r="E29" s="53"/>
      <c r="F29" s="54"/>
      <c r="G29" s="54"/>
      <c r="H29" s="54"/>
      <c r="I29" s="54"/>
      <c r="J29" s="54"/>
      <c r="K29" s="54"/>
      <c r="L29" s="54"/>
      <c r="M29" s="55"/>
    </row>
    <row r="30" spans="2:15" ht="15" thickBot="1" x14ac:dyDescent="0.35">
      <c r="B30" s="9"/>
      <c r="M30" s="11"/>
    </row>
    <row r="31" spans="2:15" ht="31.05" customHeight="1" thickBot="1" x14ac:dyDescent="0.35">
      <c r="B31" s="56" t="s">
        <v>16</v>
      </c>
      <c r="C31" s="158" t="s">
        <v>27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60"/>
    </row>
    <row r="32" spans="2:15" ht="15" thickBot="1" x14ac:dyDescent="0.35"/>
    <row r="33" spans="2:17" x14ac:dyDescent="0.3">
      <c r="B33" s="128" t="s">
        <v>25</v>
      </c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30"/>
    </row>
    <row r="34" spans="2:17" ht="15" thickBot="1" x14ac:dyDescent="0.35">
      <c r="B34" s="38"/>
      <c r="C34" s="39"/>
      <c r="D34" s="39"/>
      <c r="E34" s="39"/>
      <c r="F34" s="40"/>
      <c r="G34" s="40"/>
      <c r="H34" s="40"/>
      <c r="I34" s="40"/>
      <c r="J34" s="40"/>
      <c r="K34" s="40"/>
      <c r="L34" s="40"/>
      <c r="M34" s="41"/>
    </row>
    <row r="35" spans="2:17" x14ac:dyDescent="0.3">
      <c r="B35" s="42" t="s">
        <v>14</v>
      </c>
      <c r="C35" s="43" t="s">
        <v>15</v>
      </c>
      <c r="E35" s="131" t="s">
        <v>11</v>
      </c>
      <c r="F35" s="132"/>
      <c r="G35" s="132"/>
      <c r="H35" s="132"/>
      <c r="I35" s="132"/>
      <c r="J35" s="132"/>
      <c r="K35" s="132"/>
      <c r="L35" s="132"/>
      <c r="M35" s="133"/>
    </row>
    <row r="36" spans="2:17" ht="15" thickBot="1" x14ac:dyDescent="0.35">
      <c r="B36" s="44" t="s">
        <v>9</v>
      </c>
      <c r="C36" s="45">
        <v>2</v>
      </c>
      <c r="E36" s="9"/>
      <c r="M36" s="11"/>
    </row>
    <row r="37" spans="2:17" ht="15" thickBot="1" x14ac:dyDescent="0.35">
      <c r="B37" s="44" t="s">
        <v>10</v>
      </c>
      <c r="C37" s="46">
        <v>2</v>
      </c>
      <c r="E37" s="9"/>
      <c r="F37" s="47">
        <f>C36</f>
        <v>2</v>
      </c>
      <c r="G37" s="5" t="s">
        <v>26</v>
      </c>
      <c r="H37" s="48">
        <f>C37</f>
        <v>2</v>
      </c>
      <c r="I37" s="25" t="s">
        <v>32</v>
      </c>
      <c r="J37" s="49">
        <f>C39</f>
        <v>3</v>
      </c>
      <c r="K37" s="5" t="s">
        <v>13</v>
      </c>
      <c r="L37" s="50">
        <f>F37/H37/J37</f>
        <v>0.33333333333333331</v>
      </c>
      <c r="M37" s="6"/>
    </row>
    <row r="38" spans="2:17" x14ac:dyDescent="0.3">
      <c r="B38" s="1" t="s">
        <v>19</v>
      </c>
      <c r="E38" s="9"/>
      <c r="M38" s="11"/>
    </row>
    <row r="39" spans="2:17" ht="15" thickBot="1" x14ac:dyDescent="0.35">
      <c r="B39" s="44" t="s">
        <v>18</v>
      </c>
      <c r="C39" s="52">
        <v>3</v>
      </c>
      <c r="E39" s="53"/>
      <c r="F39" s="54"/>
      <c r="G39" s="54"/>
      <c r="H39" s="54"/>
      <c r="I39" s="54"/>
      <c r="J39" s="54"/>
      <c r="K39" s="54"/>
      <c r="L39" s="54"/>
      <c r="M39" s="55"/>
    </row>
    <row r="40" spans="2:17" ht="15" thickBot="1" x14ac:dyDescent="0.35">
      <c r="B40" s="9"/>
      <c r="M40" s="11"/>
    </row>
    <row r="41" spans="2:17" ht="31.05" customHeight="1" thickBot="1" x14ac:dyDescent="0.35">
      <c r="B41" s="56" t="s">
        <v>16</v>
      </c>
      <c r="C41" s="158" t="s">
        <v>29</v>
      </c>
      <c r="D41" s="159"/>
      <c r="E41" s="159"/>
      <c r="F41" s="159"/>
      <c r="G41" s="159"/>
      <c r="H41" s="159"/>
      <c r="I41" s="159"/>
      <c r="J41" s="159"/>
      <c r="K41" s="159"/>
      <c r="L41" s="159"/>
      <c r="M41" s="160"/>
    </row>
    <row r="42" spans="2:17" ht="15" thickBot="1" x14ac:dyDescent="0.35"/>
    <row r="43" spans="2:17" x14ac:dyDescent="0.3">
      <c r="B43" s="128" t="s">
        <v>30</v>
      </c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30"/>
    </row>
    <row r="44" spans="2:17" ht="15" thickBot="1" x14ac:dyDescent="0.35">
      <c r="B44" s="38"/>
      <c r="C44" s="39"/>
      <c r="D44" s="39"/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1"/>
    </row>
    <row r="45" spans="2:17" x14ac:dyDescent="0.3">
      <c r="B45" s="42" t="s">
        <v>14</v>
      </c>
      <c r="C45" s="43" t="s">
        <v>15</v>
      </c>
      <c r="E45" s="131" t="s">
        <v>11</v>
      </c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3"/>
    </row>
    <row r="46" spans="2:17" ht="15" thickBot="1" x14ac:dyDescent="0.35">
      <c r="B46" s="1"/>
      <c r="E46" s="9"/>
      <c r="N46" s="5"/>
      <c r="O46" s="5"/>
      <c r="P46" s="5"/>
      <c r="Q46" s="11"/>
    </row>
    <row r="47" spans="2:17" ht="15" thickBot="1" x14ac:dyDescent="0.35">
      <c r="B47" s="44" t="s">
        <v>31</v>
      </c>
      <c r="C47" s="57">
        <v>5</v>
      </c>
      <c r="E47" s="9"/>
      <c r="F47" s="58">
        <f>C47</f>
        <v>5</v>
      </c>
      <c r="G47" s="5" t="s">
        <v>23</v>
      </c>
      <c r="H47" s="59">
        <f>IF(F47&lt;=1, 1,F47-1)</f>
        <v>4</v>
      </c>
      <c r="I47" s="5" t="s">
        <v>23</v>
      </c>
      <c r="J47" s="60">
        <f>IF(H47&lt;=1, 1,H47-1)</f>
        <v>3</v>
      </c>
      <c r="K47" s="25" t="s">
        <v>23</v>
      </c>
      <c r="L47" s="61">
        <f>IF(J47&lt;=1, 1,J47-1)</f>
        <v>2</v>
      </c>
      <c r="M47" s="25" t="s">
        <v>24</v>
      </c>
      <c r="N47" s="47">
        <v>1</v>
      </c>
      <c r="O47" s="25" t="s">
        <v>13</v>
      </c>
      <c r="P47" s="62">
        <f>FACT(F47)</f>
        <v>120</v>
      </c>
      <c r="Q47" s="6"/>
    </row>
    <row r="48" spans="2:17" x14ac:dyDescent="0.3">
      <c r="B48" s="9"/>
      <c r="E48" s="9"/>
      <c r="N48" s="5"/>
      <c r="O48" s="5"/>
      <c r="P48" s="5"/>
      <c r="Q48" s="11"/>
    </row>
    <row r="49" spans="2:22" ht="15" thickBot="1" x14ac:dyDescent="0.35">
      <c r="B49" s="9"/>
      <c r="E49" s="53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5"/>
    </row>
    <row r="50" spans="2:22" ht="15" thickBot="1" x14ac:dyDescent="0.35">
      <c r="B50" s="9"/>
      <c r="N50" s="5"/>
      <c r="O50" s="5"/>
      <c r="P50" s="5"/>
      <c r="Q50" s="11"/>
    </row>
    <row r="51" spans="2:22" ht="31.05" customHeight="1" thickBot="1" x14ac:dyDescent="0.35">
      <c r="B51" s="56" t="s">
        <v>16</v>
      </c>
      <c r="C51" s="158" t="s">
        <v>33</v>
      </c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60"/>
    </row>
    <row r="52" spans="2:22" ht="15" thickBot="1" x14ac:dyDescent="0.35"/>
    <row r="53" spans="2:22" x14ac:dyDescent="0.3">
      <c r="B53" s="128" t="s">
        <v>0</v>
      </c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30"/>
    </row>
    <row r="54" spans="2:22" ht="15" thickBot="1" x14ac:dyDescent="0.35">
      <c r="B54" s="38"/>
      <c r="C54" s="39"/>
      <c r="D54" s="39"/>
      <c r="E54" s="39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1"/>
    </row>
    <row r="55" spans="2:22" x14ac:dyDescent="0.3">
      <c r="B55" s="42" t="s">
        <v>14</v>
      </c>
      <c r="C55" s="43" t="s">
        <v>15</v>
      </c>
      <c r="D55" s="36"/>
      <c r="E55" s="131" t="s">
        <v>11</v>
      </c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3"/>
    </row>
    <row r="56" spans="2:22" ht="15" thickBot="1" x14ac:dyDescent="0.35">
      <c r="B56" s="2" t="s">
        <v>36</v>
      </c>
      <c r="C56" s="45">
        <v>3</v>
      </c>
      <c r="D56" s="36"/>
      <c r="E56" s="63"/>
      <c r="N56" s="5"/>
      <c r="O56" s="5"/>
      <c r="P56" s="5"/>
      <c r="Q56" s="11"/>
      <c r="V56" s="8" t="s">
        <v>1</v>
      </c>
    </row>
    <row r="57" spans="2:22" ht="15" thickBot="1" x14ac:dyDescent="0.35">
      <c r="B57" s="1"/>
      <c r="C57" s="36"/>
      <c r="D57" s="36"/>
      <c r="E57" s="63"/>
      <c r="F57" s="64">
        <f>C58</f>
        <v>7</v>
      </c>
      <c r="G57" s="10" t="s">
        <v>23</v>
      </c>
      <c r="H57" s="65">
        <f>C58</f>
        <v>7</v>
      </c>
      <c r="I57" s="10" t="s">
        <v>13</v>
      </c>
      <c r="J57" s="66">
        <f>F57*H57</f>
        <v>49</v>
      </c>
      <c r="K57" s="67" t="s">
        <v>39</v>
      </c>
      <c r="N57" s="5"/>
      <c r="O57" s="5"/>
      <c r="P57" s="5"/>
      <c r="Q57" s="11"/>
      <c r="V57" s="8" t="s">
        <v>2</v>
      </c>
    </row>
    <row r="58" spans="2:22" ht="15" thickBot="1" x14ac:dyDescent="0.35">
      <c r="B58" s="2" t="s">
        <v>37</v>
      </c>
      <c r="C58" s="46">
        <v>7</v>
      </c>
      <c r="D58" s="36"/>
      <c r="E58" s="63"/>
      <c r="N58" s="5"/>
      <c r="O58" s="5"/>
      <c r="P58" s="5"/>
      <c r="Q58" s="11"/>
      <c r="V58" s="8" t="s">
        <v>3</v>
      </c>
    </row>
    <row r="59" spans="2:22" ht="15" thickBot="1" x14ac:dyDescent="0.35">
      <c r="B59" s="1"/>
      <c r="C59" s="36"/>
      <c r="D59" s="36"/>
      <c r="E59" s="63"/>
      <c r="F59" s="68">
        <v>4</v>
      </c>
      <c r="G59" s="10" t="s">
        <v>23</v>
      </c>
      <c r="H59" s="69">
        <f>C56</f>
        <v>3</v>
      </c>
      <c r="I59" s="10" t="s">
        <v>23</v>
      </c>
      <c r="J59" s="70">
        <f>C60</f>
        <v>3</v>
      </c>
      <c r="K59" s="10" t="s">
        <v>13</v>
      </c>
      <c r="L59" s="71">
        <f>F59*H59*J59</f>
        <v>36</v>
      </c>
      <c r="M59" s="67" t="s">
        <v>40</v>
      </c>
      <c r="N59" s="5"/>
      <c r="O59" s="5"/>
      <c r="P59" s="5"/>
      <c r="Q59" s="11"/>
      <c r="V59" s="8" t="s">
        <v>4</v>
      </c>
    </row>
    <row r="60" spans="2:22" ht="15" thickBot="1" x14ac:dyDescent="0.35">
      <c r="B60" s="2" t="s">
        <v>38</v>
      </c>
      <c r="C60" s="52">
        <v>3</v>
      </c>
      <c r="D60" s="36"/>
      <c r="E60" s="63"/>
      <c r="N60" s="5"/>
      <c r="O60" s="5"/>
      <c r="P60" s="5"/>
      <c r="Q60" s="11"/>
      <c r="V60" s="8" t="s">
        <v>3</v>
      </c>
    </row>
    <row r="61" spans="2:22" ht="15" thickBot="1" x14ac:dyDescent="0.35">
      <c r="B61" s="3"/>
      <c r="C61" s="36"/>
      <c r="D61" s="36"/>
      <c r="E61" s="63"/>
      <c r="F61" s="66">
        <f>J57</f>
        <v>49</v>
      </c>
      <c r="G61" s="10" t="s">
        <v>21</v>
      </c>
      <c r="H61" s="71">
        <f>L59</f>
        <v>36</v>
      </c>
      <c r="I61" s="10" t="s">
        <v>13</v>
      </c>
      <c r="J61" s="150">
        <f>IF(F61-H61&lt;=0,"VALOR INVÁLIDO, INSERIR NOVOS VALORES", F61-H61)</f>
        <v>13</v>
      </c>
      <c r="K61" s="151"/>
      <c r="L61" s="151"/>
      <c r="M61" s="151"/>
      <c r="N61" s="152"/>
      <c r="O61" s="67" t="s">
        <v>41</v>
      </c>
      <c r="P61" s="5"/>
      <c r="Q61" s="11"/>
      <c r="V61" s="8" t="s">
        <v>4</v>
      </c>
    </row>
    <row r="62" spans="2:22" ht="15" thickBot="1" x14ac:dyDescent="0.35">
      <c r="B62" s="42" t="s">
        <v>34</v>
      </c>
      <c r="C62" s="43" t="s">
        <v>15</v>
      </c>
      <c r="D62" s="36"/>
      <c r="E62" s="63"/>
      <c r="N62" s="5"/>
      <c r="O62" s="5"/>
      <c r="P62" s="5"/>
      <c r="Q62" s="11"/>
    </row>
    <row r="63" spans="2:22" ht="15" thickBot="1" x14ac:dyDescent="0.35">
      <c r="B63" s="72" t="s">
        <v>48</v>
      </c>
      <c r="C63" s="73">
        <f>J69</f>
        <v>-0.56574145408933518</v>
      </c>
      <c r="D63" s="36"/>
      <c r="E63" s="63"/>
      <c r="F63" s="12" t="s">
        <v>35</v>
      </c>
      <c r="G63" s="74">
        <f>J61</f>
        <v>13</v>
      </c>
      <c r="H63" s="10" t="s">
        <v>13</v>
      </c>
      <c r="I63" s="58">
        <f>SQRT(G63)</f>
        <v>3.6055512754639891</v>
      </c>
      <c r="J63" s="67" t="s">
        <v>42</v>
      </c>
      <c r="N63" s="5"/>
      <c r="O63" s="5"/>
      <c r="P63" s="5"/>
      <c r="Q63" s="11"/>
    </row>
    <row r="64" spans="2:22" ht="15" thickBot="1" x14ac:dyDescent="0.35">
      <c r="B64" s="72" t="s">
        <v>49</v>
      </c>
      <c r="C64" s="75">
        <f>J73</f>
        <v>-1.7675918792439982</v>
      </c>
      <c r="D64" s="36"/>
      <c r="E64" s="63"/>
      <c r="N64" s="5"/>
      <c r="O64" s="5"/>
      <c r="P64" s="5"/>
      <c r="Q64" s="11"/>
    </row>
    <row r="65" spans="2:17" ht="15" thickBot="1" x14ac:dyDescent="0.35">
      <c r="B65" s="3"/>
      <c r="C65" s="36"/>
      <c r="D65" s="36"/>
      <c r="E65" s="63"/>
      <c r="F65" s="68">
        <v>2</v>
      </c>
      <c r="G65" s="10" t="s">
        <v>23</v>
      </c>
      <c r="H65" s="69">
        <f>C56</f>
        <v>3</v>
      </c>
      <c r="I65" s="10" t="s">
        <v>13</v>
      </c>
      <c r="J65" s="59">
        <f>F65*H65</f>
        <v>6</v>
      </c>
      <c r="K65" s="67" t="s">
        <v>43</v>
      </c>
      <c r="N65" s="5"/>
      <c r="O65" s="5"/>
      <c r="P65" s="5"/>
      <c r="Q65" s="11"/>
    </row>
    <row r="66" spans="2:17" ht="15" thickBot="1" x14ac:dyDescent="0.35">
      <c r="B66" s="3"/>
      <c r="C66" s="36"/>
      <c r="D66" s="36"/>
      <c r="E66" s="63"/>
      <c r="G66" s="26"/>
      <c r="K66" s="26"/>
      <c r="N66" s="5"/>
      <c r="O66" s="5"/>
      <c r="P66" s="5"/>
      <c r="Q66" s="11"/>
    </row>
    <row r="67" spans="2:17" ht="15" thickBot="1" x14ac:dyDescent="0.35">
      <c r="B67" s="3"/>
      <c r="C67" s="36"/>
      <c r="D67" s="36"/>
      <c r="E67" s="63"/>
      <c r="F67" s="17" t="s">
        <v>21</v>
      </c>
      <c r="G67" s="65">
        <f>C58</f>
        <v>7</v>
      </c>
      <c r="H67" s="10" t="s">
        <v>12</v>
      </c>
      <c r="I67" s="58">
        <f>I63</f>
        <v>3.6055512754639891</v>
      </c>
      <c r="J67" s="10" t="s">
        <v>13</v>
      </c>
      <c r="K67" s="76">
        <f>-G67+I67</f>
        <v>-3.3944487245360109</v>
      </c>
      <c r="L67" s="77" t="s">
        <v>44</v>
      </c>
      <c r="N67" s="5"/>
      <c r="O67" s="5"/>
      <c r="P67" s="5"/>
      <c r="Q67" s="11"/>
    </row>
    <row r="68" spans="2:17" ht="15" thickBot="1" x14ac:dyDescent="0.35">
      <c r="B68" s="3"/>
      <c r="C68" s="36"/>
      <c r="D68" s="36"/>
      <c r="E68" s="63"/>
      <c r="G68" s="26"/>
      <c r="K68" s="26"/>
      <c r="N68" s="5"/>
      <c r="O68" s="5"/>
      <c r="P68" s="5"/>
      <c r="Q68" s="11"/>
    </row>
    <row r="69" spans="2:17" ht="15" thickBot="1" x14ac:dyDescent="0.35">
      <c r="B69" s="3"/>
      <c r="C69" s="36"/>
      <c r="D69" s="36"/>
      <c r="E69" s="63"/>
      <c r="F69" s="76">
        <f>K67</f>
        <v>-3.3944487245360109</v>
      </c>
      <c r="G69" s="10" t="s">
        <v>26</v>
      </c>
      <c r="H69" s="59">
        <f>J65</f>
        <v>6</v>
      </c>
      <c r="I69" s="10" t="s">
        <v>13</v>
      </c>
      <c r="J69" s="78">
        <f>F69/H69</f>
        <v>-0.56574145408933518</v>
      </c>
      <c r="K69" s="79" t="s">
        <v>46</v>
      </c>
      <c r="N69" s="5"/>
      <c r="O69" s="5"/>
      <c r="P69" s="5"/>
      <c r="Q69" s="11"/>
    </row>
    <row r="70" spans="2:17" ht="15" thickBot="1" x14ac:dyDescent="0.35">
      <c r="B70" s="3"/>
      <c r="C70" s="36"/>
      <c r="D70" s="36"/>
      <c r="E70" s="63"/>
      <c r="G70" s="26"/>
      <c r="K70" s="26"/>
      <c r="N70" s="5"/>
      <c r="O70" s="5"/>
      <c r="P70" s="5"/>
      <c r="Q70" s="11"/>
    </row>
    <row r="71" spans="2:17" ht="15" thickBot="1" x14ac:dyDescent="0.35">
      <c r="B71" s="3"/>
      <c r="C71" s="36"/>
      <c r="D71" s="36"/>
      <c r="E71" s="63"/>
      <c r="F71" s="17" t="s">
        <v>21</v>
      </c>
      <c r="G71" s="65">
        <f>C58</f>
        <v>7</v>
      </c>
      <c r="H71" s="10" t="s">
        <v>21</v>
      </c>
      <c r="I71" s="58">
        <f>I63</f>
        <v>3.6055512754639891</v>
      </c>
      <c r="J71" s="10" t="s">
        <v>13</v>
      </c>
      <c r="K71" s="80">
        <f>-G71-I71</f>
        <v>-10.60555127546399</v>
      </c>
      <c r="L71" s="67" t="s">
        <v>45</v>
      </c>
      <c r="N71" s="5"/>
      <c r="O71" s="5"/>
      <c r="P71" s="5"/>
      <c r="Q71" s="11"/>
    </row>
    <row r="72" spans="2:17" ht="15" thickBot="1" x14ac:dyDescent="0.35">
      <c r="B72" s="3"/>
      <c r="C72" s="36"/>
      <c r="D72" s="36"/>
      <c r="E72" s="63"/>
      <c r="G72" s="26"/>
      <c r="K72" s="26"/>
      <c r="N72" s="5"/>
      <c r="O72" s="5"/>
      <c r="P72" s="5"/>
      <c r="Q72" s="11"/>
    </row>
    <row r="73" spans="2:17" ht="15" thickBot="1" x14ac:dyDescent="0.35">
      <c r="B73" s="3"/>
      <c r="C73" s="36"/>
      <c r="D73" s="36"/>
      <c r="E73" s="63"/>
      <c r="F73" s="80">
        <f>K71</f>
        <v>-10.60555127546399</v>
      </c>
      <c r="G73" s="10" t="s">
        <v>26</v>
      </c>
      <c r="H73" s="59">
        <f>J65</f>
        <v>6</v>
      </c>
      <c r="I73" s="10" t="s">
        <v>13</v>
      </c>
      <c r="J73" s="81">
        <f>F73/H73</f>
        <v>-1.7675918792439982</v>
      </c>
      <c r="K73" s="79" t="s">
        <v>47</v>
      </c>
      <c r="N73" s="5"/>
      <c r="O73" s="5"/>
      <c r="P73" s="5"/>
      <c r="Q73" s="11"/>
    </row>
    <row r="74" spans="2:17" x14ac:dyDescent="0.3">
      <c r="B74" s="3"/>
      <c r="C74" s="36"/>
      <c r="D74" s="36"/>
      <c r="E74" s="63"/>
      <c r="G74" s="26"/>
      <c r="K74" s="26"/>
      <c r="N74" s="5"/>
      <c r="O74" s="5"/>
      <c r="P74" s="5"/>
      <c r="Q74" s="11"/>
    </row>
    <row r="75" spans="2:17" ht="15" thickBot="1" x14ac:dyDescent="0.35">
      <c r="B75" s="3"/>
      <c r="C75" s="36"/>
      <c r="D75" s="36"/>
      <c r="E75" s="82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5"/>
    </row>
    <row r="76" spans="2:17" ht="15" thickBot="1" x14ac:dyDescent="0.35">
      <c r="B76" s="3"/>
      <c r="C76" s="36"/>
      <c r="D76" s="36"/>
      <c r="E76" s="5"/>
      <c r="N76" s="5"/>
      <c r="O76" s="5"/>
      <c r="P76" s="5"/>
      <c r="Q76" s="11"/>
    </row>
    <row r="77" spans="2:17" ht="195.6" customHeight="1" thickBot="1" x14ac:dyDescent="0.35">
      <c r="B77" s="56" t="s">
        <v>16</v>
      </c>
      <c r="C77" s="136" t="s">
        <v>61</v>
      </c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8"/>
    </row>
    <row r="78" spans="2:17" ht="15" thickBot="1" x14ac:dyDescent="0.35"/>
    <row r="79" spans="2:17" x14ac:dyDescent="0.3">
      <c r="B79" s="128" t="s">
        <v>50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30"/>
    </row>
    <row r="80" spans="2:17" ht="15" thickBot="1" x14ac:dyDescent="0.35">
      <c r="B80" s="38"/>
      <c r="C80" s="39"/>
      <c r="D80" s="39"/>
      <c r="E80" s="39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1"/>
    </row>
    <row r="81" spans="2:17" x14ac:dyDescent="0.3">
      <c r="B81" s="42" t="s">
        <v>14</v>
      </c>
      <c r="C81" s="43" t="s">
        <v>15</v>
      </c>
      <c r="D81" s="36"/>
      <c r="E81" s="131" t="s">
        <v>11</v>
      </c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3"/>
    </row>
    <row r="82" spans="2:17" ht="15" thickBot="1" x14ac:dyDescent="0.35">
      <c r="B82" s="2" t="s">
        <v>51</v>
      </c>
      <c r="C82" s="83">
        <v>11</v>
      </c>
      <c r="D82" s="36"/>
      <c r="E82" s="63"/>
      <c r="N82" s="5"/>
      <c r="O82" s="5"/>
      <c r="P82" s="5"/>
      <c r="Q82" s="11"/>
    </row>
    <row r="83" spans="2:17" ht="15" thickBot="1" x14ac:dyDescent="0.35">
      <c r="B83" s="3"/>
      <c r="C83" s="36"/>
      <c r="D83" s="36"/>
      <c r="E83" s="63"/>
      <c r="F83" s="84">
        <f>C82</f>
        <v>11</v>
      </c>
      <c r="G83" s="10" t="s">
        <v>26</v>
      </c>
      <c r="H83" s="13">
        <v>2</v>
      </c>
      <c r="I83" s="10" t="s">
        <v>13</v>
      </c>
      <c r="J83" s="14">
        <f>F83/H83</f>
        <v>5.5</v>
      </c>
      <c r="L83" s="15">
        <f>IF((J83=0)," ",(IF(J83-INT(J83)=0,0,1)))</f>
        <v>1</v>
      </c>
      <c r="N83" s="14">
        <f>J83</f>
        <v>5.5</v>
      </c>
      <c r="O83" s="25" t="s">
        <v>52</v>
      </c>
      <c r="P83" s="14">
        <f>INT(N83)</f>
        <v>5</v>
      </c>
      <c r="Q83" s="11"/>
    </row>
    <row r="84" spans="2:17" ht="15" thickBot="1" x14ac:dyDescent="0.35">
      <c r="B84" s="56" t="s">
        <v>34</v>
      </c>
      <c r="C84" s="56" t="s">
        <v>15</v>
      </c>
      <c r="D84" s="36"/>
      <c r="E84" s="63"/>
      <c r="N84" s="5"/>
      <c r="O84" s="5"/>
      <c r="P84" s="5"/>
      <c r="Q84" s="11"/>
    </row>
    <row r="85" spans="2:17" ht="15" thickBot="1" x14ac:dyDescent="0.35">
      <c r="B85" s="85" t="s">
        <v>54</v>
      </c>
      <c r="C85" s="86" t="str">
        <f>M101</f>
        <v xml:space="preserve">    1011</v>
      </c>
      <c r="D85" s="36"/>
      <c r="E85" s="63"/>
      <c r="F85" s="14">
        <f>INT(J83)</f>
        <v>5</v>
      </c>
      <c r="G85" s="10" t="s">
        <v>26</v>
      </c>
      <c r="H85" s="13">
        <v>2</v>
      </c>
      <c r="I85" s="10" t="s">
        <v>13</v>
      </c>
      <c r="J85" s="27">
        <f t="shared" ref="J85" si="0">F85/H85</f>
        <v>2.5</v>
      </c>
      <c r="L85" s="15">
        <f>IF((J85=0)," ",(IF(J85-INT(J85)=0,0,1)))</f>
        <v>1</v>
      </c>
      <c r="N85" s="27">
        <f>J85</f>
        <v>2.5</v>
      </c>
      <c r="O85" s="25" t="s">
        <v>52</v>
      </c>
      <c r="P85" s="27">
        <f>INT(N85)</f>
        <v>2</v>
      </c>
      <c r="Q85" s="11"/>
    </row>
    <row r="86" spans="2:17" ht="15" thickBot="1" x14ac:dyDescent="0.35">
      <c r="B86" s="87" t="s">
        <v>55</v>
      </c>
      <c r="C86" s="88" t="str">
        <f>DEC2BIN(C82)</f>
        <v>1011</v>
      </c>
      <c r="D86" s="36"/>
      <c r="E86" s="63"/>
      <c r="N86" s="5"/>
      <c r="O86" s="5"/>
      <c r="P86" s="5"/>
      <c r="Q86" s="11"/>
    </row>
    <row r="87" spans="2:17" ht="15" thickBot="1" x14ac:dyDescent="0.35">
      <c r="B87" s="3"/>
      <c r="C87" s="36"/>
      <c r="D87" s="36"/>
      <c r="E87" s="63"/>
      <c r="F87" s="27">
        <f>INT(J85)</f>
        <v>2</v>
      </c>
      <c r="G87" s="10" t="s">
        <v>26</v>
      </c>
      <c r="H87" s="13">
        <v>2</v>
      </c>
      <c r="I87" s="10" t="s">
        <v>13</v>
      </c>
      <c r="J87" s="89">
        <f t="shared" ref="J87" si="1">F87/H87</f>
        <v>1</v>
      </c>
      <c r="L87" s="15">
        <f>IF((J87=0)," ",(IF(J87-INT(J87)=0,0,1)))</f>
        <v>0</v>
      </c>
      <c r="N87" s="89">
        <f>J87</f>
        <v>1</v>
      </c>
      <c r="O87" s="25" t="s">
        <v>52</v>
      </c>
      <c r="P87" s="89">
        <f>INT(N87)</f>
        <v>1</v>
      </c>
      <c r="Q87" s="11"/>
    </row>
    <row r="88" spans="2:17" ht="15" thickBot="1" x14ac:dyDescent="0.35">
      <c r="B88" s="3"/>
      <c r="C88" s="36"/>
      <c r="D88" s="36"/>
      <c r="E88" s="63"/>
      <c r="N88" s="5"/>
      <c r="O88" s="5"/>
      <c r="P88" s="5"/>
      <c r="Q88" s="11"/>
    </row>
    <row r="89" spans="2:17" ht="15" thickBot="1" x14ac:dyDescent="0.35">
      <c r="B89" s="3"/>
      <c r="C89" s="36"/>
      <c r="D89" s="36"/>
      <c r="E89" s="63"/>
      <c r="F89" s="89">
        <f>INT(J87)</f>
        <v>1</v>
      </c>
      <c r="G89" s="10" t="s">
        <v>26</v>
      </c>
      <c r="H89" s="13">
        <v>2</v>
      </c>
      <c r="I89" s="10" t="s">
        <v>13</v>
      </c>
      <c r="J89" s="29">
        <f t="shared" ref="J89" si="2">F89/H89</f>
        <v>0.5</v>
      </c>
      <c r="L89" s="15">
        <f>IF((J89=0)," ",(IF(J89-INT(J89)=0,0,1)))</f>
        <v>1</v>
      </c>
      <c r="N89" s="29">
        <f>J89</f>
        <v>0.5</v>
      </c>
      <c r="O89" s="25" t="s">
        <v>52</v>
      </c>
      <c r="P89" s="29">
        <f>INT(N89)</f>
        <v>0</v>
      </c>
      <c r="Q89" s="11"/>
    </row>
    <row r="90" spans="2:17" ht="15" thickBot="1" x14ac:dyDescent="0.35">
      <c r="B90" s="3"/>
      <c r="C90" s="36"/>
      <c r="D90" s="36"/>
      <c r="E90" s="63"/>
      <c r="N90" s="5"/>
      <c r="O90" s="5"/>
      <c r="P90" s="5"/>
      <c r="Q90" s="11"/>
    </row>
    <row r="91" spans="2:17" ht="15" thickBot="1" x14ac:dyDescent="0.35">
      <c r="B91" s="3"/>
      <c r="C91" s="36"/>
      <c r="D91" s="36"/>
      <c r="E91" s="63"/>
      <c r="F91" s="29">
        <f>INT(J89)</f>
        <v>0</v>
      </c>
      <c r="G91" s="10" t="s">
        <v>26</v>
      </c>
      <c r="H91" s="13">
        <v>2</v>
      </c>
      <c r="I91" s="10" t="s">
        <v>13</v>
      </c>
      <c r="J91" s="90">
        <f t="shared" ref="J91" si="3">F91/H91</f>
        <v>0</v>
      </c>
      <c r="L91" s="15" t="str">
        <f>IF((J91=0)," ",(IF(J91-INT(J91)=0,0,1)))</f>
        <v xml:space="preserve"> </v>
      </c>
      <c r="N91" s="90">
        <f>J91</f>
        <v>0</v>
      </c>
      <c r="O91" s="25" t="s">
        <v>52</v>
      </c>
      <c r="P91" s="90">
        <f>INT(N91)</f>
        <v>0</v>
      </c>
      <c r="Q91" s="11"/>
    </row>
    <row r="92" spans="2:17" ht="15" thickBot="1" x14ac:dyDescent="0.35">
      <c r="B92" s="3"/>
      <c r="C92" s="36"/>
      <c r="D92" s="36"/>
      <c r="E92" s="63"/>
      <c r="N92" s="5"/>
      <c r="O92" s="5"/>
      <c r="P92" s="5"/>
      <c r="Q92" s="11"/>
    </row>
    <row r="93" spans="2:17" ht="15" thickBot="1" x14ac:dyDescent="0.35">
      <c r="B93" s="3"/>
      <c r="C93" s="36"/>
      <c r="D93" s="36"/>
      <c r="E93" s="63"/>
      <c r="F93" s="90">
        <f>INT(J91)</f>
        <v>0</v>
      </c>
      <c r="G93" s="10" t="s">
        <v>26</v>
      </c>
      <c r="H93" s="13">
        <v>2</v>
      </c>
      <c r="I93" s="10" t="s">
        <v>13</v>
      </c>
      <c r="J93" s="33">
        <f t="shared" ref="J93" si="4">F93/H93</f>
        <v>0</v>
      </c>
      <c r="L93" s="15" t="str">
        <f>IF((J93=0)," ",(IF(J93-INT(J93)=0,0,1)))</f>
        <v xml:space="preserve"> </v>
      </c>
      <c r="N93" s="33">
        <f>J93</f>
        <v>0</v>
      </c>
      <c r="O93" s="25" t="s">
        <v>52</v>
      </c>
      <c r="P93" s="33">
        <f>INT(N93)</f>
        <v>0</v>
      </c>
      <c r="Q93" s="11"/>
    </row>
    <row r="94" spans="2:17" ht="15" thickBot="1" x14ac:dyDescent="0.35">
      <c r="B94" s="3"/>
      <c r="C94" s="36"/>
      <c r="D94" s="36"/>
      <c r="E94" s="63"/>
      <c r="N94" s="5"/>
      <c r="O94" s="5"/>
      <c r="P94" s="5"/>
      <c r="Q94" s="11"/>
    </row>
    <row r="95" spans="2:17" ht="15" thickBot="1" x14ac:dyDescent="0.35">
      <c r="B95" s="3"/>
      <c r="C95" s="36"/>
      <c r="D95" s="36"/>
      <c r="E95" s="63"/>
      <c r="F95" s="33">
        <f>INT(J93)</f>
        <v>0</v>
      </c>
      <c r="G95" s="10" t="s">
        <v>26</v>
      </c>
      <c r="H95" s="13">
        <v>2</v>
      </c>
      <c r="I95" s="10" t="s">
        <v>13</v>
      </c>
      <c r="J95" s="91">
        <f t="shared" ref="J95" si="5">F95/H95</f>
        <v>0</v>
      </c>
      <c r="L95" s="15" t="str">
        <f>IF((J95=0)," ",(IF(J95-INT(J95)=0,0,1)))</f>
        <v xml:space="preserve"> </v>
      </c>
      <c r="N95" s="91">
        <f>J95</f>
        <v>0</v>
      </c>
      <c r="O95" s="25" t="s">
        <v>52</v>
      </c>
      <c r="P95" s="91">
        <f>INT(N95)</f>
        <v>0</v>
      </c>
      <c r="Q95" s="11"/>
    </row>
    <row r="96" spans="2:17" ht="15" thickBot="1" x14ac:dyDescent="0.35">
      <c r="B96" s="3"/>
      <c r="C96" s="36"/>
      <c r="D96" s="36"/>
      <c r="E96" s="63"/>
      <c r="N96" s="5"/>
      <c r="O96" s="5"/>
      <c r="P96" s="5"/>
      <c r="Q96" s="11"/>
    </row>
    <row r="97" spans="2:17" ht="15" thickBot="1" x14ac:dyDescent="0.35">
      <c r="B97" s="3"/>
      <c r="C97" s="36"/>
      <c r="D97" s="36"/>
      <c r="E97" s="63"/>
      <c r="F97" s="141" t="s">
        <v>19</v>
      </c>
      <c r="G97" s="142"/>
      <c r="H97" s="142"/>
      <c r="I97" s="142"/>
      <c r="J97" s="142"/>
      <c r="K97" s="142"/>
      <c r="L97" s="143"/>
      <c r="N97" s="5"/>
      <c r="O97" s="5"/>
      <c r="P97" s="5"/>
      <c r="Q97" s="11"/>
    </row>
    <row r="98" spans="2:17" ht="15" thickBot="1" x14ac:dyDescent="0.35">
      <c r="B98" s="3"/>
      <c r="C98" s="36"/>
      <c r="D98" s="36"/>
      <c r="E98" s="63"/>
      <c r="N98" s="5"/>
      <c r="O98" s="5"/>
      <c r="P98" s="5"/>
      <c r="Q98" s="11"/>
    </row>
    <row r="99" spans="2:17" ht="15" thickBot="1" x14ac:dyDescent="0.35">
      <c r="B99" s="3"/>
      <c r="C99" s="36"/>
      <c r="D99" s="36"/>
      <c r="E99" s="63"/>
      <c r="F99" s="91">
        <f>INT(J97)</f>
        <v>0</v>
      </c>
      <c r="G99" s="10" t="s">
        <v>26</v>
      </c>
      <c r="H99" s="13">
        <v>2</v>
      </c>
      <c r="I99" s="10" t="s">
        <v>13</v>
      </c>
      <c r="J99" s="91">
        <f t="shared" ref="J99" si="6">F99/H99</f>
        <v>0</v>
      </c>
      <c r="L99" s="15" t="str">
        <f>IF((J99=0)," ",(IF(J99-INT(J99)=0,0,1)))</f>
        <v xml:space="preserve"> </v>
      </c>
      <c r="N99" s="5"/>
      <c r="O99" s="5"/>
      <c r="P99" s="5"/>
      <c r="Q99" s="11"/>
    </row>
    <row r="100" spans="2:17" ht="15" thickBot="1" x14ac:dyDescent="0.35">
      <c r="B100" s="3"/>
      <c r="C100" s="36"/>
      <c r="D100" s="36"/>
      <c r="E100" s="63"/>
      <c r="N100" s="5"/>
      <c r="O100" s="5"/>
      <c r="P100" s="5"/>
      <c r="Q100" s="11"/>
    </row>
    <row r="101" spans="2:17" ht="15" thickBot="1" x14ac:dyDescent="0.35">
      <c r="B101" s="3"/>
      <c r="C101" s="36"/>
      <c r="D101" s="36"/>
      <c r="E101" s="63"/>
      <c r="F101" s="92" t="s">
        <v>53</v>
      </c>
      <c r="G101" s="10"/>
      <c r="H101" s="13"/>
      <c r="I101" s="10"/>
      <c r="J101" s="10"/>
      <c r="K101" s="20"/>
      <c r="L101" s="10" t="s">
        <v>13</v>
      </c>
      <c r="M101" s="86" t="str">
        <f>_xlfn.CONCAT(L99,L95,L93,L91,L89,L87,L85,L83)</f>
        <v xml:space="preserve">    1011</v>
      </c>
      <c r="N101" s="5"/>
      <c r="O101" s="5"/>
      <c r="P101" s="5"/>
      <c r="Q101" s="11"/>
    </row>
    <row r="102" spans="2:17" x14ac:dyDescent="0.3">
      <c r="B102" s="3"/>
      <c r="C102" s="36"/>
      <c r="D102" s="36"/>
      <c r="E102" s="63"/>
      <c r="G102" s="26"/>
      <c r="K102" s="26"/>
      <c r="N102" s="5"/>
      <c r="O102" s="5"/>
      <c r="P102" s="5"/>
      <c r="Q102" s="11"/>
    </row>
    <row r="103" spans="2:17" ht="15" thickBot="1" x14ac:dyDescent="0.35">
      <c r="B103" s="3"/>
      <c r="C103" s="36"/>
      <c r="D103" s="36"/>
      <c r="E103" s="82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5"/>
    </row>
    <row r="104" spans="2:17" ht="15" thickBot="1" x14ac:dyDescent="0.35">
      <c r="B104" s="3"/>
      <c r="C104" s="36"/>
      <c r="D104" s="36"/>
      <c r="E104" s="5"/>
      <c r="N104" s="5"/>
      <c r="O104" s="5"/>
      <c r="P104" s="5"/>
      <c r="Q104" s="11"/>
    </row>
    <row r="105" spans="2:17" ht="111.6" customHeight="1" thickBot="1" x14ac:dyDescent="0.35">
      <c r="B105" s="56" t="s">
        <v>16</v>
      </c>
      <c r="C105" s="136" t="s">
        <v>60</v>
      </c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8"/>
    </row>
    <row r="106" spans="2:17" ht="15" thickBot="1" x14ac:dyDescent="0.35"/>
    <row r="107" spans="2:17" x14ac:dyDescent="0.3">
      <c r="B107" s="128" t="s">
        <v>56</v>
      </c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30"/>
    </row>
    <row r="108" spans="2:17" ht="15" thickBot="1" x14ac:dyDescent="0.35">
      <c r="B108" s="38"/>
      <c r="C108" s="39"/>
      <c r="D108" s="39"/>
      <c r="E108" s="39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1"/>
    </row>
    <row r="109" spans="2:17" x14ac:dyDescent="0.3">
      <c r="B109" s="42" t="s">
        <v>14</v>
      </c>
      <c r="C109" s="43" t="s">
        <v>15</v>
      </c>
      <c r="D109" s="36"/>
      <c r="E109" s="131" t="s">
        <v>11</v>
      </c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3"/>
    </row>
    <row r="110" spans="2:17" ht="23.4" customHeight="1" thickBot="1" x14ac:dyDescent="0.35">
      <c r="B110" s="2" t="s">
        <v>51</v>
      </c>
      <c r="C110" s="83">
        <v>10010</v>
      </c>
      <c r="D110" s="36"/>
      <c r="E110" s="63"/>
      <c r="N110" s="5"/>
      <c r="O110" s="5"/>
      <c r="P110" s="5"/>
      <c r="Q110" s="11"/>
    </row>
    <row r="111" spans="2:17" ht="23.4" customHeight="1" thickBot="1" x14ac:dyDescent="0.35">
      <c r="B111" s="3"/>
      <c r="C111" s="36"/>
      <c r="D111" s="36"/>
      <c r="E111" s="63"/>
      <c r="F111" s="16">
        <f>LEN($C$110)-(LEN($C$110)-1)</f>
        <v>1</v>
      </c>
      <c r="H111" s="84" t="str">
        <f>IFERROR(MID($C$110,F111,1)," ")</f>
        <v>1</v>
      </c>
      <c r="I111" s="148" t="str">
        <f>IFERROR(IF((VALUE(H111)=0),"OK",(IF((VALUE(H111)=1),"OK","NÃO É BINARIO, REINSERIR")))," ")</f>
        <v>OK</v>
      </c>
      <c r="J111" s="149"/>
      <c r="K111" s="17" t="s">
        <v>23</v>
      </c>
      <c r="L111" s="18">
        <v>2</v>
      </c>
      <c r="M111" s="10" t="s">
        <v>57</v>
      </c>
      <c r="N111" s="16">
        <f>LEN(C110)-1</f>
        <v>4</v>
      </c>
      <c r="O111" s="19" t="s">
        <v>13</v>
      </c>
      <c r="P111" s="20">
        <f>IFERROR(H111*(POWER(L111,N111))," ")</f>
        <v>16</v>
      </c>
      <c r="Q111" s="11"/>
    </row>
    <row r="112" spans="2:17" ht="23.4" customHeight="1" thickBot="1" x14ac:dyDescent="0.35">
      <c r="B112" s="56" t="s">
        <v>34</v>
      </c>
      <c r="C112" s="56" t="s">
        <v>15</v>
      </c>
      <c r="D112" s="36"/>
      <c r="E112" s="63"/>
      <c r="N112" s="5"/>
      <c r="O112" s="5"/>
      <c r="P112" s="5"/>
      <c r="Q112" s="11"/>
    </row>
    <row r="113" spans="2:17" ht="23.4" customHeight="1" thickBot="1" x14ac:dyDescent="0.35">
      <c r="B113" s="85" t="s">
        <v>54</v>
      </c>
      <c r="C113" s="86">
        <f>N129</f>
        <v>18</v>
      </c>
      <c r="D113" s="36"/>
      <c r="E113" s="63"/>
      <c r="F113" s="16">
        <f>IF(F111&gt;=LEN($C$110)," ",LEN($C$110)-(LEN($C$110)-1)+F111)</f>
        <v>2</v>
      </c>
      <c r="H113" s="84" t="str">
        <f>IFERROR(MID($C$110,F113,1)," ")</f>
        <v>0</v>
      </c>
      <c r="I113" s="148" t="str">
        <f>IFERROR(IF((VALUE(H113)=0),"OK",(IF((VALUE(H113)=1),"OK","NÃO É BINARIO, REINSERIR")))," ")</f>
        <v>OK</v>
      </c>
      <c r="J113" s="149"/>
      <c r="K113" s="17" t="s">
        <v>23</v>
      </c>
      <c r="L113" s="18">
        <v>2</v>
      </c>
      <c r="M113" s="10" t="s">
        <v>57</v>
      </c>
      <c r="N113" s="16">
        <f>IFERROR(IF(N111-1&gt;=0, N111-1," ")," ")</f>
        <v>3</v>
      </c>
      <c r="O113" s="19" t="s">
        <v>13</v>
      </c>
      <c r="P113" s="20">
        <f>IFERROR(H113*(POWER(L113,N113))," ")</f>
        <v>0</v>
      </c>
      <c r="Q113" s="11"/>
    </row>
    <row r="114" spans="2:17" ht="23.4" customHeight="1" thickBot="1" x14ac:dyDescent="0.35">
      <c r="B114" s="87" t="s">
        <v>55</v>
      </c>
      <c r="C114" s="94">
        <f>BIN2DEC(C110)</f>
        <v>18</v>
      </c>
      <c r="D114" s="36"/>
      <c r="E114" s="63"/>
      <c r="N114" s="5"/>
      <c r="O114" s="5"/>
      <c r="P114" s="5"/>
      <c r="Q114" s="11"/>
    </row>
    <row r="115" spans="2:17" ht="23.4" customHeight="1" thickBot="1" x14ac:dyDescent="0.35">
      <c r="B115" s="3"/>
      <c r="C115" s="36"/>
      <c r="D115" s="36"/>
      <c r="E115" s="63"/>
      <c r="F115" s="16">
        <f>IF(F113&gt;=LEN($C$110)," ",LEN($C$110)-(LEN($C$110)-1)+F113)</f>
        <v>3</v>
      </c>
      <c r="H115" s="84" t="str">
        <f>IFERROR(MID($C$110,F115,1)," ")</f>
        <v>0</v>
      </c>
      <c r="I115" s="148" t="str">
        <f>IFERROR(IF((VALUE(H115)=0),"OK",(IF((VALUE(H115)=1),"OK","NÃO É BINARIO, REINSERIR")))," ")</f>
        <v>OK</v>
      </c>
      <c r="J115" s="149"/>
      <c r="K115" s="17" t="s">
        <v>23</v>
      </c>
      <c r="L115" s="18">
        <v>2</v>
      </c>
      <c r="M115" s="10" t="s">
        <v>57</v>
      </c>
      <c r="N115" s="16">
        <f>IFERROR(IF(N113-1&gt;=0, N113-1," ")," ")</f>
        <v>2</v>
      </c>
      <c r="O115" s="19" t="s">
        <v>13</v>
      </c>
      <c r="P115" s="20">
        <f>IFERROR(H115*(POWER(L115,N115))," ")</f>
        <v>0</v>
      </c>
      <c r="Q115" s="11"/>
    </row>
    <row r="116" spans="2:17" ht="23.4" customHeight="1" thickBot="1" x14ac:dyDescent="0.35">
      <c r="B116" s="3"/>
      <c r="C116" s="36"/>
      <c r="D116" s="36"/>
      <c r="E116" s="63"/>
      <c r="N116" s="5"/>
      <c r="O116" s="5"/>
      <c r="P116" s="5"/>
      <c r="Q116" s="11"/>
    </row>
    <row r="117" spans="2:17" ht="23.4" customHeight="1" thickBot="1" x14ac:dyDescent="0.35">
      <c r="B117" s="3"/>
      <c r="C117" s="36"/>
      <c r="D117" s="36"/>
      <c r="E117" s="63"/>
      <c r="F117" s="16">
        <f>IF(F115&gt;=LEN($C$110)," ",LEN($C$110)-(LEN($C$110)-1)+F115)</f>
        <v>4</v>
      </c>
      <c r="H117" s="84" t="str">
        <f>IFERROR(MID($C$110,F117,1)," ")</f>
        <v>1</v>
      </c>
      <c r="I117" s="148" t="str">
        <f>IFERROR(IF((VALUE(H117)=0),"OK",(IF((VALUE(H117)=1),"OK","NÃO É BINARIO, REINSERIR")))," ")</f>
        <v>OK</v>
      </c>
      <c r="J117" s="149"/>
      <c r="K117" s="17" t="s">
        <v>23</v>
      </c>
      <c r="L117" s="18">
        <v>2</v>
      </c>
      <c r="M117" s="10" t="s">
        <v>57</v>
      </c>
      <c r="N117" s="16">
        <f>IFERROR(IF(N115-1&gt;=0, N115-1," ")," ")</f>
        <v>1</v>
      </c>
      <c r="O117" s="19" t="s">
        <v>13</v>
      </c>
      <c r="P117" s="20">
        <f>IFERROR(H117*(POWER(L117,N117))," ")</f>
        <v>2</v>
      </c>
      <c r="Q117" s="11"/>
    </row>
    <row r="118" spans="2:17" ht="23.4" customHeight="1" thickBot="1" x14ac:dyDescent="0.35">
      <c r="B118" s="3"/>
      <c r="C118" s="36"/>
      <c r="D118" s="36"/>
      <c r="E118" s="63"/>
      <c r="N118" s="5"/>
      <c r="O118" s="5"/>
      <c r="P118" s="5"/>
      <c r="Q118" s="11"/>
    </row>
    <row r="119" spans="2:17" ht="23.4" customHeight="1" thickBot="1" x14ac:dyDescent="0.35">
      <c r="B119" s="3"/>
      <c r="C119" s="36"/>
      <c r="D119" s="36"/>
      <c r="E119" s="63"/>
      <c r="F119" s="16">
        <f>IF(F117&gt;=LEN($C$110)," ",LEN($C$110)-(LEN($C$110)-1)+F117)</f>
        <v>5</v>
      </c>
      <c r="H119" s="84" t="str">
        <f>IFERROR(MID($C$110,F119,1)," ")</f>
        <v>0</v>
      </c>
      <c r="I119" s="148" t="str">
        <f>IFERROR(IF((VALUE(H119)=0),"OK",(IF((VALUE(H119)=1),"OK","NÃO É BINARIO, REINSERIR")))," ")</f>
        <v>OK</v>
      </c>
      <c r="J119" s="149"/>
      <c r="K119" s="17" t="s">
        <v>23</v>
      </c>
      <c r="L119" s="18">
        <v>2</v>
      </c>
      <c r="M119" s="10" t="s">
        <v>57</v>
      </c>
      <c r="N119" s="16">
        <f>IFERROR(IF(N117-1&gt;=0, N117-1," ")," ")</f>
        <v>0</v>
      </c>
      <c r="O119" s="19" t="s">
        <v>13</v>
      </c>
      <c r="P119" s="20">
        <f>IFERROR(H119*(POWER(L119,N119))," ")</f>
        <v>0</v>
      </c>
      <c r="Q119" s="11"/>
    </row>
    <row r="120" spans="2:17" ht="23.4" customHeight="1" thickBot="1" x14ac:dyDescent="0.35">
      <c r="B120" s="3"/>
      <c r="C120" s="36"/>
      <c r="D120" s="36"/>
      <c r="E120" s="63"/>
      <c r="N120" s="5"/>
      <c r="O120" s="5"/>
      <c r="P120" s="5"/>
      <c r="Q120" s="11"/>
    </row>
    <row r="121" spans="2:17" ht="23.4" customHeight="1" thickBot="1" x14ac:dyDescent="0.35">
      <c r="B121" s="3"/>
      <c r="C121" s="36"/>
      <c r="D121" s="36"/>
      <c r="E121" s="63"/>
      <c r="F121" s="16" t="str">
        <f>IF(F119&gt;=LEN($C$110)," ",LEN($C$110)-(LEN($C$110)-1)+F119)</f>
        <v xml:space="preserve"> </v>
      </c>
      <c r="H121" s="84" t="str">
        <f>IFERROR(MID($C$110,F121,1)," ")</f>
        <v xml:space="preserve"> </v>
      </c>
      <c r="I121" s="148" t="str">
        <f>IFERROR(IF((VALUE(H121)=0),"OK",(IF((VALUE(H121)=1),"OK","NÃO É BINARIO, REINSERIR")))," ")</f>
        <v xml:space="preserve"> </v>
      </c>
      <c r="J121" s="149"/>
      <c r="K121" s="17" t="s">
        <v>23</v>
      </c>
      <c r="L121" s="18">
        <v>2</v>
      </c>
      <c r="M121" s="10" t="s">
        <v>57</v>
      </c>
      <c r="N121" s="16" t="str">
        <f>IFERROR(IF(N119-1&gt;=0, N119-1," ")," ")</f>
        <v xml:space="preserve"> </v>
      </c>
      <c r="O121" s="19" t="s">
        <v>13</v>
      </c>
      <c r="P121" s="20" t="str">
        <f>IFERROR(H121*(POWER(L121,N121))," ")</f>
        <v xml:space="preserve"> </v>
      </c>
      <c r="Q121" s="11"/>
    </row>
    <row r="122" spans="2:17" ht="23.4" customHeight="1" thickBot="1" x14ac:dyDescent="0.35">
      <c r="B122" s="3"/>
      <c r="C122" s="36"/>
      <c r="D122" s="36"/>
      <c r="E122" s="63"/>
      <c r="N122" s="5"/>
      <c r="O122" s="5"/>
      <c r="P122" s="5"/>
      <c r="Q122" s="11"/>
    </row>
    <row r="123" spans="2:17" ht="23.4" customHeight="1" thickBot="1" x14ac:dyDescent="0.35">
      <c r="B123" s="3"/>
      <c r="C123" s="36"/>
      <c r="D123" s="36"/>
      <c r="E123" s="63"/>
      <c r="F123" s="16" t="str">
        <f>IF(F121&gt;=LEN($C$110)," ",LEN($C$110)-(LEN($C$110)-1)+F121)</f>
        <v xml:space="preserve"> </v>
      </c>
      <c r="H123" s="84" t="str">
        <f>IFERROR(MID($C$110,F123,1)," ")</f>
        <v xml:space="preserve"> </v>
      </c>
      <c r="I123" s="148" t="str">
        <f>IFERROR(IF((VALUE(H123)=0),"OK",(IF((VALUE(H123)=1),"OK","NÃO É BINARIO, REINSERIR")))," ")</f>
        <v xml:space="preserve"> </v>
      </c>
      <c r="J123" s="149"/>
      <c r="K123" s="17" t="s">
        <v>23</v>
      </c>
      <c r="L123" s="18">
        <v>2</v>
      </c>
      <c r="M123" s="10" t="s">
        <v>57</v>
      </c>
      <c r="N123" s="16" t="str">
        <f>IFERROR(IF(N121-1&gt;=0, N121-1," ")," ")</f>
        <v xml:space="preserve"> </v>
      </c>
      <c r="O123" s="19" t="s">
        <v>13</v>
      </c>
      <c r="P123" s="20" t="str">
        <f>IFERROR(H123*(POWER(L123,N123))," ")</f>
        <v xml:space="preserve"> </v>
      </c>
      <c r="Q123" s="11"/>
    </row>
    <row r="124" spans="2:17" ht="23.4" customHeight="1" thickBot="1" x14ac:dyDescent="0.35">
      <c r="B124" s="3"/>
      <c r="C124" s="36"/>
      <c r="D124" s="36"/>
      <c r="E124" s="63"/>
      <c r="N124" s="5"/>
      <c r="O124" s="5"/>
      <c r="P124" s="5"/>
      <c r="Q124" s="11"/>
    </row>
    <row r="125" spans="2:17" ht="23.4" customHeight="1" thickBot="1" x14ac:dyDescent="0.35">
      <c r="B125" s="3"/>
      <c r="C125" s="36"/>
      <c r="D125" s="36"/>
      <c r="E125" s="63"/>
      <c r="F125" s="141" t="s">
        <v>19</v>
      </c>
      <c r="G125" s="142"/>
      <c r="H125" s="142"/>
      <c r="I125" s="142"/>
      <c r="J125" s="142"/>
      <c r="K125" s="142"/>
      <c r="L125" s="142"/>
      <c r="M125" s="142"/>
      <c r="N125" s="142"/>
      <c r="O125" s="142"/>
      <c r="P125" s="143"/>
      <c r="Q125" s="11"/>
    </row>
    <row r="126" spans="2:17" ht="23.4" customHeight="1" thickBot="1" x14ac:dyDescent="0.35">
      <c r="B126" s="3"/>
      <c r="C126" s="36"/>
      <c r="D126" s="36"/>
      <c r="E126" s="63"/>
      <c r="N126" s="5"/>
      <c r="O126" s="5"/>
      <c r="P126" s="5"/>
      <c r="Q126" s="11"/>
    </row>
    <row r="127" spans="2:17" ht="23.4" customHeight="1" thickBot="1" x14ac:dyDescent="0.35">
      <c r="B127" s="3"/>
      <c r="C127" s="36"/>
      <c r="D127" s="36"/>
      <c r="E127" s="63"/>
      <c r="F127" s="16" t="s">
        <v>23</v>
      </c>
      <c r="H127" s="84" t="s">
        <v>23</v>
      </c>
      <c r="I127" s="148" t="str">
        <f>IFERROR(IF((VALUE(H127)=0),"OK",(IF((VALUE(H127)=1),"OK","NÃO É BINARIO, REINSERIR")))," ")</f>
        <v xml:space="preserve"> </v>
      </c>
      <c r="J127" s="149"/>
      <c r="K127" s="17" t="s">
        <v>23</v>
      </c>
      <c r="L127" s="18">
        <v>2</v>
      </c>
      <c r="M127" s="10" t="s">
        <v>57</v>
      </c>
      <c r="N127" s="16">
        <v>0</v>
      </c>
      <c r="O127" s="19" t="s">
        <v>13</v>
      </c>
      <c r="P127" s="21" t="s">
        <v>59</v>
      </c>
      <c r="Q127" s="11"/>
    </row>
    <row r="128" spans="2:17" ht="23.4" customHeight="1" thickBot="1" x14ac:dyDescent="0.35">
      <c r="B128" s="3"/>
      <c r="C128" s="36"/>
      <c r="D128" s="36"/>
      <c r="E128" s="63"/>
      <c r="N128" s="5"/>
      <c r="O128" s="5"/>
      <c r="P128" s="5"/>
      <c r="Q128" s="11"/>
    </row>
    <row r="129" spans="2:17" ht="23.4" customHeight="1" thickBot="1" x14ac:dyDescent="0.35">
      <c r="B129" s="3"/>
      <c r="C129" s="36"/>
      <c r="D129" s="36"/>
      <c r="E129" s="63"/>
      <c r="F129" s="92" t="s">
        <v>58</v>
      </c>
      <c r="G129" s="10"/>
      <c r="H129" s="13"/>
      <c r="I129" s="10"/>
      <c r="J129" s="10"/>
      <c r="K129" s="20"/>
      <c r="L129" s="20"/>
      <c r="M129" s="10" t="s">
        <v>13</v>
      </c>
      <c r="N129" s="86">
        <f>SUM(P111:P127)</f>
        <v>18</v>
      </c>
      <c r="O129" s="5"/>
      <c r="P129" s="5"/>
      <c r="Q129" s="11"/>
    </row>
    <row r="130" spans="2:17" ht="23.4" customHeight="1" thickBot="1" x14ac:dyDescent="0.35">
      <c r="B130" s="3"/>
      <c r="C130" s="36"/>
      <c r="D130" s="36"/>
      <c r="E130" s="82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5"/>
    </row>
    <row r="131" spans="2:17" ht="15" thickBot="1" x14ac:dyDescent="0.35">
      <c r="B131" s="3"/>
      <c r="C131" s="36"/>
      <c r="D131" s="36"/>
      <c r="E131" s="5"/>
      <c r="N131" s="5"/>
      <c r="O131" s="5"/>
      <c r="P131" s="5"/>
      <c r="Q131" s="11"/>
    </row>
    <row r="132" spans="2:17" ht="109.8" customHeight="1" thickBot="1" x14ac:dyDescent="0.35">
      <c r="B132" s="56" t="s">
        <v>16</v>
      </c>
      <c r="C132" s="136" t="s">
        <v>62</v>
      </c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8"/>
    </row>
    <row r="133" spans="2:17" ht="15" thickBot="1" x14ac:dyDescent="0.35"/>
    <row r="134" spans="2:17" x14ac:dyDescent="0.3">
      <c r="B134" s="128" t="s">
        <v>63</v>
      </c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30"/>
    </row>
    <row r="135" spans="2:17" ht="15" thickBot="1" x14ac:dyDescent="0.35">
      <c r="B135" s="38"/>
      <c r="C135" s="39"/>
      <c r="D135" s="39"/>
      <c r="E135" s="39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1"/>
    </row>
    <row r="136" spans="2:17" x14ac:dyDescent="0.3">
      <c r="B136" s="42" t="s">
        <v>14</v>
      </c>
      <c r="C136" s="43" t="s">
        <v>15</v>
      </c>
      <c r="D136" s="36"/>
      <c r="E136" s="131" t="s">
        <v>11</v>
      </c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3"/>
    </row>
    <row r="137" spans="2:17" ht="15" thickBot="1" x14ac:dyDescent="0.35">
      <c r="B137" s="2" t="s">
        <v>51</v>
      </c>
      <c r="C137" s="83">
        <v>27</v>
      </c>
      <c r="D137" s="36"/>
      <c r="E137" s="63"/>
      <c r="N137" s="5"/>
      <c r="O137" s="25"/>
      <c r="P137" s="95"/>
      <c r="Q137" s="11"/>
    </row>
    <row r="138" spans="2:17" ht="16.2" customHeight="1" thickBot="1" x14ac:dyDescent="0.35">
      <c r="B138" s="3"/>
      <c r="C138" s="36"/>
      <c r="D138" s="36"/>
      <c r="E138" s="63"/>
      <c r="F138" s="16">
        <f>LEN($C$137)-(LEN($C$137)-1)</f>
        <v>1</v>
      </c>
      <c r="G138" s="10"/>
      <c r="H138" s="84" t="str">
        <f>IFERROR(MID($C$137,F138,1)," ")</f>
        <v>2</v>
      </c>
      <c r="I138" s="153" t="str">
        <f>IFERROR(IF((VALUE(H138)&lt;=7),"OK","NÃO É OCTAL, REINSERIR")," ")</f>
        <v>OK</v>
      </c>
      <c r="J138" s="154"/>
      <c r="K138" s="22" t="s">
        <v>13</v>
      </c>
      <c r="L138" s="23" t="str">
        <f>IFERROR(_xlfn.CONCAT(L144,L142,L140)," ")</f>
        <v>010</v>
      </c>
      <c r="M138" s="25" t="s">
        <v>52</v>
      </c>
      <c r="N138" s="153" t="s">
        <v>64</v>
      </c>
      <c r="O138" s="161"/>
      <c r="P138" s="154"/>
      <c r="Q138" s="11"/>
    </row>
    <row r="139" spans="2:17" ht="15" thickBot="1" x14ac:dyDescent="0.35">
      <c r="B139" s="56" t="s">
        <v>34</v>
      </c>
      <c r="C139" s="56" t="s">
        <v>15</v>
      </c>
      <c r="D139" s="36"/>
      <c r="E139" s="63"/>
      <c r="F139" s="24"/>
      <c r="G139" s="24"/>
      <c r="H139" s="24"/>
      <c r="I139" s="24"/>
      <c r="J139" s="24"/>
      <c r="K139" s="25"/>
      <c r="L139" s="26"/>
      <c r="N139" s="5"/>
      <c r="O139" s="5"/>
      <c r="P139" s="5"/>
      <c r="Q139" s="11"/>
    </row>
    <row r="140" spans="2:17" ht="15" thickBot="1" x14ac:dyDescent="0.35">
      <c r="B140" s="85" t="s">
        <v>54</v>
      </c>
      <c r="C140" s="86" t="str">
        <f>M180</f>
        <v xml:space="preserve">010111  </v>
      </c>
      <c r="D140" s="36"/>
      <c r="E140" s="63"/>
      <c r="F140" s="84" t="str">
        <f>H138</f>
        <v>2</v>
      </c>
      <c r="G140" s="10" t="s">
        <v>26</v>
      </c>
      <c r="H140" s="13">
        <v>2</v>
      </c>
      <c r="I140" s="10" t="s">
        <v>13</v>
      </c>
      <c r="J140" s="14">
        <f>F140/H140</f>
        <v>1</v>
      </c>
      <c r="K140" s="96"/>
      <c r="L140" s="27">
        <f>IF((J140=0),0,(IF(J140-INT(J140)=0,0,1)))</f>
        <v>0</v>
      </c>
      <c r="M140" s="96"/>
      <c r="N140" s="14">
        <f>J140</f>
        <v>1</v>
      </c>
      <c r="O140" s="97" t="s">
        <v>52</v>
      </c>
      <c r="P140" s="14">
        <f>INT(N140)</f>
        <v>1</v>
      </c>
      <c r="Q140" s="11"/>
    </row>
    <row r="141" spans="2:17" ht="15" thickBot="1" x14ac:dyDescent="0.35">
      <c r="B141" s="87" t="s">
        <v>55</v>
      </c>
      <c r="C141" s="94" t="str">
        <f>OCT2BIN(C137,6)</f>
        <v>010111</v>
      </c>
      <c r="D141" s="36"/>
      <c r="E141" s="63"/>
      <c r="F141" s="63"/>
      <c r="N141" s="5"/>
      <c r="O141" s="5"/>
      <c r="P141" s="11"/>
      <c r="Q141" s="11"/>
    </row>
    <row r="142" spans="2:17" ht="15" thickBot="1" x14ac:dyDescent="0.35">
      <c r="B142" s="3"/>
      <c r="C142" s="36"/>
      <c r="D142" s="36"/>
      <c r="E142" s="63"/>
      <c r="F142" s="14">
        <f>INT(J140)</f>
        <v>1</v>
      </c>
      <c r="G142" s="10" t="s">
        <v>26</v>
      </c>
      <c r="H142" s="13">
        <v>2</v>
      </c>
      <c r="I142" s="10" t="s">
        <v>13</v>
      </c>
      <c r="J142" s="98">
        <f>F142/H142</f>
        <v>0.5</v>
      </c>
      <c r="L142" s="27">
        <f>IF((J142=0),0,(IF(J142-INT(J142)=0,0,1)))</f>
        <v>1</v>
      </c>
      <c r="N142" s="98">
        <f>J142</f>
        <v>0.5</v>
      </c>
      <c r="O142" s="25" t="s">
        <v>52</v>
      </c>
      <c r="P142" s="98">
        <f>INT(N142)</f>
        <v>0</v>
      </c>
      <c r="Q142" s="11"/>
    </row>
    <row r="143" spans="2:17" ht="15" thickBot="1" x14ac:dyDescent="0.35">
      <c r="B143" s="3"/>
      <c r="C143" s="36"/>
      <c r="D143" s="36"/>
      <c r="E143" s="63"/>
      <c r="F143" s="63"/>
      <c r="N143" s="5"/>
      <c r="O143" s="5"/>
      <c r="P143" s="11"/>
      <c r="Q143" s="11"/>
    </row>
    <row r="144" spans="2:17" ht="15" thickBot="1" x14ac:dyDescent="0.35">
      <c r="B144" s="3"/>
      <c r="C144" s="36"/>
      <c r="D144" s="36"/>
      <c r="E144" s="63"/>
      <c r="F144" s="98">
        <f>INT(J142)</f>
        <v>0</v>
      </c>
      <c r="G144" s="10" t="s">
        <v>26</v>
      </c>
      <c r="H144" s="13">
        <v>2</v>
      </c>
      <c r="I144" s="10" t="s">
        <v>13</v>
      </c>
      <c r="J144" s="89">
        <f t="shared" ref="J144" si="7">F144/H144</f>
        <v>0</v>
      </c>
      <c r="K144" s="54"/>
      <c r="L144" s="27">
        <f>IF((J144=0),0,(IF(J144-INT(J144)=0,0,1)))</f>
        <v>0</v>
      </c>
      <c r="M144" s="54"/>
      <c r="N144" s="89">
        <f>J144</f>
        <v>0</v>
      </c>
      <c r="O144" s="99" t="s">
        <v>52</v>
      </c>
      <c r="P144" s="89">
        <f>INT(N144)</f>
        <v>0</v>
      </c>
      <c r="Q144" s="11"/>
    </row>
    <row r="145" spans="2:17" ht="15" thickBot="1" x14ac:dyDescent="0.35">
      <c r="B145" s="3"/>
      <c r="D145" s="36"/>
      <c r="E145" s="63"/>
      <c r="N145" s="5"/>
      <c r="O145" s="25"/>
      <c r="P145" s="95"/>
      <c r="Q145" s="11"/>
    </row>
    <row r="146" spans="2:17" ht="16.2" customHeight="1" thickBot="1" x14ac:dyDescent="0.35">
      <c r="B146" s="3"/>
      <c r="D146" s="36"/>
      <c r="E146" s="63"/>
      <c r="F146" s="16">
        <f>IF(F138&gt;=LEN($C$137)," ",LEN($C$137)-(LEN($C$137)-1)+F138)</f>
        <v>2</v>
      </c>
      <c r="G146" s="10"/>
      <c r="H146" s="84" t="str">
        <f>IFERROR(MID($C$137,F146,1)," ")</f>
        <v>7</v>
      </c>
      <c r="I146" s="153" t="str">
        <f>IFERROR(IF((VALUE(H146)&lt;=7),"OK","NÃO É OCTAL, REINSERIR")," ")</f>
        <v>OK</v>
      </c>
      <c r="J146" s="154"/>
      <c r="K146" s="17" t="s">
        <v>23</v>
      </c>
      <c r="L146" s="28" t="str">
        <f>IFERROR(_xlfn.CONCAT(L152,L150,L148)," ")</f>
        <v>111</v>
      </c>
      <c r="M146" s="25" t="s">
        <v>52</v>
      </c>
      <c r="N146" s="153" t="s">
        <v>64</v>
      </c>
      <c r="O146" s="161"/>
      <c r="P146" s="154"/>
      <c r="Q146" s="11"/>
    </row>
    <row r="147" spans="2:17" ht="15" thickBot="1" x14ac:dyDescent="0.35">
      <c r="B147" s="3"/>
      <c r="D147" s="36"/>
      <c r="E147" s="63"/>
      <c r="N147" s="5"/>
      <c r="O147" s="25"/>
      <c r="P147" s="95"/>
      <c r="Q147" s="11"/>
    </row>
    <row r="148" spans="2:17" ht="15" thickBot="1" x14ac:dyDescent="0.35">
      <c r="B148" s="3"/>
      <c r="D148" s="36"/>
      <c r="E148" s="63"/>
      <c r="F148" s="84" t="str">
        <f>H146</f>
        <v>7</v>
      </c>
      <c r="G148" s="10" t="s">
        <v>26</v>
      </c>
      <c r="H148" s="13">
        <v>2</v>
      </c>
      <c r="I148" s="10" t="s">
        <v>13</v>
      </c>
      <c r="J148" s="14">
        <f>F148/H148</f>
        <v>3.5</v>
      </c>
      <c r="K148" s="96"/>
      <c r="L148" s="29">
        <f>IF((J148=0),0,(IF(J148-INT(J148)=0,0,1)))</f>
        <v>1</v>
      </c>
      <c r="M148" s="96"/>
      <c r="N148" s="14">
        <f>J148</f>
        <v>3.5</v>
      </c>
      <c r="O148" s="97" t="s">
        <v>52</v>
      </c>
      <c r="P148" s="14">
        <f>INT(N148)</f>
        <v>3</v>
      </c>
      <c r="Q148" s="11"/>
    </row>
    <row r="149" spans="2:17" ht="15" thickBot="1" x14ac:dyDescent="0.35">
      <c r="B149" s="3"/>
      <c r="D149" s="36"/>
      <c r="E149" s="63"/>
      <c r="F149" s="63"/>
      <c r="N149" s="5"/>
      <c r="O149" s="5"/>
      <c r="P149" s="11"/>
      <c r="Q149" s="11"/>
    </row>
    <row r="150" spans="2:17" ht="15" thickBot="1" x14ac:dyDescent="0.35">
      <c r="B150" s="3"/>
      <c r="D150" s="36"/>
      <c r="E150" s="63"/>
      <c r="F150" s="14">
        <f>INT(J148)</f>
        <v>3</v>
      </c>
      <c r="G150" s="10" t="s">
        <v>26</v>
      </c>
      <c r="H150" s="13">
        <v>2</v>
      </c>
      <c r="I150" s="10" t="s">
        <v>13</v>
      </c>
      <c r="J150" s="98">
        <f t="shared" ref="J150" si="8">F150/H150</f>
        <v>1.5</v>
      </c>
      <c r="L150" s="29">
        <f>IF((J150=0),0,(IF(J150-INT(J150)=0,0,1)))</f>
        <v>1</v>
      </c>
      <c r="N150" s="98">
        <f>J150</f>
        <v>1.5</v>
      </c>
      <c r="O150" s="25" t="s">
        <v>52</v>
      </c>
      <c r="P150" s="98">
        <f>INT(N150)</f>
        <v>1</v>
      </c>
      <c r="Q150" s="11"/>
    </row>
    <row r="151" spans="2:17" ht="15" thickBot="1" x14ac:dyDescent="0.35">
      <c r="B151" s="3"/>
      <c r="D151" s="36"/>
      <c r="E151" s="63"/>
      <c r="F151" s="63"/>
      <c r="N151" s="5"/>
      <c r="O151" s="5"/>
      <c r="P151" s="11"/>
      <c r="Q151" s="11"/>
    </row>
    <row r="152" spans="2:17" ht="15" thickBot="1" x14ac:dyDescent="0.35">
      <c r="B152" s="3"/>
      <c r="D152" s="36"/>
      <c r="E152" s="63"/>
      <c r="F152" s="98">
        <f>INT(J150)</f>
        <v>1</v>
      </c>
      <c r="G152" s="10" t="s">
        <v>26</v>
      </c>
      <c r="H152" s="13">
        <v>2</v>
      </c>
      <c r="I152" s="10" t="s">
        <v>13</v>
      </c>
      <c r="J152" s="89">
        <f t="shared" ref="J152" si="9">F152/H152</f>
        <v>0.5</v>
      </c>
      <c r="K152" s="54"/>
      <c r="L152" s="29">
        <f>IF((J152=0),0,(IF(J152-INT(J152)=0,0,1)))</f>
        <v>1</v>
      </c>
      <c r="M152" s="54"/>
      <c r="N152" s="89">
        <f>J152</f>
        <v>0.5</v>
      </c>
      <c r="O152" s="99" t="s">
        <v>52</v>
      </c>
      <c r="P152" s="89">
        <f>INT(N152)</f>
        <v>0</v>
      </c>
      <c r="Q152" s="11"/>
    </row>
    <row r="153" spans="2:17" ht="15" thickBot="1" x14ac:dyDescent="0.35">
      <c r="B153" s="3"/>
      <c r="D153" s="36"/>
      <c r="E153" s="63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11"/>
    </row>
    <row r="154" spans="2:17" ht="16.2" customHeight="1" thickBot="1" x14ac:dyDescent="0.35">
      <c r="B154" s="3"/>
      <c r="D154" s="36"/>
      <c r="E154" s="63"/>
      <c r="F154" s="16" t="str">
        <f>IF(F146&gt;=LEN($C$137)," ",LEN($C$137)-(LEN($C$137)-1)+F146)</f>
        <v xml:space="preserve"> </v>
      </c>
      <c r="G154" s="10"/>
      <c r="H154" s="84" t="str">
        <f>IFERROR(MID($C$137,F154,1)," ")</f>
        <v xml:space="preserve"> </v>
      </c>
      <c r="I154" s="153" t="str">
        <f>IFERROR(IF((VALUE(H154)&lt;=7),"OK","NÃO É OCTAL, REINSERIR")," ")</f>
        <v xml:space="preserve"> </v>
      </c>
      <c r="J154" s="154"/>
      <c r="K154" s="17" t="s">
        <v>23</v>
      </c>
      <c r="L154" s="30" t="str">
        <f>IFERROR(_xlfn.CONCAT(L160,L158,L156)," ")</f>
        <v xml:space="preserve"> </v>
      </c>
      <c r="M154" s="25" t="s">
        <v>52</v>
      </c>
      <c r="N154" s="153" t="s">
        <v>64</v>
      </c>
      <c r="O154" s="161"/>
      <c r="P154" s="154"/>
      <c r="Q154" s="11"/>
    </row>
    <row r="155" spans="2:17" ht="15" thickBot="1" x14ac:dyDescent="0.35">
      <c r="B155" s="3"/>
      <c r="D155" s="36"/>
      <c r="E155" s="63"/>
      <c r="N155" s="5"/>
      <c r="O155" s="25"/>
      <c r="P155" s="95"/>
      <c r="Q155" s="11"/>
    </row>
    <row r="156" spans="2:17" ht="15" thickBot="1" x14ac:dyDescent="0.35">
      <c r="B156" s="3"/>
      <c r="D156" s="36"/>
      <c r="E156" s="63"/>
      <c r="F156" s="84" t="str">
        <f>H154</f>
        <v xml:space="preserve"> </v>
      </c>
      <c r="G156" s="10" t="s">
        <v>26</v>
      </c>
      <c r="H156" s="13">
        <v>2</v>
      </c>
      <c r="I156" s="10" t="s">
        <v>13</v>
      </c>
      <c r="J156" s="14" t="e">
        <f>F156/H156</f>
        <v>#VALUE!</v>
      </c>
      <c r="K156" s="96"/>
      <c r="L156" s="31" t="e">
        <f>IF((J156=0),0,(IF(J156-INT(J156)=0,0,1)))</f>
        <v>#VALUE!</v>
      </c>
      <c r="M156" s="96"/>
      <c r="N156" s="14" t="e">
        <f>J156</f>
        <v>#VALUE!</v>
      </c>
      <c r="O156" s="97" t="s">
        <v>52</v>
      </c>
      <c r="P156" s="14" t="e">
        <f>INT(N156)</f>
        <v>#VALUE!</v>
      </c>
      <c r="Q156" s="11"/>
    </row>
    <row r="157" spans="2:17" ht="15" thickBot="1" x14ac:dyDescent="0.35">
      <c r="B157" s="3"/>
      <c r="D157" s="36"/>
      <c r="E157" s="63"/>
      <c r="F157" s="63"/>
      <c r="N157" s="5"/>
      <c r="O157" s="5"/>
      <c r="P157" s="11"/>
      <c r="Q157" s="11"/>
    </row>
    <row r="158" spans="2:17" ht="15" thickBot="1" x14ac:dyDescent="0.35">
      <c r="B158" s="3"/>
      <c r="D158" s="36"/>
      <c r="E158" s="63"/>
      <c r="F158" s="14" t="e">
        <f>INT(J156)</f>
        <v>#VALUE!</v>
      </c>
      <c r="G158" s="10" t="s">
        <v>26</v>
      </c>
      <c r="H158" s="13">
        <v>2</v>
      </c>
      <c r="I158" s="10" t="s">
        <v>13</v>
      </c>
      <c r="J158" s="98" t="e">
        <f t="shared" ref="J158" si="10">F158/H158</f>
        <v>#VALUE!</v>
      </c>
      <c r="L158" s="31" t="e">
        <f>IF((J158=0),0,(IF(J158-INT(J158)=0,0,1)))</f>
        <v>#VALUE!</v>
      </c>
      <c r="N158" s="98" t="e">
        <f>J158</f>
        <v>#VALUE!</v>
      </c>
      <c r="O158" s="25" t="s">
        <v>52</v>
      </c>
      <c r="P158" s="98" t="e">
        <f>INT(N158)</f>
        <v>#VALUE!</v>
      </c>
      <c r="Q158" s="11"/>
    </row>
    <row r="159" spans="2:17" ht="15" thickBot="1" x14ac:dyDescent="0.35">
      <c r="B159" s="3"/>
      <c r="D159" s="36"/>
      <c r="E159" s="63"/>
      <c r="F159" s="63"/>
      <c r="N159" s="5"/>
      <c r="O159" s="5"/>
      <c r="P159" s="11"/>
      <c r="Q159" s="11"/>
    </row>
    <row r="160" spans="2:17" ht="15" thickBot="1" x14ac:dyDescent="0.35">
      <c r="B160" s="3"/>
      <c r="D160" s="36"/>
      <c r="E160" s="63"/>
      <c r="F160" s="98" t="e">
        <f>INT(J158)</f>
        <v>#VALUE!</v>
      </c>
      <c r="G160" s="10" t="s">
        <v>26</v>
      </c>
      <c r="H160" s="13">
        <v>2</v>
      </c>
      <c r="I160" s="10" t="s">
        <v>13</v>
      </c>
      <c r="J160" s="89" t="e">
        <f t="shared" ref="J160" si="11">F160/H160</f>
        <v>#VALUE!</v>
      </c>
      <c r="K160" s="54"/>
      <c r="L160" s="31" t="e">
        <f>IF((J160=0),0,(IF(J160-INT(J160)=0,0,1)))</f>
        <v>#VALUE!</v>
      </c>
      <c r="M160" s="54"/>
      <c r="N160" s="89" t="e">
        <f>J160</f>
        <v>#VALUE!</v>
      </c>
      <c r="O160" s="99" t="s">
        <v>52</v>
      </c>
      <c r="P160" s="89" t="e">
        <f>INT(N160)</f>
        <v>#VALUE!</v>
      </c>
      <c r="Q160" s="11"/>
    </row>
    <row r="161" spans="2:17" ht="15" thickBot="1" x14ac:dyDescent="0.35">
      <c r="B161" s="3"/>
      <c r="C161" s="36"/>
      <c r="D161" s="36"/>
      <c r="E161" s="63"/>
      <c r="N161" s="5"/>
      <c r="O161" s="25"/>
      <c r="P161" s="95"/>
      <c r="Q161" s="11"/>
    </row>
    <row r="162" spans="2:17" ht="16.2" customHeight="1" thickBot="1" x14ac:dyDescent="0.35">
      <c r="B162" s="3"/>
      <c r="D162" s="36"/>
      <c r="E162" s="63"/>
      <c r="F162" s="16" t="str">
        <f>IF(F154&gt;=LEN($C$137)," ",LEN($C$137)-(LEN($C$137)-1)+F154)</f>
        <v xml:space="preserve"> </v>
      </c>
      <c r="G162" s="10"/>
      <c r="H162" s="84" t="str">
        <f>IFERROR(MID($C$137,F162,1)," ")</f>
        <v xml:space="preserve"> </v>
      </c>
      <c r="I162" s="153" t="str">
        <f>IFERROR(IF((VALUE(H162)&lt;=7),"OK","NÃO É OCTAL, REINSERIR")," ")</f>
        <v xml:space="preserve"> </v>
      </c>
      <c r="J162" s="154"/>
      <c r="K162" s="17" t="s">
        <v>23</v>
      </c>
      <c r="L162" s="32" t="str">
        <f>IFERROR(_xlfn.CONCAT(L168,L166,L164)," ")</f>
        <v xml:space="preserve"> </v>
      </c>
      <c r="M162" s="25" t="s">
        <v>52</v>
      </c>
      <c r="N162" s="153" t="s">
        <v>64</v>
      </c>
      <c r="O162" s="161"/>
      <c r="P162" s="154"/>
      <c r="Q162" s="11"/>
    </row>
    <row r="163" spans="2:17" ht="15" thickBot="1" x14ac:dyDescent="0.35">
      <c r="B163" s="3"/>
      <c r="D163" s="36"/>
      <c r="E163" s="63"/>
      <c r="N163" s="5"/>
      <c r="O163" s="25"/>
      <c r="P163" s="95"/>
      <c r="Q163" s="11"/>
    </row>
    <row r="164" spans="2:17" ht="15" thickBot="1" x14ac:dyDescent="0.35">
      <c r="B164" s="3"/>
      <c r="D164" s="36"/>
      <c r="E164" s="63"/>
      <c r="F164" s="84" t="str">
        <f>H162</f>
        <v xml:space="preserve"> </v>
      </c>
      <c r="G164" s="10" t="s">
        <v>26</v>
      </c>
      <c r="H164" s="13">
        <v>2</v>
      </c>
      <c r="I164" s="10" t="s">
        <v>13</v>
      </c>
      <c r="J164" s="14" t="e">
        <f>F164/H164</f>
        <v>#VALUE!</v>
      </c>
      <c r="K164" s="96"/>
      <c r="L164" s="33" t="e">
        <f>IF((J164=0),0,(IF(J164-INT(J164)=0,0,1)))</f>
        <v>#VALUE!</v>
      </c>
      <c r="M164" s="96"/>
      <c r="N164" s="14" t="e">
        <f>J164</f>
        <v>#VALUE!</v>
      </c>
      <c r="O164" s="97" t="s">
        <v>52</v>
      </c>
      <c r="P164" s="14" t="e">
        <f>INT(N164)</f>
        <v>#VALUE!</v>
      </c>
      <c r="Q164" s="11"/>
    </row>
    <row r="165" spans="2:17" ht="15" thickBot="1" x14ac:dyDescent="0.35">
      <c r="B165" s="3"/>
      <c r="D165" s="36"/>
      <c r="E165" s="63"/>
      <c r="F165" s="63"/>
      <c r="N165" s="5"/>
      <c r="O165" s="5"/>
      <c r="P165" s="11"/>
      <c r="Q165" s="11"/>
    </row>
    <row r="166" spans="2:17" ht="15" thickBot="1" x14ac:dyDescent="0.35">
      <c r="B166" s="3"/>
      <c r="D166" s="36"/>
      <c r="E166" s="63"/>
      <c r="F166" s="14" t="e">
        <f>INT(J164)</f>
        <v>#VALUE!</v>
      </c>
      <c r="G166" s="10" t="s">
        <v>26</v>
      </c>
      <c r="H166" s="13">
        <v>2</v>
      </c>
      <c r="I166" s="10" t="s">
        <v>13</v>
      </c>
      <c r="J166" s="98" t="e">
        <f t="shared" ref="J166" si="12">F166/H166</f>
        <v>#VALUE!</v>
      </c>
      <c r="L166" s="33" t="e">
        <f>IF((J166=0),0,(IF(J166-INT(J166)=0,0,1)))</f>
        <v>#VALUE!</v>
      </c>
      <c r="N166" s="98" t="e">
        <f>J166</f>
        <v>#VALUE!</v>
      </c>
      <c r="O166" s="25" t="s">
        <v>52</v>
      </c>
      <c r="P166" s="98" t="e">
        <f>INT(N166)</f>
        <v>#VALUE!</v>
      </c>
      <c r="Q166" s="11"/>
    </row>
    <row r="167" spans="2:17" ht="15" thickBot="1" x14ac:dyDescent="0.35">
      <c r="B167" s="3"/>
      <c r="D167" s="36"/>
      <c r="E167" s="63"/>
      <c r="F167" s="63"/>
      <c r="N167" s="5"/>
      <c r="O167" s="5"/>
      <c r="P167" s="11"/>
      <c r="Q167" s="11"/>
    </row>
    <row r="168" spans="2:17" ht="15" thickBot="1" x14ac:dyDescent="0.35">
      <c r="B168" s="3"/>
      <c r="D168" s="36"/>
      <c r="E168" s="63"/>
      <c r="F168" s="98" t="e">
        <f>INT(J166)</f>
        <v>#VALUE!</v>
      </c>
      <c r="G168" s="10" t="s">
        <v>26</v>
      </c>
      <c r="H168" s="13">
        <v>2</v>
      </c>
      <c r="I168" s="10" t="s">
        <v>13</v>
      </c>
      <c r="J168" s="89" t="e">
        <f t="shared" ref="J168" si="13">F168/H168</f>
        <v>#VALUE!</v>
      </c>
      <c r="K168" s="54"/>
      <c r="L168" s="33" t="e">
        <f>IF((J168=0),0,(IF(J168-INT(J168)=0,0,1)))</f>
        <v>#VALUE!</v>
      </c>
      <c r="M168" s="54"/>
      <c r="N168" s="89" t="e">
        <f>J168</f>
        <v>#VALUE!</v>
      </c>
      <c r="O168" s="99" t="s">
        <v>52</v>
      </c>
      <c r="P168" s="89" t="e">
        <f>INT(N168)</f>
        <v>#VALUE!</v>
      </c>
      <c r="Q168" s="11"/>
    </row>
    <row r="169" spans="2:17" ht="15" thickBot="1" x14ac:dyDescent="0.35">
      <c r="B169" s="3"/>
      <c r="C169" s="36"/>
      <c r="D169" s="36"/>
      <c r="E169" s="63"/>
      <c r="N169" s="5"/>
      <c r="O169" s="5"/>
      <c r="P169" s="5"/>
      <c r="Q169" s="11"/>
    </row>
    <row r="170" spans="2:17" ht="15" thickBot="1" x14ac:dyDescent="0.35">
      <c r="B170" s="3"/>
      <c r="C170" s="36"/>
      <c r="D170" s="36"/>
      <c r="E170" s="63"/>
      <c r="F170" s="141" t="s">
        <v>19</v>
      </c>
      <c r="G170" s="142"/>
      <c r="H170" s="142"/>
      <c r="I170" s="142"/>
      <c r="J170" s="142"/>
      <c r="K170" s="142"/>
      <c r="L170" s="142"/>
      <c r="M170" s="142"/>
      <c r="N170" s="142"/>
      <c r="O170" s="142"/>
      <c r="P170" s="143"/>
      <c r="Q170" s="11"/>
    </row>
    <row r="171" spans="2:17" ht="15" thickBot="1" x14ac:dyDescent="0.35">
      <c r="B171" s="3"/>
      <c r="C171" s="36"/>
      <c r="D171" s="36"/>
      <c r="E171" s="63"/>
      <c r="N171" s="5"/>
      <c r="O171" s="5"/>
      <c r="P171" s="5"/>
      <c r="Q171" s="11"/>
    </row>
    <row r="172" spans="2:17" ht="16.2" customHeight="1" thickBot="1" x14ac:dyDescent="0.35">
      <c r="B172" s="3"/>
      <c r="D172" s="36"/>
      <c r="E172" s="63"/>
      <c r="F172" s="16" t="s">
        <v>23</v>
      </c>
      <c r="G172" s="10"/>
      <c r="H172" s="84" t="s">
        <v>23</v>
      </c>
      <c r="I172" s="153" t="s">
        <v>65</v>
      </c>
      <c r="J172" s="154"/>
      <c r="K172" s="17" t="s">
        <v>23</v>
      </c>
      <c r="L172" s="34" t="str">
        <f>IFERROR(_xlfn.CONCAT(L178,L176,L174)," ")</f>
        <v xml:space="preserve"> </v>
      </c>
      <c r="M172" s="25" t="s">
        <v>52</v>
      </c>
      <c r="N172" s="153" t="s">
        <v>64</v>
      </c>
      <c r="O172" s="161"/>
      <c r="P172" s="154"/>
      <c r="Q172" s="11"/>
    </row>
    <row r="173" spans="2:17" ht="15" thickBot="1" x14ac:dyDescent="0.35">
      <c r="B173" s="3"/>
      <c r="D173" s="36"/>
      <c r="E173" s="63"/>
      <c r="N173" s="5"/>
      <c r="O173" s="25"/>
      <c r="P173" s="95"/>
      <c r="Q173" s="11"/>
    </row>
    <row r="174" spans="2:17" ht="15" thickBot="1" x14ac:dyDescent="0.35">
      <c r="B174" s="3"/>
      <c r="D174" s="36"/>
      <c r="E174" s="63"/>
      <c r="F174" s="84" t="str">
        <f>H172</f>
        <v>X</v>
      </c>
      <c r="G174" s="10" t="s">
        <v>26</v>
      </c>
      <c r="H174" s="13">
        <v>2</v>
      </c>
      <c r="I174" s="10" t="s">
        <v>13</v>
      </c>
      <c r="J174" s="14" t="e">
        <f>F174/H174</f>
        <v>#VALUE!</v>
      </c>
      <c r="K174" s="96"/>
      <c r="L174" s="35" t="e">
        <f>IF((J174=0),0,(IF(J174-INT(J174)=0,0,1)))</f>
        <v>#VALUE!</v>
      </c>
      <c r="M174" s="96"/>
      <c r="N174" s="14" t="e">
        <f>J174</f>
        <v>#VALUE!</v>
      </c>
      <c r="O174" s="97" t="s">
        <v>52</v>
      </c>
      <c r="P174" s="14" t="e">
        <f>INT(N174)</f>
        <v>#VALUE!</v>
      </c>
      <c r="Q174" s="11"/>
    </row>
    <row r="175" spans="2:17" ht="15" thickBot="1" x14ac:dyDescent="0.35">
      <c r="B175" s="3"/>
      <c r="D175" s="36"/>
      <c r="E175" s="63"/>
      <c r="F175" s="63"/>
      <c r="N175" s="5"/>
      <c r="O175" s="5"/>
      <c r="P175" s="11"/>
      <c r="Q175" s="11"/>
    </row>
    <row r="176" spans="2:17" ht="15" thickBot="1" x14ac:dyDescent="0.35">
      <c r="B176" s="3"/>
      <c r="D176" s="36"/>
      <c r="E176" s="63"/>
      <c r="F176" s="14" t="e">
        <f>INT(J174)</f>
        <v>#VALUE!</v>
      </c>
      <c r="G176" s="10" t="s">
        <v>26</v>
      </c>
      <c r="H176" s="13">
        <v>2</v>
      </c>
      <c r="I176" s="10" t="s">
        <v>13</v>
      </c>
      <c r="J176" s="98" t="e">
        <f t="shared" ref="J176" si="14">F176/H176</f>
        <v>#VALUE!</v>
      </c>
      <c r="L176" s="35" t="e">
        <f>IF((J176=0),0,(IF(J176-INT(J176)=0,0,1)))</f>
        <v>#VALUE!</v>
      </c>
      <c r="N176" s="98" t="e">
        <f>J176</f>
        <v>#VALUE!</v>
      </c>
      <c r="O176" s="25" t="s">
        <v>52</v>
      </c>
      <c r="P176" s="98" t="e">
        <f>INT(N176)</f>
        <v>#VALUE!</v>
      </c>
      <c r="Q176" s="11"/>
    </row>
    <row r="177" spans="2:17" ht="15" thickBot="1" x14ac:dyDescent="0.35">
      <c r="B177" s="3"/>
      <c r="D177" s="36"/>
      <c r="E177" s="63"/>
      <c r="F177" s="63"/>
      <c r="N177" s="5"/>
      <c r="O177" s="5"/>
      <c r="P177" s="11"/>
      <c r="Q177" s="11"/>
    </row>
    <row r="178" spans="2:17" ht="15" thickBot="1" x14ac:dyDescent="0.35">
      <c r="B178" s="3"/>
      <c r="D178" s="36"/>
      <c r="E178" s="63"/>
      <c r="F178" s="98" t="e">
        <f>INT(J176)</f>
        <v>#VALUE!</v>
      </c>
      <c r="G178" s="10" t="s">
        <v>26</v>
      </c>
      <c r="H178" s="13">
        <v>2</v>
      </c>
      <c r="I178" s="10" t="s">
        <v>13</v>
      </c>
      <c r="J178" s="89" t="e">
        <f t="shared" ref="J178" si="15">F178/H178</f>
        <v>#VALUE!</v>
      </c>
      <c r="K178" s="54"/>
      <c r="L178" s="35" t="e">
        <f>IF((J178=0),0,(IF(J178-INT(J178)=0,0,1)))</f>
        <v>#VALUE!</v>
      </c>
      <c r="M178" s="54"/>
      <c r="N178" s="89" t="e">
        <f>J178</f>
        <v>#VALUE!</v>
      </c>
      <c r="O178" s="99" t="s">
        <v>52</v>
      </c>
      <c r="P178" s="89" t="e">
        <f>INT(N178)</f>
        <v>#VALUE!</v>
      </c>
      <c r="Q178" s="11"/>
    </row>
    <row r="179" spans="2:17" ht="15" thickBot="1" x14ac:dyDescent="0.35">
      <c r="B179" s="3"/>
      <c r="C179" s="36"/>
      <c r="D179" s="36"/>
      <c r="E179" s="63"/>
      <c r="N179" s="5"/>
      <c r="O179" s="5"/>
      <c r="P179" s="5"/>
      <c r="Q179" s="11"/>
    </row>
    <row r="180" spans="2:17" ht="15" thickBot="1" x14ac:dyDescent="0.35">
      <c r="B180" s="3"/>
      <c r="C180" s="36"/>
      <c r="D180" s="36"/>
      <c r="E180" s="63"/>
      <c r="F180" s="92" t="s">
        <v>53</v>
      </c>
      <c r="G180" s="10"/>
      <c r="H180" s="13"/>
      <c r="I180" s="10"/>
      <c r="J180" s="10"/>
      <c r="K180" s="20"/>
      <c r="L180" s="10" t="s">
        <v>13</v>
      </c>
      <c r="M180" s="134" t="str">
        <f>_xlfn.CONCAT(L138,L146,L154,L162)</f>
        <v xml:space="preserve">010111  </v>
      </c>
      <c r="N180" s="134"/>
      <c r="O180" s="134"/>
      <c r="P180" s="135"/>
      <c r="Q180" s="11"/>
    </row>
    <row r="181" spans="2:17" ht="15" thickBot="1" x14ac:dyDescent="0.35">
      <c r="B181" s="3"/>
      <c r="C181" s="36"/>
      <c r="D181" s="36"/>
      <c r="E181" s="82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5"/>
    </row>
    <row r="182" spans="2:17" ht="15" thickBot="1" x14ac:dyDescent="0.35">
      <c r="B182" s="3"/>
      <c r="C182" s="36"/>
      <c r="D182" s="36"/>
      <c r="E182" s="5"/>
      <c r="N182" s="5"/>
      <c r="O182" s="5"/>
      <c r="P182" s="5"/>
      <c r="Q182" s="11"/>
    </row>
    <row r="183" spans="2:17" ht="132.6" customHeight="1" thickBot="1" x14ac:dyDescent="0.35">
      <c r="B183" s="56" t="s">
        <v>16</v>
      </c>
      <c r="C183" s="136" t="s">
        <v>66</v>
      </c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8"/>
    </row>
    <row r="184" spans="2:17" ht="15" thickBot="1" x14ac:dyDescent="0.35"/>
    <row r="185" spans="2:17" x14ac:dyDescent="0.3">
      <c r="B185" s="128" t="s">
        <v>67</v>
      </c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30"/>
    </row>
    <row r="186" spans="2:17" ht="15" thickBot="1" x14ac:dyDescent="0.35">
      <c r="B186" s="38"/>
      <c r="C186" s="39"/>
      <c r="D186" s="39"/>
      <c r="E186" s="39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1"/>
    </row>
    <row r="187" spans="2:17" x14ac:dyDescent="0.3">
      <c r="B187" s="42" t="s">
        <v>14</v>
      </c>
      <c r="C187" s="43" t="s">
        <v>15</v>
      </c>
      <c r="D187" s="36"/>
      <c r="E187" s="131" t="s">
        <v>11</v>
      </c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3"/>
    </row>
    <row r="188" spans="2:17" ht="15" thickBot="1" x14ac:dyDescent="0.35">
      <c r="B188" s="2" t="s">
        <v>68</v>
      </c>
      <c r="C188" s="83">
        <v>100010101</v>
      </c>
      <c r="D188" s="36"/>
      <c r="E188" s="63"/>
      <c r="N188" s="5"/>
      <c r="O188" s="25"/>
      <c r="P188" s="95"/>
      <c r="Q188" s="11"/>
    </row>
    <row r="189" spans="2:17" ht="15" thickBot="1" x14ac:dyDescent="0.35">
      <c r="B189" s="3"/>
      <c r="C189" s="36"/>
      <c r="D189" s="36"/>
      <c r="E189" s="63"/>
      <c r="F189" s="139">
        <f>C188</f>
        <v>100010101</v>
      </c>
      <c r="G189" s="140"/>
      <c r="H189" s="19" t="s">
        <v>13</v>
      </c>
      <c r="I189" s="141" t="str">
        <f>IFERROR(IF(LEN(F189)/3 = INT(LEN(F189)/3),"OK"," FAVOR REINSERIR O NÚMERO")," ")</f>
        <v>OK</v>
      </c>
      <c r="J189" s="142"/>
      <c r="K189" s="142"/>
      <c r="L189" s="143"/>
      <c r="N189" s="5"/>
      <c r="O189" s="25"/>
      <c r="P189" s="95"/>
      <c r="Q189" s="11"/>
    </row>
    <row r="190" spans="2:17" ht="15" thickBot="1" x14ac:dyDescent="0.35">
      <c r="B190" s="3"/>
      <c r="C190" s="36"/>
      <c r="D190" s="36"/>
      <c r="E190" s="63"/>
      <c r="N190" s="5"/>
      <c r="O190" s="25"/>
      <c r="P190" s="95"/>
      <c r="Q190" s="11"/>
    </row>
    <row r="191" spans="2:17" ht="16.2" customHeight="1" thickBot="1" x14ac:dyDescent="0.35">
      <c r="B191" s="3"/>
      <c r="C191" s="36"/>
      <c r="D191" s="36"/>
      <c r="E191" s="63"/>
      <c r="F191" s="16">
        <f>LEN($C$137)-(LEN($C$137)-1)</f>
        <v>1</v>
      </c>
      <c r="G191" s="10"/>
      <c r="H191" s="84" t="str">
        <f>IFERROR(MID($C$188,1,3)," ")</f>
        <v>100</v>
      </c>
      <c r="I191" s="100"/>
      <c r="J191" s="22" t="s">
        <v>13</v>
      </c>
      <c r="K191" s="23">
        <f>IFERROR(SUM(P193:P197)," ")</f>
        <v>4</v>
      </c>
      <c r="L191" s="4"/>
      <c r="N191" s="5"/>
      <c r="O191" s="25"/>
      <c r="P191" s="95"/>
      <c r="Q191" s="11"/>
    </row>
    <row r="192" spans="2:17" ht="15" thickBot="1" x14ac:dyDescent="0.35">
      <c r="B192" s="56" t="s">
        <v>34</v>
      </c>
      <c r="C192" s="56" t="s">
        <v>15</v>
      </c>
      <c r="D192" s="36"/>
      <c r="E192" s="63"/>
      <c r="F192" s="24"/>
      <c r="G192" s="24"/>
      <c r="H192" s="24"/>
      <c r="I192" s="24"/>
      <c r="J192" s="24"/>
      <c r="K192" s="25"/>
      <c r="L192" s="26"/>
      <c r="N192" s="5"/>
      <c r="O192" s="5"/>
      <c r="P192" s="5"/>
      <c r="Q192" s="11"/>
    </row>
    <row r="193" spans="2:20" ht="15" thickBot="1" x14ac:dyDescent="0.35">
      <c r="B193" s="85" t="s">
        <v>54</v>
      </c>
      <c r="C193" s="86" t="str">
        <f>M226</f>
        <v>425</v>
      </c>
      <c r="D193" s="36"/>
      <c r="E193" s="63"/>
      <c r="F193" s="16">
        <f>LEN($C$110)-(LEN($C$110)-1)</f>
        <v>1</v>
      </c>
      <c r="G193" s="96"/>
      <c r="H193" s="84" t="str">
        <f>IFERROR(MID($H$191,F193,1)," ")</f>
        <v>1</v>
      </c>
      <c r="I193" s="144" t="str">
        <f>IFERROR(IF((VALUE(H193)=0),"OK",(IF((VALUE(H193)=1),"OK","NÃO É BINARIO, REINSERIR")))," ")</f>
        <v>OK</v>
      </c>
      <c r="J193" s="145"/>
      <c r="K193" s="17" t="s">
        <v>23</v>
      </c>
      <c r="L193" s="18">
        <v>2</v>
      </c>
      <c r="M193" s="10" t="s">
        <v>57</v>
      </c>
      <c r="N193" s="16">
        <f>2</f>
        <v>2</v>
      </c>
      <c r="O193" s="19" t="s">
        <v>13</v>
      </c>
      <c r="P193" s="23">
        <f>IFERROR(H193*(POWER(L193,N193))," ")</f>
        <v>4</v>
      </c>
      <c r="Q193" s="11"/>
    </row>
    <row r="194" spans="2:20" ht="15" thickBot="1" x14ac:dyDescent="0.35">
      <c r="B194" s="87" t="s">
        <v>55</v>
      </c>
      <c r="C194" s="94" t="str">
        <f>BIN2OCT(C188,6)</f>
        <v>000425</v>
      </c>
      <c r="D194" s="36"/>
      <c r="E194" s="63"/>
      <c r="F194" s="63"/>
      <c r="N194" s="5"/>
      <c r="O194" s="5"/>
      <c r="P194" s="11"/>
      <c r="Q194" s="11"/>
    </row>
    <row r="195" spans="2:20" ht="15" thickBot="1" x14ac:dyDescent="0.35">
      <c r="B195" s="3"/>
      <c r="C195" s="36"/>
      <c r="D195" s="36"/>
      <c r="E195" s="63"/>
      <c r="F195" s="16">
        <f>IF(F193&gt;=LEN($C$110)," ",LEN($C$110)-(LEN($C$110)-1)+F193)</f>
        <v>2</v>
      </c>
      <c r="H195" s="84" t="str">
        <f>IFERROR(MID($H$191,F195,1)," ")</f>
        <v>0</v>
      </c>
      <c r="I195" s="148" t="str">
        <f>IFERROR(IF((VALUE(H195)=0),"OK",(IF((VALUE(H195)=1),"OK","NÃO É BINARIO, REINSERIR")))," ")</f>
        <v>OK</v>
      </c>
      <c r="J195" s="149"/>
      <c r="K195" s="17" t="s">
        <v>23</v>
      </c>
      <c r="L195" s="18">
        <v>2</v>
      </c>
      <c r="M195" s="10" t="s">
        <v>57</v>
      </c>
      <c r="N195" s="16">
        <f>IFERROR(IF(N193-1&gt;=0, N193-1," ")," ")</f>
        <v>1</v>
      </c>
      <c r="O195" s="19" t="s">
        <v>13</v>
      </c>
      <c r="P195" s="23">
        <f>IFERROR(H195*(POWER(L195,N195))," ")</f>
        <v>0</v>
      </c>
      <c r="Q195" s="11"/>
      <c r="R195" s="5"/>
      <c r="S195" s="5"/>
      <c r="T195" s="5"/>
    </row>
    <row r="196" spans="2:20" ht="15" thickBot="1" x14ac:dyDescent="0.35">
      <c r="B196" s="3"/>
      <c r="C196" s="36"/>
      <c r="D196" s="36"/>
      <c r="E196" s="63"/>
      <c r="F196" s="63"/>
      <c r="N196" s="5"/>
      <c r="O196" s="5"/>
      <c r="P196" s="11"/>
      <c r="Q196" s="11"/>
      <c r="R196" s="5"/>
      <c r="S196" s="5"/>
      <c r="T196" s="5"/>
    </row>
    <row r="197" spans="2:20" ht="15" thickBot="1" x14ac:dyDescent="0.35">
      <c r="B197" s="3"/>
      <c r="C197" s="36"/>
      <c r="D197" s="36"/>
      <c r="E197" s="63"/>
      <c r="F197" s="16">
        <f>IF(F195&gt;=LEN($C$110)," ",LEN($C$110)-(LEN($C$110)-1)+F195)</f>
        <v>3</v>
      </c>
      <c r="G197" s="54"/>
      <c r="H197" s="84" t="str">
        <f>IFERROR(MID($H$191,F197,1)," ")</f>
        <v>0</v>
      </c>
      <c r="I197" s="146" t="str">
        <f>IFERROR(IF((VALUE(H197)=0),"OK",(IF((VALUE(H197)=1),"OK","NÃO É BINARIO, REINSERIR")))," ")</f>
        <v>OK</v>
      </c>
      <c r="J197" s="147"/>
      <c r="K197" s="17" t="s">
        <v>23</v>
      </c>
      <c r="L197" s="18">
        <v>2</v>
      </c>
      <c r="M197" s="10" t="s">
        <v>57</v>
      </c>
      <c r="N197" s="16">
        <f>IFERROR(IF(N195-1&gt;=0, N195-1," ")," ")</f>
        <v>0</v>
      </c>
      <c r="O197" s="19" t="s">
        <v>13</v>
      </c>
      <c r="P197" s="23">
        <f>IFERROR(H197*(POWER(L197,N197))," ")</f>
        <v>0</v>
      </c>
      <c r="Q197" s="11"/>
      <c r="R197" s="5"/>
      <c r="S197" s="5"/>
      <c r="T197" s="5"/>
    </row>
    <row r="198" spans="2:20" ht="15" thickBot="1" x14ac:dyDescent="0.35">
      <c r="B198" s="3"/>
      <c r="D198" s="36"/>
      <c r="E198" s="63"/>
      <c r="N198" s="5"/>
      <c r="O198" s="25"/>
      <c r="P198" s="95"/>
      <c r="Q198" s="11"/>
      <c r="R198" s="5"/>
      <c r="S198" s="5"/>
      <c r="T198" s="5"/>
    </row>
    <row r="199" spans="2:20" ht="16.2" customHeight="1" thickBot="1" x14ac:dyDescent="0.35">
      <c r="B199" s="3"/>
      <c r="D199" s="36"/>
      <c r="E199" s="63"/>
      <c r="F199" s="16">
        <v>2</v>
      </c>
      <c r="G199" s="10"/>
      <c r="H199" s="84" t="str">
        <f>IFERROR(MID($C$188,4,3)," ")</f>
        <v>010</v>
      </c>
      <c r="I199" s="100"/>
      <c r="J199" s="22" t="s">
        <v>13</v>
      </c>
      <c r="K199" s="23">
        <f>IFERROR(SUM(P201:P205)," ")</f>
        <v>2</v>
      </c>
      <c r="L199" s="4"/>
      <c r="N199" s="5"/>
      <c r="O199" s="25"/>
      <c r="P199" s="95"/>
      <c r="Q199" s="11"/>
      <c r="R199" s="5"/>
      <c r="S199" s="5"/>
      <c r="T199" s="5"/>
    </row>
    <row r="200" spans="2:20" ht="15" thickBot="1" x14ac:dyDescent="0.35">
      <c r="B200" s="3"/>
      <c r="D200" s="36"/>
      <c r="E200" s="63"/>
      <c r="F200" s="24"/>
      <c r="G200" s="24"/>
      <c r="H200" s="24"/>
      <c r="I200" s="24"/>
      <c r="J200" s="24"/>
      <c r="K200" s="25"/>
      <c r="L200" s="26"/>
      <c r="N200" s="5"/>
      <c r="O200" s="5"/>
      <c r="P200" s="5"/>
      <c r="Q200" s="11"/>
      <c r="R200" s="5"/>
      <c r="S200" s="5"/>
      <c r="T200" s="5"/>
    </row>
    <row r="201" spans="2:20" ht="15" thickBot="1" x14ac:dyDescent="0.35">
      <c r="B201" s="3"/>
      <c r="D201" s="36"/>
      <c r="E201" s="63"/>
      <c r="F201" s="16">
        <f>LEN($C$110)-(LEN($C$110)-1)</f>
        <v>1</v>
      </c>
      <c r="G201" s="96"/>
      <c r="H201" s="84" t="str">
        <f>IFERROR(MID(H199,F201,1)," ")</f>
        <v>0</v>
      </c>
      <c r="I201" s="144" t="str">
        <f>IFERROR(IF((VALUE(H201)=0),"OK",(IF((VALUE(H201)=1),"OK","NÃO É BINARIO, REINSERIR")))," ")</f>
        <v>OK</v>
      </c>
      <c r="J201" s="145"/>
      <c r="K201" s="17" t="s">
        <v>23</v>
      </c>
      <c r="L201" s="18">
        <v>2</v>
      </c>
      <c r="M201" s="10" t="s">
        <v>57</v>
      </c>
      <c r="N201" s="16">
        <f>2</f>
        <v>2</v>
      </c>
      <c r="O201" s="19" t="s">
        <v>13</v>
      </c>
      <c r="P201" s="20">
        <f>IFERROR(H201*(POWER(L201,N201))," ")</f>
        <v>0</v>
      </c>
      <c r="Q201" s="11"/>
      <c r="R201" s="5"/>
      <c r="S201" s="5"/>
      <c r="T201" s="5"/>
    </row>
    <row r="202" spans="2:20" ht="15" thickBot="1" x14ac:dyDescent="0.35">
      <c r="B202" s="3"/>
      <c r="D202" s="36"/>
      <c r="E202" s="63"/>
      <c r="F202" s="63"/>
      <c r="N202" s="5"/>
      <c r="O202" s="5"/>
      <c r="P202" s="11"/>
      <c r="Q202" s="11"/>
      <c r="R202" s="5"/>
      <c r="S202" s="5"/>
      <c r="T202" s="5"/>
    </row>
    <row r="203" spans="2:20" ht="15" thickBot="1" x14ac:dyDescent="0.35">
      <c r="B203" s="3"/>
      <c r="D203" s="36"/>
      <c r="E203" s="63"/>
      <c r="F203" s="16">
        <f>IF(F201&gt;=LEN($C$110)," ",LEN($C$110)-(LEN($C$110)-1)+F201)</f>
        <v>2</v>
      </c>
      <c r="H203" s="84" t="str">
        <f>IFERROR(MID(H199,F203,1)," ")</f>
        <v>1</v>
      </c>
      <c r="I203" s="148" t="str">
        <f>IFERROR(IF((VALUE(H203)=0),"OK",(IF((VALUE(H203)=1),"OK","NÃO É BINARIO, REINSERIR")))," ")</f>
        <v>OK</v>
      </c>
      <c r="J203" s="149"/>
      <c r="K203" s="17" t="s">
        <v>23</v>
      </c>
      <c r="L203" s="18">
        <v>2</v>
      </c>
      <c r="M203" s="10" t="s">
        <v>57</v>
      </c>
      <c r="N203" s="16">
        <f>IFERROR(IF(N201-1&gt;=0, N201-1," ")," ")</f>
        <v>1</v>
      </c>
      <c r="O203" s="19" t="s">
        <v>13</v>
      </c>
      <c r="P203" s="20">
        <f>IFERROR(H203*(POWER(L203,N203))," ")</f>
        <v>2</v>
      </c>
      <c r="Q203" s="11"/>
      <c r="R203" s="5"/>
      <c r="S203" s="5"/>
      <c r="T203" s="5"/>
    </row>
    <row r="204" spans="2:20" ht="15" thickBot="1" x14ac:dyDescent="0.35">
      <c r="B204" s="3"/>
      <c r="D204" s="36"/>
      <c r="E204" s="63"/>
      <c r="F204" s="63"/>
      <c r="N204" s="5"/>
      <c r="O204" s="5"/>
      <c r="P204" s="11"/>
      <c r="Q204" s="11"/>
      <c r="R204" s="5"/>
      <c r="S204" s="5"/>
      <c r="T204" s="5"/>
    </row>
    <row r="205" spans="2:20" ht="15" thickBot="1" x14ac:dyDescent="0.35">
      <c r="B205" s="3"/>
      <c r="D205" s="36"/>
      <c r="E205" s="63"/>
      <c r="F205" s="16">
        <f>IF(F203&gt;=LEN($C$110)," ",LEN($C$110)-(LEN($C$110)-1)+F203)</f>
        <v>3</v>
      </c>
      <c r="G205" s="54"/>
      <c r="H205" s="84" t="str">
        <f>IFERROR(MID(H199,F205,1)," ")</f>
        <v>0</v>
      </c>
      <c r="I205" s="146" t="str">
        <f>IFERROR(IF((VALUE(H205)=0),"OK",(IF((VALUE(H205)=1),"OK","NÃO É BINARIO, REINSERIR")))," ")</f>
        <v>OK</v>
      </c>
      <c r="J205" s="147"/>
      <c r="K205" s="17" t="s">
        <v>23</v>
      </c>
      <c r="L205" s="18">
        <v>2</v>
      </c>
      <c r="M205" s="10" t="s">
        <v>57</v>
      </c>
      <c r="N205" s="16">
        <f>IFERROR(IF(N203-1&gt;=0, N203-1," ")," ")</f>
        <v>0</v>
      </c>
      <c r="O205" s="19" t="s">
        <v>13</v>
      </c>
      <c r="P205" s="20">
        <f>IFERROR(H205*(POWER(L205,N205))," ")</f>
        <v>0</v>
      </c>
      <c r="Q205" s="11"/>
      <c r="R205" s="5"/>
      <c r="S205" s="5"/>
      <c r="T205" s="5"/>
    </row>
    <row r="206" spans="2:20" x14ac:dyDescent="0.3">
      <c r="B206" s="3"/>
      <c r="D206" s="36"/>
      <c r="E206" s="63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11"/>
      <c r="R206" s="5"/>
      <c r="S206" s="5"/>
      <c r="T206" s="5"/>
    </row>
    <row r="207" spans="2:20" ht="16.2" customHeight="1" thickBot="1" x14ac:dyDescent="0.35">
      <c r="B207" s="3"/>
      <c r="D207" s="36"/>
      <c r="E207" s="63"/>
      <c r="N207" s="5"/>
      <c r="O207" s="25"/>
      <c r="P207" s="95"/>
      <c r="Q207" s="11"/>
      <c r="R207" s="5"/>
      <c r="S207" s="5"/>
      <c r="T207" s="5"/>
    </row>
    <row r="208" spans="2:20" ht="15" thickBot="1" x14ac:dyDescent="0.35">
      <c r="B208" s="3"/>
      <c r="D208" s="36"/>
      <c r="E208" s="63"/>
      <c r="F208" s="16">
        <v>3</v>
      </c>
      <c r="G208" s="10"/>
      <c r="H208" s="84" t="str">
        <f>IFERROR(MID($C$188,7,3)," ")</f>
        <v>101</v>
      </c>
      <c r="I208" s="100"/>
      <c r="J208" s="22" t="s">
        <v>13</v>
      </c>
      <c r="K208" s="23">
        <f>IFERROR(SUM(P210:P214)," ")</f>
        <v>5</v>
      </c>
      <c r="L208" s="4"/>
      <c r="N208" s="5"/>
      <c r="O208" s="25"/>
      <c r="P208" s="95"/>
      <c r="Q208" s="11"/>
      <c r="R208" s="5"/>
      <c r="S208" s="5"/>
      <c r="T208" s="5"/>
    </row>
    <row r="209" spans="2:20" ht="15" thickBot="1" x14ac:dyDescent="0.35">
      <c r="B209" s="3"/>
      <c r="D209" s="36"/>
      <c r="E209" s="63"/>
      <c r="F209" s="24"/>
      <c r="G209" s="24"/>
      <c r="H209" s="24"/>
      <c r="I209" s="24"/>
      <c r="J209" s="24"/>
      <c r="K209" s="25"/>
      <c r="L209" s="26"/>
      <c r="N209" s="5"/>
      <c r="O209" s="5"/>
      <c r="P209" s="5"/>
      <c r="Q209" s="11"/>
      <c r="R209" s="5"/>
      <c r="S209" s="5"/>
      <c r="T209" s="5"/>
    </row>
    <row r="210" spans="2:20" ht="15" thickBot="1" x14ac:dyDescent="0.35">
      <c r="B210" s="3"/>
      <c r="D210" s="36"/>
      <c r="E210" s="63"/>
      <c r="F210" s="16">
        <f>LEN($C$110)-(LEN($C$110)-1)</f>
        <v>1</v>
      </c>
      <c r="G210" s="96"/>
      <c r="H210" s="84" t="str">
        <f>IFERROR(MID(H208,F210,1)," ")</f>
        <v>1</v>
      </c>
      <c r="I210" s="144" t="str">
        <f>IFERROR(IF((VALUE(H210)=0),"OK",(IF((VALUE(H210)=1),"OK","NÃO É BINARIO, REINSERIR")))," ")</f>
        <v>OK</v>
      </c>
      <c r="J210" s="145"/>
      <c r="K210" s="17" t="s">
        <v>23</v>
      </c>
      <c r="L210" s="18">
        <v>2</v>
      </c>
      <c r="M210" s="10" t="s">
        <v>57</v>
      </c>
      <c r="N210" s="16">
        <f>2</f>
        <v>2</v>
      </c>
      <c r="O210" s="19" t="s">
        <v>13</v>
      </c>
      <c r="P210" s="20">
        <f>IFERROR(H210*(POWER(L210,N210))," ")</f>
        <v>4</v>
      </c>
      <c r="Q210" s="11"/>
      <c r="R210" s="5"/>
      <c r="S210" s="5"/>
      <c r="T210" s="5"/>
    </row>
    <row r="211" spans="2:20" ht="15" thickBot="1" x14ac:dyDescent="0.35">
      <c r="B211" s="3"/>
      <c r="D211" s="36"/>
      <c r="E211" s="63"/>
      <c r="F211" s="63"/>
      <c r="N211" s="5"/>
      <c r="O211" s="5"/>
      <c r="P211" s="11"/>
      <c r="Q211" s="11"/>
      <c r="R211" s="5"/>
      <c r="S211" s="5"/>
      <c r="T211" s="5"/>
    </row>
    <row r="212" spans="2:20" ht="15" thickBot="1" x14ac:dyDescent="0.35">
      <c r="B212" s="3"/>
      <c r="D212" s="36"/>
      <c r="E212" s="63"/>
      <c r="F212" s="16">
        <f>IF(F210&gt;=LEN($C$110)," ",LEN($C$110)-(LEN($C$110)-1)+F210)</f>
        <v>2</v>
      </c>
      <c r="H212" s="84" t="str">
        <f>IFERROR(MID(H208,F212,1)," ")</f>
        <v>0</v>
      </c>
      <c r="I212" s="148" t="str">
        <f>IFERROR(IF((VALUE(H212)=0),"OK",(IF((VALUE(H212)=1),"OK","NÃO É BINARIO, REINSERIR")))," ")</f>
        <v>OK</v>
      </c>
      <c r="J212" s="149"/>
      <c r="K212" s="17" t="s">
        <v>23</v>
      </c>
      <c r="L212" s="18">
        <v>2</v>
      </c>
      <c r="M212" s="10" t="s">
        <v>57</v>
      </c>
      <c r="N212" s="16">
        <f>IFERROR(IF(N210-1&gt;=0, N210-1," ")," ")</f>
        <v>1</v>
      </c>
      <c r="O212" s="19" t="s">
        <v>13</v>
      </c>
      <c r="P212" s="20">
        <f>IFERROR(H212*(POWER(L212,N212))," ")</f>
        <v>0</v>
      </c>
      <c r="Q212" s="11"/>
      <c r="R212" s="5"/>
      <c r="S212" s="5"/>
      <c r="T212" s="5"/>
    </row>
    <row r="213" spans="2:20" ht="15" thickBot="1" x14ac:dyDescent="0.35">
      <c r="B213" s="3"/>
      <c r="D213" s="36"/>
      <c r="E213" s="63"/>
      <c r="F213" s="63"/>
      <c r="N213" s="5"/>
      <c r="O213" s="5"/>
      <c r="P213" s="11"/>
      <c r="Q213" s="11"/>
      <c r="R213" s="5"/>
      <c r="S213" s="5"/>
      <c r="T213" s="5"/>
    </row>
    <row r="214" spans="2:20" ht="15" thickBot="1" x14ac:dyDescent="0.35">
      <c r="B214" s="3"/>
      <c r="C214" s="36"/>
      <c r="D214" s="36"/>
      <c r="E214" s="63"/>
      <c r="F214" s="16">
        <f>IF(F212&gt;=LEN($C$110)," ",LEN($C$110)-(LEN($C$110)-1)+F212)</f>
        <v>3</v>
      </c>
      <c r="G214" s="54"/>
      <c r="H214" s="84" t="str">
        <f>IFERROR(MID(H208,F214,1)," ")</f>
        <v>1</v>
      </c>
      <c r="I214" s="146" t="str">
        <f>IFERROR(IF((VALUE(H214)=0),"OK",(IF((VALUE(H214)=1),"OK","NÃO É BINARIO, REINSERIR")))," ")</f>
        <v>OK</v>
      </c>
      <c r="J214" s="147"/>
      <c r="K214" s="17" t="s">
        <v>23</v>
      </c>
      <c r="L214" s="18">
        <v>2</v>
      </c>
      <c r="M214" s="10" t="s">
        <v>57</v>
      </c>
      <c r="N214" s="16">
        <f>IFERROR(IF(N212-1&gt;=0, N212-1," ")," ")</f>
        <v>0</v>
      </c>
      <c r="O214" s="19" t="s">
        <v>13</v>
      </c>
      <c r="P214" s="20">
        <f>IFERROR(H214*(POWER(L214,N214))," ")</f>
        <v>1</v>
      </c>
      <c r="Q214" s="11"/>
      <c r="R214" s="5"/>
      <c r="S214" s="5"/>
      <c r="T214" s="5"/>
    </row>
    <row r="215" spans="2:20" ht="16.2" customHeight="1" thickBot="1" x14ac:dyDescent="0.35">
      <c r="B215" s="3"/>
      <c r="D215" s="36"/>
      <c r="E215" s="63"/>
      <c r="N215" s="5"/>
      <c r="O215" s="5"/>
      <c r="P215" s="5"/>
      <c r="Q215" s="11"/>
      <c r="R215" s="5"/>
      <c r="S215" s="5"/>
      <c r="T215" s="5"/>
    </row>
    <row r="216" spans="2:20" ht="15" thickBot="1" x14ac:dyDescent="0.35">
      <c r="B216" s="3"/>
      <c r="C216" s="36"/>
      <c r="D216" s="36"/>
      <c r="E216" s="63"/>
      <c r="F216" s="141" t="s">
        <v>19</v>
      </c>
      <c r="G216" s="142"/>
      <c r="H216" s="142"/>
      <c r="I216" s="142"/>
      <c r="J216" s="142"/>
      <c r="K216" s="142"/>
      <c r="L216" s="142"/>
      <c r="M216" s="142"/>
      <c r="N216" s="142"/>
      <c r="O216" s="142"/>
      <c r="P216" s="143"/>
      <c r="Q216" s="11"/>
      <c r="R216" s="5"/>
      <c r="S216" s="5"/>
      <c r="T216" s="5"/>
    </row>
    <row r="217" spans="2:20" ht="15" thickBot="1" x14ac:dyDescent="0.35">
      <c r="B217" s="3"/>
      <c r="C217" s="36"/>
      <c r="D217" s="36"/>
      <c r="E217" s="63"/>
      <c r="N217" s="5"/>
      <c r="O217" s="5"/>
      <c r="P217" s="5"/>
      <c r="Q217" s="11"/>
      <c r="R217" s="5"/>
      <c r="S217" s="5"/>
      <c r="T217" s="5"/>
    </row>
    <row r="218" spans="2:20" ht="16.2" customHeight="1" thickBot="1" x14ac:dyDescent="0.35">
      <c r="B218" s="3"/>
      <c r="D218" s="36"/>
      <c r="E218" s="63"/>
      <c r="F218" s="16" t="s">
        <v>69</v>
      </c>
      <c r="G218" s="10"/>
      <c r="H218" s="84" t="s">
        <v>69</v>
      </c>
      <c r="I218" s="100"/>
      <c r="J218" s="22" t="s">
        <v>13</v>
      </c>
      <c r="K218" s="23" t="s">
        <v>69</v>
      </c>
      <c r="L218" s="4"/>
      <c r="N218" s="5"/>
      <c r="O218" s="25"/>
      <c r="P218" s="95"/>
      <c r="Q218" s="11"/>
      <c r="R218" s="5"/>
      <c r="S218" s="5"/>
      <c r="T218" s="5"/>
    </row>
    <row r="219" spans="2:20" ht="15" thickBot="1" x14ac:dyDescent="0.35">
      <c r="B219" s="3"/>
      <c r="D219" s="36"/>
      <c r="E219" s="63"/>
      <c r="F219" s="24"/>
      <c r="G219" s="24"/>
      <c r="H219" s="24"/>
      <c r="I219" s="24"/>
      <c r="J219" s="24"/>
      <c r="K219" s="25"/>
      <c r="L219" s="26"/>
      <c r="N219" s="5"/>
      <c r="O219" s="5"/>
      <c r="P219" s="5"/>
      <c r="Q219" s="11"/>
      <c r="R219" s="5"/>
      <c r="S219" s="5"/>
      <c r="T219" s="5"/>
    </row>
    <row r="220" spans="2:20" ht="15" thickBot="1" x14ac:dyDescent="0.35">
      <c r="B220" s="3"/>
      <c r="D220" s="36"/>
      <c r="E220" s="63"/>
      <c r="F220" s="16">
        <f>LEN($C$110)-(LEN($C$110)-1)</f>
        <v>1</v>
      </c>
      <c r="G220" s="96"/>
      <c r="H220" s="84" t="str">
        <f>IFERROR(MID(H218,F220,1)," ")</f>
        <v>x</v>
      </c>
      <c r="I220" s="144" t="str">
        <f>IFERROR(IF((VALUE(H220)=0),"OK",(IF((VALUE(H220)=1),"OK","NÃO É BINARIO, REINSERIR")))," ")</f>
        <v xml:space="preserve"> </v>
      </c>
      <c r="J220" s="145"/>
      <c r="K220" s="17" t="s">
        <v>23</v>
      </c>
      <c r="L220" s="18">
        <v>2</v>
      </c>
      <c r="M220" s="10" t="s">
        <v>57</v>
      </c>
      <c r="N220" s="16">
        <f>2</f>
        <v>2</v>
      </c>
      <c r="O220" s="19" t="s">
        <v>13</v>
      </c>
      <c r="P220" s="20" t="str">
        <f>IFERROR(H220*(POWER(L220,N220))," ")</f>
        <v xml:space="preserve"> </v>
      </c>
      <c r="Q220" s="11"/>
      <c r="R220" s="5"/>
      <c r="S220" s="5"/>
      <c r="T220" s="5"/>
    </row>
    <row r="221" spans="2:20" ht="15" thickBot="1" x14ac:dyDescent="0.35">
      <c r="B221" s="3"/>
      <c r="D221" s="36"/>
      <c r="E221" s="63"/>
      <c r="F221" s="63"/>
      <c r="N221" s="5"/>
      <c r="O221" s="5"/>
      <c r="P221" s="11"/>
      <c r="Q221" s="11"/>
      <c r="R221" s="5"/>
      <c r="S221" s="5"/>
      <c r="T221" s="5"/>
    </row>
    <row r="222" spans="2:20" ht="15" thickBot="1" x14ac:dyDescent="0.35">
      <c r="B222" s="3"/>
      <c r="D222" s="36"/>
      <c r="E222" s="63"/>
      <c r="F222" s="16">
        <f>IF(F220&gt;=LEN($C$110)," ",LEN($C$110)-(LEN($C$110)-1)+F220)</f>
        <v>2</v>
      </c>
      <c r="H222" s="84" t="s">
        <v>69</v>
      </c>
      <c r="I222" s="148" t="str">
        <f>IFERROR(IF((VALUE(H222)=0),"OK",(IF((VALUE(H222)=1),"OK","NÃO É BINARIO, REINSERIR")))," ")</f>
        <v xml:space="preserve"> </v>
      </c>
      <c r="J222" s="149"/>
      <c r="K222" s="17" t="s">
        <v>23</v>
      </c>
      <c r="L222" s="18">
        <v>2</v>
      </c>
      <c r="M222" s="10" t="s">
        <v>57</v>
      </c>
      <c r="N222" s="16">
        <f>IFERROR(IF(N220-1&gt;=0, N220-1," ")," ")</f>
        <v>1</v>
      </c>
      <c r="O222" s="19" t="s">
        <v>13</v>
      </c>
      <c r="P222" s="20" t="str">
        <f>IFERROR(H222*(POWER(L222,N222))," ")</f>
        <v xml:space="preserve"> </v>
      </c>
      <c r="Q222" s="11"/>
      <c r="R222" s="5"/>
      <c r="S222" s="5"/>
      <c r="T222" s="5"/>
    </row>
    <row r="223" spans="2:20" ht="15" thickBot="1" x14ac:dyDescent="0.35">
      <c r="B223" s="3"/>
      <c r="D223" s="36"/>
      <c r="E223" s="63"/>
      <c r="F223" s="63"/>
      <c r="N223" s="5"/>
      <c r="O223" s="5"/>
      <c r="P223" s="11"/>
      <c r="Q223" s="11"/>
      <c r="R223" s="5"/>
      <c r="S223" s="5"/>
      <c r="T223" s="5"/>
    </row>
    <row r="224" spans="2:20" ht="15" thickBot="1" x14ac:dyDescent="0.35">
      <c r="B224" s="3"/>
      <c r="D224" s="36"/>
      <c r="E224" s="63"/>
      <c r="F224" s="16">
        <f>IF(F222&gt;=LEN($C$110)," ",LEN($C$110)-(LEN($C$110)-1)+F222)</f>
        <v>3</v>
      </c>
      <c r="G224" s="54"/>
      <c r="H224" s="84" t="s">
        <v>69</v>
      </c>
      <c r="I224" s="146" t="str">
        <f>IFERROR(IF((VALUE(H224)=0),"OK",(IF((VALUE(H224)=1),"OK","NÃO É BINARIO, REINSERIR")))," ")</f>
        <v xml:space="preserve"> </v>
      </c>
      <c r="J224" s="147"/>
      <c r="K224" s="17" t="s">
        <v>23</v>
      </c>
      <c r="L224" s="18">
        <v>2</v>
      </c>
      <c r="M224" s="10" t="s">
        <v>57</v>
      </c>
      <c r="N224" s="16">
        <f>IFERROR(IF(N222-1&gt;=0, N222-1," ")," ")</f>
        <v>0</v>
      </c>
      <c r="O224" s="19" t="s">
        <v>13</v>
      </c>
      <c r="P224" s="20" t="str">
        <f>IFERROR(H224*(POWER(L224,N224))," ")</f>
        <v xml:space="preserve"> </v>
      </c>
      <c r="Q224" s="11"/>
      <c r="R224" s="5"/>
      <c r="S224" s="5"/>
      <c r="T224" s="5"/>
    </row>
    <row r="225" spans="2:23" ht="15" thickBot="1" x14ac:dyDescent="0.35">
      <c r="B225" s="3"/>
      <c r="C225" s="36"/>
      <c r="D225" s="36"/>
      <c r="E225" s="63"/>
      <c r="N225" s="5"/>
      <c r="O225" s="5"/>
      <c r="P225" s="5"/>
      <c r="Q225" s="11"/>
      <c r="R225" s="5"/>
      <c r="S225" s="5"/>
      <c r="T225" s="5"/>
    </row>
    <row r="226" spans="2:23" ht="15" thickBot="1" x14ac:dyDescent="0.35">
      <c r="B226" s="3"/>
      <c r="C226" s="36"/>
      <c r="D226" s="36"/>
      <c r="E226" s="63"/>
      <c r="F226" s="92" t="s">
        <v>70</v>
      </c>
      <c r="G226" s="10"/>
      <c r="H226" s="13"/>
      <c r="I226" s="10"/>
      <c r="J226" s="10"/>
      <c r="K226" s="20"/>
      <c r="L226" s="10" t="s">
        <v>13</v>
      </c>
      <c r="M226" s="134" t="str">
        <f>_xlfn.CONCAT(K191,K199,K208)</f>
        <v>425</v>
      </c>
      <c r="N226" s="134"/>
      <c r="O226" s="134"/>
      <c r="P226" s="135"/>
      <c r="Q226" s="11"/>
      <c r="R226" s="5"/>
      <c r="S226" s="5"/>
      <c r="T226" s="5"/>
    </row>
    <row r="227" spans="2:23" ht="15" thickBot="1" x14ac:dyDescent="0.35">
      <c r="B227" s="3"/>
      <c r="C227" s="36"/>
      <c r="D227" s="36"/>
      <c r="E227" s="82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5"/>
      <c r="R227" s="5"/>
      <c r="S227" s="5"/>
      <c r="T227" s="5"/>
    </row>
    <row r="228" spans="2:23" ht="15" thickBot="1" x14ac:dyDescent="0.35">
      <c r="B228" s="101" t="s">
        <v>92</v>
      </c>
      <c r="C228" s="36"/>
      <c r="D228" s="36"/>
      <c r="E228" s="5"/>
      <c r="N228" s="5"/>
      <c r="O228" s="5"/>
      <c r="P228" s="5"/>
      <c r="Q228" s="11"/>
      <c r="R228" s="5"/>
      <c r="S228" s="5"/>
      <c r="T228" s="5"/>
    </row>
    <row r="229" spans="2:23" ht="132.6" customHeight="1" thickBot="1" x14ac:dyDescent="0.35">
      <c r="B229" s="56" t="s">
        <v>16</v>
      </c>
      <c r="C229" s="136" t="s">
        <v>71</v>
      </c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8"/>
      <c r="R229" s="5"/>
      <c r="S229" s="5"/>
      <c r="T229" s="102"/>
    </row>
    <row r="230" spans="2:23" ht="15" thickBot="1" x14ac:dyDescent="0.35">
      <c r="W230" s="103"/>
    </row>
    <row r="231" spans="2:23" x14ac:dyDescent="0.3">
      <c r="B231" s="222" t="s">
        <v>94</v>
      </c>
      <c r="C231" s="223"/>
      <c r="D231" s="223"/>
      <c r="E231" s="223"/>
      <c r="F231" s="223"/>
      <c r="G231" s="223"/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4"/>
    </row>
    <row r="232" spans="2:23" ht="15" thickBot="1" x14ac:dyDescent="0.35">
      <c r="B232" s="38"/>
      <c r="C232" s="39"/>
      <c r="D232" s="39"/>
      <c r="E232" s="39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1"/>
      <c r="R232" s="40"/>
      <c r="S232" s="41"/>
      <c r="T232" s="41"/>
    </row>
    <row r="233" spans="2:23" x14ac:dyDescent="0.3">
      <c r="B233" s="42" t="s">
        <v>14</v>
      </c>
      <c r="C233" s="43" t="s">
        <v>15</v>
      </c>
      <c r="D233" s="36"/>
      <c r="E233" s="131" t="s">
        <v>11</v>
      </c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3"/>
    </row>
    <row r="234" spans="2:23" ht="15" thickBot="1" x14ac:dyDescent="0.35">
      <c r="B234" s="2" t="s">
        <v>72</v>
      </c>
      <c r="C234" s="104" t="s">
        <v>120</v>
      </c>
      <c r="D234" s="36"/>
      <c r="E234" s="63"/>
      <c r="N234" s="5"/>
      <c r="O234" s="25"/>
      <c r="P234" s="95"/>
      <c r="Q234" s="5"/>
      <c r="R234" s="5"/>
      <c r="S234" s="5"/>
      <c r="T234" s="11"/>
    </row>
    <row r="235" spans="2:23" ht="16.2" customHeight="1" thickBot="1" x14ac:dyDescent="0.35">
      <c r="B235" s="3"/>
      <c r="C235" s="36"/>
      <c r="D235" s="36"/>
      <c r="E235" s="63"/>
      <c r="F235" s="16">
        <f>LEN($C$137)-(LEN($C$137)-1)</f>
        <v>1</v>
      </c>
      <c r="G235" s="10"/>
      <c r="H235" s="84" t="str">
        <f>IFERROR(MID($C$234,F235,F235)," ")</f>
        <v>1</v>
      </c>
      <c r="I235" s="100"/>
      <c r="J235" s="105" t="s">
        <v>13</v>
      </c>
      <c r="K235" s="162" t="str">
        <f>TEXT(IFERROR(IF(H235=E234, " ",IF(H235=$R$236,$S$236,IF(H235=$R$237,$S$237,IF(H235=$R$238,$S$238,IF(H235=$R$239,$S$239,IF(H235=$R$240,$S$240,IF(H235=$R$241,$S$241,IF(H235=$R$242,$S$242,IF(H235=$R$243,$S$243,IF(H235=$R$244,$S$244,IF(H235=$R$245,$S$245,IF(H235=$R$246,$S$246,IF(H235=$R$247,$S$247,IF(H235=$R$248,$S$248,IF(H235=$R$249,$S$249,IF(H235=$R$250,$S$250,IF(H235=$R$251,$S$251, "NÃO É HEXADECIMAL, INSERIR NOVAMENTE")))))))))))))))))," "),"0000")</f>
        <v>0001</v>
      </c>
      <c r="L235" s="163"/>
      <c r="M235" s="163"/>
      <c r="N235" s="164"/>
      <c r="O235" s="25"/>
      <c r="P235" s="95"/>
      <c r="Q235" s="5"/>
      <c r="R235" s="106" t="s">
        <v>73</v>
      </c>
      <c r="S235" s="107" t="s">
        <v>74</v>
      </c>
      <c r="T235" s="11"/>
    </row>
    <row r="236" spans="2:23" ht="16.2" customHeight="1" thickBot="1" x14ac:dyDescent="0.35">
      <c r="B236" s="3"/>
      <c r="C236" s="36"/>
      <c r="D236" s="36"/>
      <c r="E236" s="63"/>
      <c r="F236" s="24"/>
      <c r="N236" s="5"/>
      <c r="O236" s="25"/>
      <c r="P236" s="95"/>
      <c r="Q236" s="5"/>
      <c r="R236" s="108" t="s">
        <v>81</v>
      </c>
      <c r="S236" s="109">
        <v>0</v>
      </c>
      <c r="T236" s="11"/>
    </row>
    <row r="237" spans="2:23" ht="16.2" customHeight="1" thickBot="1" x14ac:dyDescent="0.35">
      <c r="B237" s="3"/>
      <c r="C237" s="36"/>
      <c r="D237" s="36"/>
      <c r="E237" s="63"/>
      <c r="F237" s="16">
        <f>LEN($C$137)-(LEN($C$137)-1)+F235</f>
        <v>2</v>
      </c>
      <c r="G237" s="10"/>
      <c r="H237" s="84" t="str">
        <f>IFERROR(MID($C$234,F237,1)," ")</f>
        <v>2</v>
      </c>
      <c r="I237" s="100"/>
      <c r="J237" s="105" t="s">
        <v>13</v>
      </c>
      <c r="K237" s="162" t="str">
        <f>TEXT(IFERROR(IF(H237=E236, " ",IF(H237=$R$236,$S$236,IF(H237=$R$237,$S$237,IF(H237=$R$238,$S$238,IF(H237=$R$239,$S$239,IF(H237=$R$240,$S$240,IF(H237=$R$241,$S$241,IF(H237=$R$242,$S$242,IF(H237=$R$243,$S$243,IF(H237=$R$244,$S$244,IF(H237=$R$245,$S$245,IF(H237=$R$246,$S$246,IF(H237=$R$247,$S$247,IF(H237=$R$248,$S$248,IF(H237=$R$249,$S$249,IF(H237=$R$250,$S$250,IF(H237=$R$251,$S$251, "NÃO É HEXADECIMAL, INSERIR NOVAMENTE")))))))))))))))))," "),"0000")</f>
        <v>0010</v>
      </c>
      <c r="L237" s="163"/>
      <c r="M237" s="163"/>
      <c r="N237" s="164"/>
      <c r="O237" s="25"/>
      <c r="P237" s="95"/>
      <c r="Q237" s="5"/>
      <c r="R237" s="110" t="s">
        <v>59</v>
      </c>
      <c r="S237" s="109">
        <v>1</v>
      </c>
      <c r="T237" s="11"/>
    </row>
    <row r="238" spans="2:23" ht="16.2" customHeight="1" thickBot="1" x14ac:dyDescent="0.35">
      <c r="B238" s="3"/>
      <c r="C238" s="36"/>
      <c r="D238" s="36"/>
      <c r="E238" s="63"/>
      <c r="F238" s="24"/>
      <c r="N238" s="5"/>
      <c r="O238" s="25"/>
      <c r="P238" s="95"/>
      <c r="Q238" s="5"/>
      <c r="R238" s="110" t="s">
        <v>82</v>
      </c>
      <c r="S238" s="109">
        <v>10</v>
      </c>
      <c r="T238" s="11"/>
    </row>
    <row r="239" spans="2:23" ht="15" thickBot="1" x14ac:dyDescent="0.35">
      <c r="B239" s="171" t="s">
        <v>34</v>
      </c>
      <c r="C239" s="172"/>
      <c r="D239" s="36"/>
      <c r="E239" s="63"/>
      <c r="F239" s="16">
        <f>LEN($C$137)-(LEN($C$137)-1)+F237</f>
        <v>3</v>
      </c>
      <c r="G239" s="10"/>
      <c r="H239" s="84" t="str">
        <f>IFERROR(MID($C$234,F239,1)," ")</f>
        <v>E</v>
      </c>
      <c r="I239" s="100"/>
      <c r="J239" s="105" t="s">
        <v>13</v>
      </c>
      <c r="K239" s="162" t="str">
        <f>TEXT(IFERROR(IF(H239=E238, " ",IF(H239=$R$236,$S$236,IF(H239=$R$237,$S$237,IF(H239=$R$238,$S$238,IF(H239=$R$239,$S$239,IF(H239=$R$240,$S$240,IF(H239=$R$241,$S$241,IF(H239=$R$242,$S$242,IF(H239=$R$243,$S$243,IF(H239=$R$244,$S$244,IF(H239=$R$245,$S$245,IF(H239=$R$246,$S$246,IF(H239=$R$247,$S$247,IF(H239=$R$248,$S$248,IF(H239=$R$249,$S$249,IF(H239=$R$250,$S$250,IF(H239=$R$251,$S$251, "NÃO É HEXADECIMAL, INSERIR NOVAMENTE")))))))))))))))))," "),"0000")</f>
        <v>1110</v>
      </c>
      <c r="L239" s="163"/>
      <c r="M239" s="163"/>
      <c r="N239" s="164"/>
      <c r="O239" s="25"/>
      <c r="P239" s="95"/>
      <c r="Q239" s="5"/>
      <c r="R239" s="110" t="s">
        <v>83</v>
      </c>
      <c r="S239" s="109">
        <v>11</v>
      </c>
      <c r="T239" s="11"/>
    </row>
    <row r="240" spans="2:23" ht="15" thickBot="1" x14ac:dyDescent="0.35">
      <c r="B240" s="173" t="s">
        <v>54</v>
      </c>
      <c r="C240" s="174"/>
      <c r="D240" s="36"/>
      <c r="E240" s="63"/>
      <c r="F240" s="24"/>
      <c r="N240" s="5"/>
      <c r="O240" s="25"/>
      <c r="P240" s="95"/>
      <c r="Q240" s="5"/>
      <c r="R240" s="110" t="s">
        <v>84</v>
      </c>
      <c r="S240" s="109">
        <v>100</v>
      </c>
      <c r="T240" s="11"/>
    </row>
    <row r="241" spans="2:20" ht="15" thickBot="1" x14ac:dyDescent="0.35">
      <c r="B241" s="165" t="str">
        <f>M254</f>
        <v xml:space="preserve">000100101110    </v>
      </c>
      <c r="C241" s="165"/>
      <c r="D241" s="36"/>
      <c r="E241" s="63"/>
      <c r="F241" s="16">
        <f>LEN($C$137)-(LEN($C$137)-1)+F239</f>
        <v>4</v>
      </c>
      <c r="G241" s="10"/>
      <c r="H241" s="84" t="str">
        <f>IFERROR(MID($C$234,F241,1)," ")</f>
        <v/>
      </c>
      <c r="I241" s="100"/>
      <c r="J241" s="105" t="s">
        <v>13</v>
      </c>
      <c r="K241" s="162" t="str">
        <f>TEXT(IFERROR(IF(H241=E240, " ",IF(H241=$R$236,$S$236,IF(H241=$R$237,$S$237,IF(H241=$R$238,$S$238,IF(H241=$R$239,$S$239,IF(H241=$R$240,$S$240,IF(H241=$R$241,$S$241,IF(H241=$R$242,$S$242,IF(H241=$R$243,$S$243,IF(H241=$R$244,$S$244,IF(H241=$R$245,$S$245,IF(H241=$R$246,$S$246,IF(H241=$R$247,$S$247,IF(H241=$R$248,$S$248,IF(H241=$R$249,$S$249,IF(H241=$R$250,$S$250,IF(H241=$R$251,$S$251, "NÃO É HEXADECIMAL, INSERIR NOVAMENTE")))))))))))))))))," "),"0000")</f>
        <v xml:space="preserve"> </v>
      </c>
      <c r="L241" s="163"/>
      <c r="M241" s="163"/>
      <c r="N241" s="164"/>
      <c r="O241" s="25"/>
      <c r="P241" s="95"/>
      <c r="Q241" s="5"/>
      <c r="R241" s="110" t="s">
        <v>85</v>
      </c>
      <c r="S241" s="109">
        <v>101</v>
      </c>
      <c r="T241" s="11"/>
    </row>
    <row r="242" spans="2:20" ht="15" thickBot="1" x14ac:dyDescent="0.35">
      <c r="B242" s="175" t="s">
        <v>55</v>
      </c>
      <c r="C242" s="176"/>
      <c r="D242" s="36"/>
      <c r="E242" s="63"/>
      <c r="F242" s="24"/>
      <c r="N242" s="5"/>
      <c r="O242" s="25"/>
      <c r="P242" s="95"/>
      <c r="Q242" s="5"/>
      <c r="R242" s="110" t="s">
        <v>86</v>
      </c>
      <c r="S242" s="109">
        <v>110</v>
      </c>
      <c r="T242" s="11"/>
    </row>
    <row r="243" spans="2:20" ht="15" thickBot="1" x14ac:dyDescent="0.35">
      <c r="B243" s="177" t="str">
        <f>HEX2BIN(C234,)</f>
        <v>100101110</v>
      </c>
      <c r="C243" s="178"/>
      <c r="D243" s="36"/>
      <c r="E243" s="63"/>
      <c r="F243" s="16">
        <f>LEN($C$137)-(LEN($C$137)-1)+F241</f>
        <v>5</v>
      </c>
      <c r="G243" s="10"/>
      <c r="H243" s="84" t="str">
        <f>IFERROR(MID($C$234,F243,1)," ")</f>
        <v/>
      </c>
      <c r="I243" s="100"/>
      <c r="J243" s="105" t="s">
        <v>13</v>
      </c>
      <c r="K243" s="162" t="str">
        <f>TEXT(IFERROR(IF(H243=E242, " ",IF(H243=$R$236,$S$236,IF(H243=$R$237,$S$237,IF(H243=$R$238,$S$238,IF(H243=$R$239,$S$239,IF(H243=$R$240,$S$240,IF(H243=$R$241,$S$241,IF(H243=$R$242,$S$242,IF(H243=$R$243,$S$243,IF(H243=$R$244,$S$244,IF(H243=$R$245,$S$245,IF(H243=$R$246,$S$246,IF(H243=$R$247,$S$247,IF(H243=$R$248,$S$248,IF(H243=$R$249,$S$249,IF(H243=$R$250,$S$250,IF(H243=$R$251,$S$251, "NÃO É HEXADECIMAL, INSERIR NOVAMENTE")))))))))))))))))," "),"0000")</f>
        <v xml:space="preserve"> </v>
      </c>
      <c r="L243" s="163"/>
      <c r="M243" s="163"/>
      <c r="N243" s="164"/>
      <c r="O243" s="25"/>
      <c r="P243" s="95"/>
      <c r="Q243" s="5"/>
      <c r="R243" s="110" t="s">
        <v>87</v>
      </c>
      <c r="S243" s="109">
        <v>111</v>
      </c>
      <c r="T243" s="11"/>
    </row>
    <row r="244" spans="2:20" ht="15" thickBot="1" x14ac:dyDescent="0.35">
      <c r="B244" s="3"/>
      <c r="C244" s="36"/>
      <c r="D244" s="36"/>
      <c r="E244" s="63"/>
      <c r="F244" s="24"/>
      <c r="N244" s="5"/>
      <c r="O244" s="25"/>
      <c r="P244" s="95"/>
      <c r="Q244" s="5"/>
      <c r="R244" s="110" t="s">
        <v>88</v>
      </c>
      <c r="S244" s="109">
        <v>1000</v>
      </c>
      <c r="T244" s="11"/>
    </row>
    <row r="245" spans="2:20" ht="15" thickBot="1" x14ac:dyDescent="0.35">
      <c r="B245" s="3"/>
      <c r="D245" s="36"/>
      <c r="E245" s="63"/>
      <c r="F245" s="16">
        <f>LEN($C$137)-(LEN($C$137)-1)+F243</f>
        <v>6</v>
      </c>
      <c r="G245" s="10"/>
      <c r="H245" s="84" t="str">
        <f>IFERROR(MID($C$234,F245,1)," ")</f>
        <v/>
      </c>
      <c r="I245" s="100"/>
      <c r="J245" s="105" t="s">
        <v>13</v>
      </c>
      <c r="K245" s="162" t="str">
        <f>TEXT(IFERROR(IF(H245=E244, " ",IF(H245=$R$236,$S$236,IF(H245=$R$237,$S$237,IF(H245=$R$238,$S$238,IF(H245=$R$239,$S$239,IF(H245=$R$240,$S$240,IF(H245=$R$241,$S$241,IF(H245=$R$242,$S$242,IF(H245=$R$243,$S$243,IF(H245=$R$244,$S$244,IF(H245=$R$245,$S$245,IF(H245=$R$246,$S$246,IF(H245=$R$247,$S$247,IF(H245=$R$248,$S$248,IF(H245=$R$249,$S$249,IF(H245=$R$250,$S$250,IF(H245=$R$251,$S$251, "NÃO É HEXADECIMAL, INSERIR NOVAMENTE")))))))))))))))))," "),"0000")</f>
        <v xml:space="preserve"> </v>
      </c>
      <c r="L245" s="163"/>
      <c r="M245" s="163"/>
      <c r="N245" s="164"/>
      <c r="O245" s="25"/>
      <c r="P245" s="95"/>
      <c r="Q245" s="5"/>
      <c r="R245" s="110" t="s">
        <v>89</v>
      </c>
      <c r="S245" s="109">
        <v>1001</v>
      </c>
      <c r="T245" s="11"/>
    </row>
    <row r="246" spans="2:20" ht="16.2" customHeight="1" thickBot="1" x14ac:dyDescent="0.35">
      <c r="B246" s="3"/>
      <c r="D246" s="36"/>
      <c r="E246" s="63"/>
      <c r="F246" s="24"/>
      <c r="N246" s="5"/>
      <c r="O246" s="25"/>
      <c r="P246" s="95"/>
      <c r="Q246" s="5"/>
      <c r="R246" s="108" t="s">
        <v>75</v>
      </c>
      <c r="S246" s="109">
        <v>1010</v>
      </c>
      <c r="T246" s="11"/>
    </row>
    <row r="247" spans="2:20" ht="15" thickBot="1" x14ac:dyDescent="0.35">
      <c r="B247" s="3"/>
      <c r="D247" s="36"/>
      <c r="E247" s="63"/>
      <c r="F247" s="16">
        <f>LEN($C$137)-(LEN($C$137)-1)+F245</f>
        <v>7</v>
      </c>
      <c r="G247" s="10"/>
      <c r="H247" s="84" t="str">
        <f>IFERROR(MID($C$234,F247,1)," ")</f>
        <v/>
      </c>
      <c r="I247" s="100"/>
      <c r="J247" s="105" t="s">
        <v>13</v>
      </c>
      <c r="K247" s="162" t="str">
        <f>TEXT(IFERROR(IF(H247=E246, " ",IF(H247=$R$236,$S$236,IF(H247=$R$237,$S$237,IF(H247=$R$238,$S$238,IF(H247=$R$239,$S$239,IF(H247=$R$240,$S$240,IF(H247=$R$241,$S$241,IF(H247=$R$242,$S$242,IF(H247=$R$243,$S$243,IF(H247=$R$244,$S$244,IF(H247=$R$245,$S$245,IF(H247=$R$246,$S$246,IF(H247=$R$247,$S$247,IF(H247=$R$248,$S$248,IF(H247=$R$249,$S$249,IF(H247=$R$250,$S$250,IF(H247=$R$251,$S$251, "NÃO É HEXADECIMAL, INSERIR NOVAMENTE")))))))))))))))))," "),"0000")</f>
        <v xml:space="preserve"> </v>
      </c>
      <c r="L247" s="163"/>
      <c r="M247" s="163"/>
      <c r="N247" s="164"/>
      <c r="O247" s="25"/>
      <c r="P247" s="95"/>
      <c r="Q247" s="5"/>
      <c r="R247" s="108" t="s">
        <v>76</v>
      </c>
      <c r="S247" s="109">
        <v>1011</v>
      </c>
      <c r="T247" s="11"/>
    </row>
    <row r="248" spans="2:20" ht="15" thickBot="1" x14ac:dyDescent="0.35">
      <c r="B248" s="3"/>
      <c r="D248" s="36"/>
      <c r="E248" s="63"/>
      <c r="F248" s="24"/>
      <c r="N248" s="5"/>
      <c r="O248" s="25"/>
      <c r="P248" s="95"/>
      <c r="Q248" s="5"/>
      <c r="R248" s="108" t="s">
        <v>77</v>
      </c>
      <c r="S248" s="109">
        <v>1100</v>
      </c>
      <c r="T248" s="11"/>
    </row>
    <row r="249" spans="2:20" ht="15" thickBot="1" x14ac:dyDescent="0.35">
      <c r="B249" s="3"/>
      <c r="D249" s="36"/>
      <c r="E249" s="63"/>
      <c r="F249" s="179" t="s">
        <v>19</v>
      </c>
      <c r="G249" s="180"/>
      <c r="H249" s="180"/>
      <c r="I249" s="180"/>
      <c r="J249" s="180"/>
      <c r="K249" s="180"/>
      <c r="L249" s="180"/>
      <c r="M249" s="180"/>
      <c r="N249" s="181"/>
      <c r="O249" s="25"/>
      <c r="P249" s="95"/>
      <c r="Q249" s="5"/>
      <c r="R249" s="108" t="s">
        <v>78</v>
      </c>
      <c r="S249" s="109">
        <v>1101</v>
      </c>
      <c r="T249" s="11"/>
    </row>
    <row r="250" spans="2:20" ht="15" thickBot="1" x14ac:dyDescent="0.35">
      <c r="B250" s="3"/>
      <c r="D250" s="36"/>
      <c r="E250" s="63"/>
      <c r="F250" s="24"/>
      <c r="N250" s="5"/>
      <c r="O250" s="25"/>
      <c r="P250" s="95"/>
      <c r="Q250" s="5"/>
      <c r="R250" s="108" t="s">
        <v>79</v>
      </c>
      <c r="S250" s="109">
        <v>1110</v>
      </c>
      <c r="T250" s="11"/>
    </row>
    <row r="251" spans="2:20" ht="15" thickBot="1" x14ac:dyDescent="0.35">
      <c r="B251" s="3"/>
      <c r="D251" s="36"/>
      <c r="E251" s="63"/>
      <c r="F251" s="16" t="s">
        <v>90</v>
      </c>
      <c r="G251" s="10"/>
      <c r="H251" s="84" t="s">
        <v>23</v>
      </c>
      <c r="I251" s="100"/>
      <c r="J251" s="105" t="s">
        <v>13</v>
      </c>
      <c r="K251" s="162" t="s">
        <v>23</v>
      </c>
      <c r="L251" s="163"/>
      <c r="M251" s="163"/>
      <c r="N251" s="164"/>
      <c r="O251" s="25"/>
      <c r="P251" s="95"/>
      <c r="Q251" s="5"/>
      <c r="R251" s="111" t="s">
        <v>80</v>
      </c>
      <c r="S251" s="112">
        <v>1111</v>
      </c>
      <c r="T251" s="11"/>
    </row>
    <row r="252" spans="2:20" x14ac:dyDescent="0.3">
      <c r="B252" s="3"/>
      <c r="D252" s="36"/>
      <c r="E252" s="63"/>
      <c r="F252" s="24"/>
      <c r="N252" s="5"/>
      <c r="O252" s="25"/>
      <c r="P252" s="95"/>
      <c r="Q252" s="5"/>
      <c r="R252" s="5"/>
      <c r="S252" s="5"/>
      <c r="T252" s="11"/>
    </row>
    <row r="253" spans="2:20" ht="15" thickBot="1" x14ac:dyDescent="0.35">
      <c r="B253" s="3"/>
      <c r="C253" s="36"/>
      <c r="D253" s="36"/>
      <c r="E253" s="63"/>
      <c r="N253" s="5"/>
      <c r="O253" s="5"/>
      <c r="P253" s="5"/>
      <c r="Q253" s="5"/>
      <c r="R253" s="5"/>
      <c r="S253" s="5"/>
      <c r="T253" s="11"/>
    </row>
    <row r="254" spans="2:20" ht="15" thickBot="1" x14ac:dyDescent="0.35">
      <c r="B254" s="3"/>
      <c r="C254" s="36"/>
      <c r="D254" s="36"/>
      <c r="E254" s="63"/>
      <c r="F254" s="92" t="s">
        <v>70</v>
      </c>
      <c r="G254" s="10"/>
      <c r="H254" s="13"/>
      <c r="I254" s="10"/>
      <c r="J254" s="10"/>
      <c r="K254" s="20"/>
      <c r="L254" s="10" t="s">
        <v>13</v>
      </c>
      <c r="M254" s="134" t="str">
        <f>_xlfn.CONCAT(K235,K237,K239,K241,K243,K245,K247)</f>
        <v xml:space="preserve">000100101110    </v>
      </c>
      <c r="N254" s="134"/>
      <c r="O254" s="134"/>
      <c r="P254" s="135"/>
      <c r="Q254" s="5"/>
      <c r="R254" s="5"/>
      <c r="S254" s="5"/>
      <c r="T254" s="11"/>
    </row>
    <row r="255" spans="2:20" ht="15" thickBot="1" x14ac:dyDescent="0.35">
      <c r="B255" s="3"/>
      <c r="C255" s="36"/>
      <c r="D255" s="36"/>
      <c r="E255" s="82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5"/>
    </row>
    <row r="256" spans="2:20" ht="15" thickBot="1" x14ac:dyDescent="0.35">
      <c r="B256" s="101" t="s">
        <v>93</v>
      </c>
      <c r="C256" s="36"/>
      <c r="D256" s="36"/>
      <c r="E256" s="5"/>
      <c r="N256" s="5"/>
      <c r="O256" s="5"/>
      <c r="P256" s="5"/>
      <c r="Q256" s="5"/>
      <c r="R256" s="5"/>
      <c r="S256" s="5"/>
      <c r="T256" s="11"/>
    </row>
    <row r="257" spans="2:20" ht="75.45" customHeight="1" thickBot="1" x14ac:dyDescent="0.35">
      <c r="B257" s="56" t="s">
        <v>16</v>
      </c>
      <c r="C257" s="136" t="s">
        <v>91</v>
      </c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8"/>
    </row>
    <row r="258" spans="2:20" ht="15" thickBot="1" x14ac:dyDescent="0.35"/>
    <row r="259" spans="2:20" x14ac:dyDescent="0.3">
      <c r="B259" s="166" t="s">
        <v>119</v>
      </c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8"/>
    </row>
    <row r="260" spans="2:20" ht="15" thickBot="1" x14ac:dyDescent="0.35">
      <c r="B260" s="38"/>
      <c r="C260" s="39"/>
      <c r="D260" s="39"/>
      <c r="E260" s="39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1"/>
    </row>
    <row r="261" spans="2:20" x14ac:dyDescent="0.3">
      <c r="B261" s="42" t="s">
        <v>14</v>
      </c>
      <c r="C261" s="43" t="s">
        <v>15</v>
      </c>
      <c r="D261" s="36"/>
      <c r="E261" s="113" t="s">
        <v>11</v>
      </c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5"/>
    </row>
    <row r="262" spans="2:20" x14ac:dyDescent="0.3">
      <c r="B262" s="2" t="s">
        <v>68</v>
      </c>
      <c r="C262" s="83"/>
      <c r="D262" s="36"/>
      <c r="E262" s="63"/>
      <c r="F262" s="207"/>
      <c r="G262" s="207"/>
      <c r="H262" s="207"/>
      <c r="I262" s="207"/>
      <c r="J262" s="207"/>
      <c r="K262" s="207"/>
      <c r="L262" s="207"/>
      <c r="M262" s="207"/>
      <c r="N262" s="207"/>
      <c r="O262" s="208"/>
      <c r="P262" s="95"/>
      <c r="Q262" s="209"/>
      <c r="R262" s="209"/>
      <c r="S262" s="209"/>
      <c r="T262" s="11"/>
    </row>
    <row r="263" spans="2:20" x14ac:dyDescent="0.3">
      <c r="B263" s="3"/>
      <c r="C263" s="36"/>
      <c r="D263" s="36"/>
      <c r="E263" s="63"/>
      <c r="F263" s="210"/>
      <c r="G263" s="210"/>
      <c r="H263" s="208"/>
      <c r="I263" s="211"/>
      <c r="J263" s="211"/>
      <c r="K263" s="211"/>
      <c r="L263" s="211"/>
      <c r="M263" s="212"/>
      <c r="N263" s="212"/>
      <c r="O263" s="213"/>
      <c r="P263" s="116"/>
      <c r="Q263" s="209"/>
      <c r="R263" s="214"/>
      <c r="S263" s="214"/>
      <c r="T263" s="11"/>
    </row>
    <row r="264" spans="2:20" x14ac:dyDescent="0.3">
      <c r="B264" s="3"/>
      <c r="C264" s="36"/>
      <c r="D264" s="36"/>
      <c r="E264" s="63"/>
      <c r="F264" s="207"/>
      <c r="G264" s="207"/>
      <c r="H264" s="207"/>
      <c r="I264" s="207"/>
      <c r="J264" s="207"/>
      <c r="K264" s="207"/>
      <c r="L264" s="207"/>
      <c r="M264" s="207"/>
      <c r="N264" s="207"/>
      <c r="O264" s="208"/>
      <c r="P264" s="95"/>
      <c r="Q264" s="209"/>
      <c r="R264" s="215"/>
      <c r="S264" s="216"/>
      <c r="T264" s="11"/>
    </row>
    <row r="265" spans="2:20" ht="16.2" customHeight="1" thickBot="1" x14ac:dyDescent="0.35">
      <c r="B265" s="3"/>
      <c r="C265" s="36"/>
      <c r="D265" s="36"/>
      <c r="E265" s="63"/>
      <c r="F265" s="217"/>
      <c r="G265" s="207"/>
      <c r="H265" s="217"/>
      <c r="I265" s="218"/>
      <c r="J265" s="208"/>
      <c r="K265" s="219"/>
      <c r="L265" s="207"/>
      <c r="M265" s="207"/>
      <c r="N265" s="207"/>
      <c r="O265" s="208"/>
      <c r="P265" s="95"/>
      <c r="Q265" s="209"/>
      <c r="R265" s="215"/>
      <c r="S265" s="216"/>
      <c r="T265" s="11"/>
    </row>
    <row r="266" spans="2:20" ht="15" thickBot="1" x14ac:dyDescent="0.35">
      <c r="B266" s="56" t="s">
        <v>34</v>
      </c>
      <c r="C266" s="56" t="s">
        <v>15</v>
      </c>
      <c r="D266" s="36"/>
      <c r="E266" s="63"/>
      <c r="F266" s="217"/>
      <c r="G266" s="217"/>
      <c r="H266" s="217"/>
      <c r="I266" s="217"/>
      <c r="J266" s="217"/>
      <c r="K266" s="208"/>
      <c r="L266" s="220"/>
      <c r="M266" s="207"/>
      <c r="N266" s="207"/>
      <c r="O266" s="207"/>
      <c r="P266" s="207"/>
      <c r="Q266" s="209"/>
      <c r="R266" s="215"/>
      <c r="S266" s="216"/>
      <c r="T266" s="11"/>
    </row>
    <row r="267" spans="2:20" ht="15" thickBot="1" x14ac:dyDescent="0.35">
      <c r="B267" s="85" t="s">
        <v>54</v>
      </c>
      <c r="C267" s="86"/>
      <c r="D267" s="36"/>
      <c r="E267" s="63"/>
      <c r="F267" s="217"/>
      <c r="G267" s="207"/>
      <c r="H267" s="217"/>
      <c r="I267" s="218"/>
      <c r="J267" s="218"/>
      <c r="K267" s="207"/>
      <c r="L267" s="220"/>
      <c r="M267" s="207"/>
      <c r="N267" s="217"/>
      <c r="O267" s="208"/>
      <c r="P267" s="219"/>
      <c r="Q267" s="209"/>
      <c r="R267" s="215"/>
      <c r="S267" s="216"/>
      <c r="T267" s="11"/>
    </row>
    <row r="268" spans="2:20" ht="15" thickBot="1" x14ac:dyDescent="0.35">
      <c r="B268" s="87" t="s">
        <v>55</v>
      </c>
      <c r="C268" s="94"/>
      <c r="D268" s="36"/>
      <c r="E268" s="63"/>
      <c r="F268" s="207"/>
      <c r="G268" s="207"/>
      <c r="H268" s="207"/>
      <c r="I268" s="207"/>
      <c r="J268" s="207"/>
      <c r="K268" s="207"/>
      <c r="L268" s="207"/>
      <c r="M268" s="207"/>
      <c r="N268" s="207"/>
      <c r="O268" s="207"/>
      <c r="P268" s="207"/>
      <c r="Q268" s="209"/>
      <c r="R268" s="215"/>
      <c r="S268" s="216"/>
      <c r="T268" s="11"/>
    </row>
    <row r="269" spans="2:20" x14ac:dyDescent="0.3">
      <c r="B269" s="3"/>
      <c r="C269" s="36"/>
      <c r="D269" s="36"/>
      <c r="E269" s="63"/>
      <c r="F269" s="217"/>
      <c r="G269" s="207"/>
      <c r="H269" s="217"/>
      <c r="I269" s="218"/>
      <c r="J269" s="218"/>
      <c r="K269" s="207"/>
      <c r="L269" s="220"/>
      <c r="M269" s="207"/>
      <c r="N269" s="217"/>
      <c r="O269" s="208"/>
      <c r="P269" s="219"/>
      <c r="Q269" s="209"/>
      <c r="R269" s="215"/>
      <c r="S269" s="216"/>
      <c r="T269" s="11"/>
    </row>
    <row r="270" spans="2:20" x14ac:dyDescent="0.3">
      <c r="B270" s="3"/>
      <c r="C270" s="36"/>
      <c r="D270" s="36"/>
      <c r="E270" s="63"/>
      <c r="F270" s="207"/>
      <c r="G270" s="207"/>
      <c r="H270" s="207"/>
      <c r="I270" s="207"/>
      <c r="J270" s="207"/>
      <c r="K270" s="207"/>
      <c r="L270" s="207"/>
      <c r="M270" s="207"/>
      <c r="N270" s="207"/>
      <c r="O270" s="207"/>
      <c r="P270" s="207"/>
      <c r="Q270" s="209"/>
      <c r="R270" s="209"/>
      <c r="S270" s="209"/>
      <c r="T270" s="11"/>
    </row>
    <row r="271" spans="2:20" x14ac:dyDescent="0.3">
      <c r="B271" s="3"/>
      <c r="C271" s="36"/>
      <c r="D271" s="36"/>
      <c r="E271" s="63"/>
      <c r="F271" s="217"/>
      <c r="G271" s="207"/>
      <c r="H271" s="217"/>
      <c r="I271" s="218"/>
      <c r="J271" s="218"/>
      <c r="K271" s="207"/>
      <c r="L271" s="220"/>
      <c r="M271" s="207"/>
      <c r="N271" s="217"/>
      <c r="O271" s="208"/>
      <c r="P271" s="219"/>
      <c r="Q271" s="209"/>
      <c r="R271" s="209"/>
      <c r="S271" s="209"/>
      <c r="T271" s="11"/>
    </row>
    <row r="272" spans="2:20" x14ac:dyDescent="0.3">
      <c r="B272" s="3"/>
      <c r="D272" s="36"/>
      <c r="E272" s="63"/>
      <c r="F272" s="207"/>
      <c r="G272" s="207"/>
      <c r="H272" s="207"/>
      <c r="I272" s="207"/>
      <c r="J272" s="207"/>
      <c r="K272" s="207"/>
      <c r="L272" s="207"/>
      <c r="M272" s="207"/>
      <c r="N272" s="207"/>
      <c r="O272" s="208"/>
      <c r="P272" s="95"/>
      <c r="Q272" s="209"/>
      <c r="R272" s="209"/>
      <c r="S272" s="209"/>
      <c r="T272" s="11"/>
    </row>
    <row r="273" spans="2:20" ht="16.2" customHeight="1" x14ac:dyDescent="0.3">
      <c r="B273" s="3"/>
      <c r="D273" s="36"/>
      <c r="E273" s="63"/>
      <c r="F273" s="217"/>
      <c r="G273" s="207"/>
      <c r="H273" s="217"/>
      <c r="I273" s="218"/>
      <c r="J273" s="208"/>
      <c r="K273" s="219"/>
      <c r="L273" s="207"/>
      <c r="M273" s="207"/>
      <c r="N273" s="207"/>
      <c r="O273" s="208"/>
      <c r="P273" s="95"/>
      <c r="Q273" s="209"/>
      <c r="R273" s="209"/>
      <c r="S273" s="209"/>
      <c r="T273" s="11"/>
    </row>
    <row r="274" spans="2:20" x14ac:dyDescent="0.3">
      <c r="B274" s="3"/>
      <c r="D274" s="36"/>
      <c r="E274" s="63"/>
      <c r="F274" s="217"/>
      <c r="G274" s="217"/>
      <c r="H274" s="217"/>
      <c r="I274" s="217"/>
      <c r="J274" s="217"/>
      <c r="K274" s="208"/>
      <c r="L274" s="220"/>
      <c r="M274" s="207"/>
      <c r="N274" s="207"/>
      <c r="O274" s="207"/>
      <c r="P274" s="207"/>
      <c r="Q274" s="209"/>
      <c r="R274" s="209"/>
      <c r="S274" s="209"/>
      <c r="T274" s="11"/>
    </row>
    <row r="275" spans="2:20" x14ac:dyDescent="0.3">
      <c r="B275" s="3"/>
      <c r="D275" s="36"/>
      <c r="E275" s="63"/>
      <c r="F275" s="217"/>
      <c r="G275" s="207"/>
      <c r="H275" s="217"/>
      <c r="I275" s="218"/>
      <c r="J275" s="218"/>
      <c r="K275" s="207"/>
      <c r="L275" s="220"/>
      <c r="M275" s="207"/>
      <c r="N275" s="217"/>
      <c r="O275" s="208"/>
      <c r="P275" s="207"/>
      <c r="Q275" s="209"/>
      <c r="R275" s="209"/>
      <c r="S275" s="209"/>
      <c r="T275" s="11"/>
    </row>
    <row r="276" spans="2:20" x14ac:dyDescent="0.3">
      <c r="B276" s="3"/>
      <c r="D276" s="36"/>
      <c r="E276" s="63"/>
      <c r="F276" s="207"/>
      <c r="G276" s="207"/>
      <c r="H276" s="207"/>
      <c r="I276" s="207"/>
      <c r="J276" s="207"/>
      <c r="K276" s="207"/>
      <c r="L276" s="207"/>
      <c r="M276" s="207"/>
      <c r="N276" s="207"/>
      <c r="O276" s="207"/>
      <c r="P276" s="207"/>
      <c r="Q276" s="209"/>
      <c r="R276" s="209"/>
      <c r="S276" s="209"/>
      <c r="T276" s="11"/>
    </row>
    <row r="277" spans="2:20" x14ac:dyDescent="0.3">
      <c r="B277" s="3"/>
      <c r="D277" s="36"/>
      <c r="E277" s="63"/>
      <c r="F277" s="217"/>
      <c r="G277" s="207"/>
      <c r="H277" s="217"/>
      <c r="I277" s="218"/>
      <c r="J277" s="218"/>
      <c r="K277" s="207"/>
      <c r="L277" s="220"/>
      <c r="M277" s="207"/>
      <c r="N277" s="217"/>
      <c r="O277" s="208"/>
      <c r="P277" s="207"/>
      <c r="Q277" s="209"/>
      <c r="R277" s="209"/>
      <c r="S277" s="209"/>
      <c r="T277" s="11"/>
    </row>
    <row r="278" spans="2:20" x14ac:dyDescent="0.3">
      <c r="B278" s="3"/>
      <c r="D278" s="36"/>
      <c r="E278" s="63"/>
      <c r="F278" s="207"/>
      <c r="G278" s="207"/>
      <c r="H278" s="207"/>
      <c r="I278" s="207"/>
      <c r="J278" s="207"/>
      <c r="K278" s="207"/>
      <c r="L278" s="207"/>
      <c r="M278" s="207"/>
      <c r="N278" s="207"/>
      <c r="O278" s="207"/>
      <c r="P278" s="207"/>
      <c r="Q278" s="209"/>
      <c r="R278" s="209"/>
      <c r="S278" s="209"/>
      <c r="T278" s="11"/>
    </row>
    <row r="279" spans="2:20" x14ac:dyDescent="0.3">
      <c r="B279" s="3"/>
      <c r="D279" s="36"/>
      <c r="E279" s="63"/>
      <c r="F279" s="217"/>
      <c r="G279" s="207"/>
      <c r="H279" s="217"/>
      <c r="I279" s="218"/>
      <c r="J279" s="218"/>
      <c r="K279" s="207"/>
      <c r="L279" s="220"/>
      <c r="M279" s="207"/>
      <c r="N279" s="217"/>
      <c r="O279" s="208"/>
      <c r="P279" s="207"/>
      <c r="Q279" s="209"/>
      <c r="R279" s="209"/>
      <c r="S279" s="209"/>
      <c r="T279" s="11"/>
    </row>
    <row r="280" spans="2:20" x14ac:dyDescent="0.3">
      <c r="B280" s="3"/>
      <c r="D280" s="36"/>
      <c r="E280" s="63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209"/>
      <c r="R280" s="207"/>
      <c r="S280" s="207"/>
      <c r="T280" s="11"/>
    </row>
    <row r="281" spans="2:20" ht="16.2" customHeight="1" x14ac:dyDescent="0.3">
      <c r="B281" s="3"/>
      <c r="D281" s="36"/>
      <c r="E281" s="63"/>
      <c r="F281" s="207"/>
      <c r="G281" s="207"/>
      <c r="H281" s="207"/>
      <c r="I281" s="207"/>
      <c r="J281" s="207"/>
      <c r="K281" s="207"/>
      <c r="L281" s="207"/>
      <c r="M281" s="207"/>
      <c r="N281" s="207"/>
      <c r="O281" s="208"/>
      <c r="P281" s="95"/>
      <c r="Q281" s="209"/>
      <c r="R281" s="207"/>
      <c r="S281" s="207"/>
      <c r="T281" s="11"/>
    </row>
    <row r="282" spans="2:20" x14ac:dyDescent="0.3">
      <c r="B282" s="3"/>
      <c r="D282" s="36"/>
      <c r="E282" s="63"/>
      <c r="F282" s="217"/>
      <c r="G282" s="207"/>
      <c r="H282" s="217"/>
      <c r="I282" s="218"/>
      <c r="J282" s="208"/>
      <c r="K282" s="219"/>
      <c r="L282" s="207"/>
      <c r="M282" s="207"/>
      <c r="N282" s="207"/>
      <c r="O282" s="208"/>
      <c r="P282" s="95"/>
      <c r="Q282" s="209"/>
      <c r="R282" s="207"/>
      <c r="S282" s="207"/>
      <c r="T282" s="11"/>
    </row>
    <row r="283" spans="2:20" x14ac:dyDescent="0.3">
      <c r="B283" s="3"/>
      <c r="D283" s="36"/>
      <c r="E283" s="63"/>
      <c r="F283" s="217"/>
      <c r="G283" s="217"/>
      <c r="H283" s="217"/>
      <c r="I283" s="217"/>
      <c r="J283" s="217"/>
      <c r="K283" s="208"/>
      <c r="L283" s="220"/>
      <c r="M283" s="207"/>
      <c r="N283" s="207"/>
      <c r="O283" s="207"/>
      <c r="P283" s="207"/>
      <c r="Q283" s="209"/>
      <c r="R283" s="207"/>
      <c r="S283" s="207"/>
      <c r="T283" s="11"/>
    </row>
    <row r="284" spans="2:20" x14ac:dyDescent="0.3">
      <c r="B284" s="3"/>
      <c r="D284" s="36"/>
      <c r="E284" s="63"/>
      <c r="F284" s="217"/>
      <c r="G284" s="207"/>
      <c r="H284" s="217"/>
      <c r="I284" s="218"/>
      <c r="J284" s="218"/>
      <c r="K284" s="207"/>
      <c r="L284" s="220"/>
      <c r="M284" s="207"/>
      <c r="N284" s="217"/>
      <c r="O284" s="208"/>
      <c r="P284" s="207"/>
      <c r="Q284" s="209"/>
      <c r="R284" s="207"/>
      <c r="S284" s="207"/>
      <c r="T284" s="11"/>
    </row>
    <row r="285" spans="2:20" x14ac:dyDescent="0.3">
      <c r="B285" s="3"/>
      <c r="D285" s="36"/>
      <c r="E285" s="63"/>
      <c r="F285" s="207"/>
      <c r="G285" s="207"/>
      <c r="H285" s="207"/>
      <c r="I285" s="207"/>
      <c r="J285" s="207"/>
      <c r="K285" s="207"/>
      <c r="L285" s="207"/>
      <c r="M285" s="207"/>
      <c r="N285" s="207"/>
      <c r="O285" s="207"/>
      <c r="P285" s="207"/>
      <c r="Q285" s="209"/>
      <c r="R285" s="207"/>
      <c r="S285" s="207"/>
      <c r="T285" s="11"/>
    </row>
    <row r="286" spans="2:20" x14ac:dyDescent="0.3">
      <c r="B286" s="3"/>
      <c r="D286" s="36"/>
      <c r="E286" s="63"/>
      <c r="F286" s="217"/>
      <c r="G286" s="207"/>
      <c r="H286" s="217"/>
      <c r="I286" s="218"/>
      <c r="J286" s="218"/>
      <c r="K286" s="207"/>
      <c r="L286" s="220"/>
      <c r="M286" s="207"/>
      <c r="N286" s="217"/>
      <c r="O286" s="208"/>
      <c r="P286" s="207"/>
      <c r="Q286" s="209"/>
      <c r="R286" s="207"/>
      <c r="S286" s="207"/>
      <c r="T286" s="11"/>
    </row>
    <row r="287" spans="2:20" x14ac:dyDescent="0.3">
      <c r="B287" s="3"/>
      <c r="D287" s="36"/>
      <c r="E287" s="63"/>
      <c r="F287" s="207"/>
      <c r="G287" s="207"/>
      <c r="H287" s="207"/>
      <c r="I287" s="207"/>
      <c r="J287" s="207"/>
      <c r="K287" s="207"/>
      <c r="L287" s="207"/>
      <c r="M287" s="207"/>
      <c r="N287" s="207"/>
      <c r="O287" s="207"/>
      <c r="P287" s="207"/>
      <c r="Q287" s="209"/>
      <c r="R287" s="207"/>
      <c r="S287" s="207"/>
      <c r="T287" s="11"/>
    </row>
    <row r="288" spans="2:20" x14ac:dyDescent="0.3">
      <c r="B288" s="3"/>
      <c r="C288" s="36"/>
      <c r="D288" s="36"/>
      <c r="E288" s="63"/>
      <c r="F288" s="217"/>
      <c r="G288" s="207"/>
      <c r="H288" s="217"/>
      <c r="I288" s="218"/>
      <c r="J288" s="218"/>
      <c r="K288" s="207"/>
      <c r="L288" s="220"/>
      <c r="M288" s="207"/>
      <c r="N288" s="217"/>
      <c r="O288" s="208"/>
      <c r="P288" s="207"/>
      <c r="Q288" s="209"/>
      <c r="R288" s="207"/>
      <c r="S288" s="207"/>
      <c r="T288" s="11"/>
    </row>
    <row r="289" spans="2:20" ht="16.2" customHeight="1" x14ac:dyDescent="0.3">
      <c r="B289" s="3"/>
      <c r="D289" s="36"/>
      <c r="E289" s="63"/>
      <c r="F289" s="207"/>
      <c r="G289" s="207"/>
      <c r="H289" s="207"/>
      <c r="I289" s="207"/>
      <c r="J289" s="207"/>
      <c r="K289" s="207"/>
      <c r="L289" s="207"/>
      <c r="M289" s="207"/>
      <c r="N289" s="207"/>
      <c r="O289" s="207"/>
      <c r="P289" s="207"/>
      <c r="Q289" s="209"/>
      <c r="R289" s="207"/>
      <c r="S289" s="207"/>
      <c r="T289" s="11"/>
    </row>
    <row r="290" spans="2:20" x14ac:dyDescent="0.3">
      <c r="B290" s="3"/>
      <c r="C290" s="36"/>
      <c r="D290" s="36"/>
      <c r="E290" s="63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09"/>
      <c r="R290" s="207"/>
      <c r="S290" s="207"/>
      <c r="T290" s="11"/>
    </row>
    <row r="291" spans="2:20" x14ac:dyDescent="0.3">
      <c r="B291" s="3"/>
      <c r="C291" s="36"/>
      <c r="D291" s="36"/>
      <c r="E291" s="63"/>
      <c r="F291" s="207"/>
      <c r="G291" s="207"/>
      <c r="H291" s="207"/>
      <c r="I291" s="207"/>
      <c r="J291" s="207"/>
      <c r="K291" s="207"/>
      <c r="L291" s="207"/>
      <c r="M291" s="207"/>
      <c r="N291" s="207"/>
      <c r="O291" s="207"/>
      <c r="P291" s="207"/>
      <c r="Q291" s="209"/>
      <c r="R291" s="207"/>
      <c r="S291" s="207"/>
      <c r="T291" s="11"/>
    </row>
    <row r="292" spans="2:20" ht="16.2" customHeight="1" x14ac:dyDescent="0.3">
      <c r="B292" s="3"/>
      <c r="D292" s="36"/>
      <c r="E292" s="63"/>
      <c r="F292" s="217"/>
      <c r="G292" s="207"/>
      <c r="H292" s="217"/>
      <c r="I292" s="218"/>
      <c r="J292" s="208"/>
      <c r="K292" s="219"/>
      <c r="L292" s="207"/>
      <c r="M292" s="207"/>
      <c r="N292" s="207"/>
      <c r="O292" s="208"/>
      <c r="P292" s="95"/>
      <c r="Q292" s="209"/>
      <c r="R292" s="207"/>
      <c r="S292" s="207"/>
      <c r="T292" s="11"/>
    </row>
    <row r="293" spans="2:20" x14ac:dyDescent="0.3">
      <c r="B293" s="3"/>
      <c r="D293" s="36"/>
      <c r="E293" s="63"/>
      <c r="F293" s="217"/>
      <c r="G293" s="217"/>
      <c r="H293" s="217"/>
      <c r="I293" s="217"/>
      <c r="J293" s="217"/>
      <c r="K293" s="208"/>
      <c r="L293" s="220"/>
      <c r="M293" s="207"/>
      <c r="N293" s="207"/>
      <c r="O293" s="207"/>
      <c r="P293" s="207"/>
      <c r="Q293" s="209"/>
      <c r="R293" s="207"/>
      <c r="S293" s="207"/>
      <c r="T293" s="11"/>
    </row>
    <row r="294" spans="2:20" x14ac:dyDescent="0.3">
      <c r="B294" s="3"/>
      <c r="D294" s="36"/>
      <c r="E294" s="63"/>
      <c r="F294" s="217"/>
      <c r="G294" s="207"/>
      <c r="H294" s="217"/>
      <c r="I294" s="218"/>
      <c r="J294" s="218"/>
      <c r="K294" s="207"/>
      <c r="L294" s="220"/>
      <c r="M294" s="207"/>
      <c r="N294" s="217"/>
      <c r="O294" s="208"/>
      <c r="P294" s="207"/>
      <c r="Q294" s="209"/>
      <c r="R294" s="207"/>
      <c r="S294" s="207"/>
      <c r="T294" s="11"/>
    </row>
    <row r="295" spans="2:20" x14ac:dyDescent="0.3">
      <c r="B295" s="3"/>
      <c r="D295" s="36"/>
      <c r="E295" s="63"/>
      <c r="F295" s="207"/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9"/>
      <c r="R295" s="207"/>
      <c r="S295" s="207"/>
      <c r="T295" s="11"/>
    </row>
    <row r="296" spans="2:20" x14ac:dyDescent="0.3">
      <c r="B296" s="3"/>
      <c r="D296" s="36"/>
      <c r="E296" s="63"/>
      <c r="F296" s="217"/>
      <c r="G296" s="207"/>
      <c r="H296" s="217"/>
      <c r="I296" s="218"/>
      <c r="J296" s="218"/>
      <c r="K296" s="207"/>
      <c r="L296" s="220"/>
      <c r="M296" s="207"/>
      <c r="N296" s="217"/>
      <c r="O296" s="208"/>
      <c r="P296" s="207"/>
      <c r="Q296" s="209"/>
      <c r="R296" s="207"/>
      <c r="S296" s="207"/>
      <c r="T296" s="11"/>
    </row>
    <row r="297" spans="2:20" x14ac:dyDescent="0.3">
      <c r="B297" s="3"/>
      <c r="D297" s="36"/>
      <c r="E297" s="63"/>
      <c r="F297" s="207"/>
      <c r="G297" s="207"/>
      <c r="H297" s="207"/>
      <c r="I297" s="207"/>
      <c r="J297" s="207"/>
      <c r="K297" s="207"/>
      <c r="L297" s="207"/>
      <c r="M297" s="207"/>
      <c r="N297" s="207"/>
      <c r="O297" s="207"/>
      <c r="P297" s="207"/>
      <c r="Q297" s="209"/>
      <c r="R297" s="207"/>
      <c r="S297" s="207"/>
      <c r="T297" s="11"/>
    </row>
    <row r="298" spans="2:20" x14ac:dyDescent="0.3">
      <c r="B298" s="3"/>
      <c r="D298" s="36"/>
      <c r="E298" s="63"/>
      <c r="F298" s="217"/>
      <c r="G298" s="207"/>
      <c r="H298" s="217"/>
      <c r="I298" s="218"/>
      <c r="J298" s="218"/>
      <c r="K298" s="207"/>
      <c r="L298" s="220"/>
      <c r="M298" s="207"/>
      <c r="N298" s="217"/>
      <c r="O298" s="208"/>
      <c r="P298" s="207"/>
      <c r="Q298" s="209"/>
      <c r="R298" s="207"/>
      <c r="S298" s="207"/>
      <c r="T298" s="11"/>
    </row>
    <row r="299" spans="2:20" x14ac:dyDescent="0.3">
      <c r="B299" s="3"/>
      <c r="C299" s="36"/>
      <c r="D299" s="36"/>
      <c r="E299" s="63"/>
      <c r="F299" s="207"/>
      <c r="G299" s="207"/>
      <c r="H299" s="207"/>
      <c r="I299" s="207"/>
      <c r="J299" s="207"/>
      <c r="K299" s="207"/>
      <c r="L299" s="207"/>
      <c r="M299" s="207"/>
      <c r="N299" s="207"/>
      <c r="O299" s="207"/>
      <c r="P299" s="207"/>
      <c r="Q299" s="209"/>
      <c r="R299" s="207"/>
      <c r="S299" s="207"/>
      <c r="T299" s="11"/>
    </row>
    <row r="300" spans="2:20" x14ac:dyDescent="0.3">
      <c r="B300" s="3"/>
      <c r="C300" s="36"/>
      <c r="D300" s="36"/>
      <c r="E300" s="63"/>
      <c r="F300" s="214"/>
      <c r="G300" s="207"/>
      <c r="H300" s="220"/>
      <c r="I300" s="207"/>
      <c r="J300" s="207"/>
      <c r="K300" s="207"/>
      <c r="L300" s="207"/>
      <c r="M300" s="221"/>
      <c r="N300" s="221"/>
      <c r="O300" s="221"/>
      <c r="P300" s="221"/>
      <c r="Q300" s="209"/>
      <c r="R300" s="207"/>
      <c r="S300" s="207"/>
      <c r="T300" s="11"/>
    </row>
    <row r="301" spans="2:20" ht="15" thickBot="1" x14ac:dyDescent="0.35">
      <c r="B301" s="3"/>
      <c r="C301" s="36"/>
      <c r="D301" s="36"/>
      <c r="E301" s="82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5"/>
    </row>
    <row r="302" spans="2:20" ht="15" thickBot="1" x14ac:dyDescent="0.35">
      <c r="B302" s="101" t="s">
        <v>92</v>
      </c>
      <c r="C302" s="36"/>
      <c r="D302" s="36"/>
      <c r="E302" s="5"/>
      <c r="N302" s="5"/>
      <c r="O302" s="5"/>
      <c r="P302" s="5"/>
      <c r="R302" s="5"/>
      <c r="S302" s="5"/>
      <c r="T302" s="11"/>
    </row>
    <row r="303" spans="2:20" ht="132.6" customHeight="1" thickBot="1" x14ac:dyDescent="0.35">
      <c r="B303" s="56" t="s">
        <v>16</v>
      </c>
      <c r="C303" s="136" t="s">
        <v>71</v>
      </c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8"/>
    </row>
    <row r="304" spans="2:20" ht="15" thickBot="1" x14ac:dyDescent="0.35"/>
    <row r="305" spans="2:17" x14ac:dyDescent="0.3">
      <c r="B305" s="128" t="s">
        <v>95</v>
      </c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30"/>
    </row>
    <row r="306" spans="2:17" x14ac:dyDescent="0.3">
      <c r="B306" s="38"/>
      <c r="C306" s="39"/>
      <c r="D306" s="39"/>
      <c r="E306" s="39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1"/>
    </row>
    <row r="307" spans="2:17" x14ac:dyDescent="0.3">
      <c r="B307" s="3"/>
      <c r="C307" s="5"/>
      <c r="D307" s="5"/>
      <c r="E307" s="5"/>
      <c r="N307" s="5"/>
      <c r="O307" s="25"/>
      <c r="P307" s="95"/>
      <c r="Q307" s="11"/>
    </row>
    <row r="308" spans="2:17" x14ac:dyDescent="0.3">
      <c r="B308" s="42" t="s">
        <v>14</v>
      </c>
      <c r="C308" s="182" t="s">
        <v>15</v>
      </c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1"/>
    </row>
    <row r="309" spans="2:17" x14ac:dyDescent="0.3">
      <c r="B309" s="2" t="s">
        <v>96</v>
      </c>
      <c r="C309" s="183" t="s">
        <v>99</v>
      </c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1"/>
    </row>
    <row r="310" spans="2:17" x14ac:dyDescent="0.3">
      <c r="B310" s="3"/>
      <c r="C310" s="5"/>
      <c r="D310" s="5"/>
      <c r="E310" s="5"/>
      <c r="N310" s="5"/>
      <c r="O310" s="25"/>
      <c r="P310" s="95"/>
      <c r="Q310" s="11"/>
    </row>
    <row r="311" spans="2:17" x14ac:dyDescent="0.3">
      <c r="B311" s="42" t="s">
        <v>14</v>
      </c>
      <c r="C311" s="182" t="s">
        <v>15</v>
      </c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1"/>
    </row>
    <row r="312" spans="2:17" x14ac:dyDescent="0.3">
      <c r="B312" s="2" t="s">
        <v>97</v>
      </c>
      <c r="C312" s="169" t="s">
        <v>100</v>
      </c>
      <c r="D312" s="170"/>
      <c r="E312" s="170"/>
      <c r="F312" s="170"/>
      <c r="G312" s="170"/>
      <c r="H312" s="170"/>
      <c r="I312" s="170"/>
      <c r="J312" s="170"/>
      <c r="K312" s="170"/>
      <c r="L312" s="170"/>
      <c r="M312" s="170"/>
      <c r="N312" s="170"/>
      <c r="O312" s="170"/>
      <c r="P312" s="184"/>
      <c r="Q312" s="11"/>
    </row>
    <row r="313" spans="2:17" ht="15" thickBot="1" x14ac:dyDescent="0.35">
      <c r="B313" s="3"/>
      <c r="C313" s="5"/>
      <c r="D313" s="5"/>
      <c r="E313" s="5"/>
      <c r="N313" s="5"/>
      <c r="O313" s="25"/>
      <c r="P313" s="95"/>
      <c r="Q313" s="11"/>
    </row>
    <row r="314" spans="2:17" x14ac:dyDescent="0.3">
      <c r="B314" s="42" t="s">
        <v>98</v>
      </c>
      <c r="C314" s="185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5"/>
      <c r="Q314" s="11"/>
    </row>
    <row r="315" spans="2:17" ht="15" thickBot="1" x14ac:dyDescent="0.35">
      <c r="B315" s="3"/>
      <c r="C315" s="5"/>
      <c r="D315" s="5"/>
      <c r="E315" s="5"/>
      <c r="N315" s="5"/>
      <c r="O315" s="25"/>
      <c r="P315" s="95"/>
      <c r="Q315" s="11"/>
    </row>
    <row r="316" spans="2:17" x14ac:dyDescent="0.3">
      <c r="B316" s="131" t="s">
        <v>11</v>
      </c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3"/>
    </row>
    <row r="317" spans="2:17" x14ac:dyDescent="0.3">
      <c r="B317" s="3"/>
      <c r="C317" s="5"/>
      <c r="D317" s="5"/>
      <c r="E317" s="5"/>
      <c r="N317" s="5"/>
      <c r="O317" s="25"/>
      <c r="P317" s="95"/>
      <c r="Q317" s="11"/>
    </row>
    <row r="318" spans="2:17" x14ac:dyDescent="0.3">
      <c r="B318" s="186" t="str">
        <f>C309</f>
        <v>LOREM IPSUM 123</v>
      </c>
      <c r="C318" s="187"/>
      <c r="D318" s="187"/>
      <c r="E318" s="187"/>
      <c r="F318" s="187"/>
      <c r="G318" s="188"/>
      <c r="H318" s="117" t="s">
        <v>52</v>
      </c>
      <c r="I318" s="189" t="str">
        <f>TEXT(B318,)</f>
        <v>LOREM IPSUM 123</v>
      </c>
      <c r="J318" s="187"/>
      <c r="K318" s="187"/>
      <c r="L318" s="187"/>
      <c r="M318" s="187"/>
      <c r="N318" s="187"/>
      <c r="O318" s="188"/>
      <c r="P318" s="118" t="s">
        <v>101</v>
      </c>
      <c r="Q318" s="11"/>
    </row>
    <row r="319" spans="2:17" x14ac:dyDescent="0.3">
      <c r="B319" s="3"/>
      <c r="C319" s="36"/>
      <c r="D319" s="36"/>
      <c r="E319" s="36"/>
      <c r="F319" s="36"/>
      <c r="G319" s="36"/>
      <c r="H319" s="36"/>
      <c r="N319" s="5"/>
      <c r="O319" s="25"/>
      <c r="P319" s="95"/>
      <c r="Q319" s="11"/>
    </row>
    <row r="320" spans="2:17" x14ac:dyDescent="0.3">
      <c r="B320" s="190" t="str">
        <f>C312</f>
        <v>1 2 3 4 5 6 7 8 9 10</v>
      </c>
      <c r="C320" s="191"/>
      <c r="D320" s="191"/>
      <c r="E320" s="191"/>
      <c r="F320" s="191"/>
      <c r="G320" s="191"/>
      <c r="H320" s="117" t="s">
        <v>52</v>
      </c>
      <c r="I320" s="169" t="str">
        <f>TEXT(B320,)</f>
        <v>1 2 3 4 5 6 7 8 9 10</v>
      </c>
      <c r="J320" s="170"/>
      <c r="K320" s="170"/>
      <c r="L320" s="170"/>
      <c r="M320" s="170"/>
      <c r="N320" s="170"/>
      <c r="O320" s="170"/>
      <c r="P320" s="118" t="s">
        <v>101</v>
      </c>
      <c r="Q320" s="11"/>
    </row>
    <row r="321" spans="2:17" ht="15" thickBot="1" x14ac:dyDescent="0.35">
      <c r="B321" s="3"/>
      <c r="C321" s="36"/>
      <c r="D321" s="36"/>
      <c r="E321" s="36"/>
      <c r="F321" s="24"/>
      <c r="G321" s="24"/>
      <c r="H321" s="24"/>
      <c r="I321" s="24"/>
      <c r="J321" s="24"/>
      <c r="K321" s="25"/>
      <c r="L321" s="26"/>
      <c r="N321" s="5"/>
      <c r="O321" s="5"/>
      <c r="P321" s="5"/>
      <c r="Q321" s="11"/>
    </row>
    <row r="322" spans="2:17" ht="15" thickBot="1" x14ac:dyDescent="0.35">
      <c r="B322" s="119" t="s">
        <v>102</v>
      </c>
      <c r="C322" s="196" t="str">
        <f>_xlfn.CONCAT(I318," ",I320)</f>
        <v>LOREM IPSUM 123 1 2 3 4 5 6 7 8 9 10</v>
      </c>
      <c r="D322" s="194"/>
      <c r="E322" s="194"/>
      <c r="F322" s="194"/>
      <c r="G322" s="194"/>
      <c r="H322" s="194"/>
      <c r="I322" s="194"/>
      <c r="J322" s="194"/>
      <c r="K322" s="194"/>
      <c r="L322" s="194"/>
      <c r="M322" s="194"/>
      <c r="N322" s="194"/>
      <c r="O322" s="194"/>
      <c r="P322" s="195"/>
      <c r="Q322" s="11"/>
    </row>
    <row r="323" spans="2:17" ht="15" thickBot="1" x14ac:dyDescent="0.35">
      <c r="B323" s="120"/>
      <c r="C323" s="121"/>
      <c r="D323" s="121"/>
      <c r="E323" s="121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5"/>
    </row>
    <row r="324" spans="2:17" ht="15" thickBot="1" x14ac:dyDescent="0.35">
      <c r="B324" s="101"/>
      <c r="C324" s="36"/>
      <c r="D324" s="36"/>
      <c r="E324" s="5"/>
      <c r="N324" s="5"/>
      <c r="O324" s="5"/>
      <c r="P324" s="5"/>
      <c r="Q324" s="11"/>
    </row>
    <row r="325" spans="2:17" ht="43.05" customHeight="1" thickBot="1" x14ac:dyDescent="0.35">
      <c r="B325" s="56" t="s">
        <v>16</v>
      </c>
      <c r="C325" s="136" t="s">
        <v>103</v>
      </c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8"/>
    </row>
    <row r="326" spans="2:17" ht="15" thickBot="1" x14ac:dyDescent="0.35"/>
    <row r="327" spans="2:17" x14ac:dyDescent="0.3">
      <c r="B327" s="128" t="s">
        <v>111</v>
      </c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30"/>
    </row>
    <row r="328" spans="2:17" ht="15" thickBot="1" x14ac:dyDescent="0.35">
      <c r="B328" s="38"/>
      <c r="C328" s="39"/>
      <c r="D328" s="39"/>
      <c r="E328" s="39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1"/>
    </row>
    <row r="329" spans="2:17" x14ac:dyDescent="0.3">
      <c r="B329" s="42" t="s">
        <v>14</v>
      </c>
      <c r="C329" s="43" t="s">
        <v>15</v>
      </c>
      <c r="D329" s="36"/>
      <c r="E329" s="131" t="s">
        <v>11</v>
      </c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3"/>
    </row>
    <row r="330" spans="2:17" ht="15" thickBot="1" x14ac:dyDescent="0.35">
      <c r="B330" s="2" t="s">
        <v>105</v>
      </c>
      <c r="C330" s="122">
        <v>600</v>
      </c>
      <c r="D330" s="36"/>
      <c r="E330" s="63"/>
      <c r="N330" s="5"/>
      <c r="O330" s="5"/>
      <c r="P330" s="5"/>
      <c r="Q330" s="11"/>
    </row>
    <row r="331" spans="2:17" ht="15" thickBot="1" x14ac:dyDescent="0.35">
      <c r="B331" s="1"/>
      <c r="C331" s="36"/>
      <c r="D331" s="36"/>
      <c r="E331" s="63"/>
      <c r="F331" s="192">
        <f>C330</f>
        <v>600</v>
      </c>
      <c r="G331" s="193"/>
      <c r="H331" s="93" t="str">
        <f>IFERROR(IF(F331=ROUND(F331,2), "OK", "FAVOR REINSERIR OS NUMEROS"), "  ")</f>
        <v>OK</v>
      </c>
      <c r="N331" s="5"/>
      <c r="O331" s="5"/>
      <c r="P331" s="5"/>
      <c r="Q331" s="11"/>
    </row>
    <row r="332" spans="2:17" ht="15" thickBot="1" x14ac:dyDescent="0.35">
      <c r="B332" s="2" t="s">
        <v>104</v>
      </c>
      <c r="C332" s="123">
        <v>5</v>
      </c>
      <c r="D332" s="36"/>
      <c r="E332" s="63"/>
      <c r="N332" s="5"/>
      <c r="O332" s="5"/>
      <c r="P332" s="5"/>
      <c r="Q332" s="11"/>
    </row>
    <row r="333" spans="2:17" ht="15" thickBot="1" x14ac:dyDescent="0.35">
      <c r="B333" s="1"/>
      <c r="C333" s="36"/>
      <c r="D333" s="36"/>
      <c r="E333" s="63"/>
      <c r="F333" s="192">
        <f>F331</f>
        <v>600</v>
      </c>
      <c r="G333" s="193"/>
      <c r="H333" s="10" t="s">
        <v>23</v>
      </c>
      <c r="I333" s="27">
        <f>C332</f>
        <v>5</v>
      </c>
      <c r="J333" s="10" t="s">
        <v>23</v>
      </c>
      <c r="K333" s="124">
        <f>C334</f>
        <v>12</v>
      </c>
      <c r="L333" s="10" t="s">
        <v>13</v>
      </c>
      <c r="M333" s="197">
        <f>F333*I333*K333</f>
        <v>36000</v>
      </c>
      <c r="N333" s="198"/>
      <c r="O333" s="37" t="s">
        <v>107</v>
      </c>
      <c r="Q333" s="11"/>
    </row>
    <row r="334" spans="2:17" ht="15" thickBot="1" x14ac:dyDescent="0.35">
      <c r="B334" s="2" t="s">
        <v>106</v>
      </c>
      <c r="C334" s="124">
        <v>12</v>
      </c>
      <c r="D334" s="36"/>
      <c r="E334" s="63"/>
      <c r="N334" s="5"/>
      <c r="O334" s="5"/>
      <c r="P334" s="5"/>
      <c r="Q334" s="11"/>
    </row>
    <row r="335" spans="2:17" ht="15" thickBot="1" x14ac:dyDescent="0.35">
      <c r="B335" s="3"/>
      <c r="C335" s="36"/>
      <c r="D335" s="36"/>
      <c r="E335" s="63"/>
      <c r="F335" s="197">
        <f>M333</f>
        <v>36000</v>
      </c>
      <c r="G335" s="198"/>
      <c r="H335" s="10" t="s">
        <v>26</v>
      </c>
      <c r="I335" s="10">
        <v>100</v>
      </c>
      <c r="J335" s="10" t="s">
        <v>13</v>
      </c>
      <c r="K335" s="199">
        <f>F335/I335</f>
        <v>360</v>
      </c>
      <c r="L335" s="200"/>
      <c r="M335" s="37" t="s">
        <v>108</v>
      </c>
      <c r="P335" s="5"/>
      <c r="Q335" s="11"/>
    </row>
    <row r="336" spans="2:17" ht="15" thickBot="1" x14ac:dyDescent="0.35">
      <c r="B336" s="42" t="s">
        <v>34</v>
      </c>
      <c r="C336" s="43" t="s">
        <v>15</v>
      </c>
      <c r="D336" s="36"/>
      <c r="E336" s="63"/>
      <c r="N336" s="5"/>
      <c r="O336" s="5"/>
      <c r="P336" s="5"/>
      <c r="Q336" s="11"/>
    </row>
    <row r="337" spans="2:17" ht="15" thickBot="1" x14ac:dyDescent="0.35">
      <c r="B337" s="72" t="s">
        <v>109</v>
      </c>
      <c r="C337" s="73">
        <f>L337</f>
        <v>960</v>
      </c>
      <c r="D337" s="36"/>
      <c r="E337" s="63"/>
      <c r="F337" s="192">
        <f>C330</f>
        <v>600</v>
      </c>
      <c r="G337" s="193"/>
      <c r="H337" s="10" t="s">
        <v>12</v>
      </c>
      <c r="I337" s="199">
        <f>K335</f>
        <v>360</v>
      </c>
      <c r="J337" s="200"/>
      <c r="K337" s="10" t="s">
        <v>13</v>
      </c>
      <c r="L337" s="194">
        <f>F337+I337</f>
        <v>960</v>
      </c>
      <c r="M337" s="195"/>
      <c r="N337" s="37" t="s">
        <v>117</v>
      </c>
      <c r="Q337" s="11"/>
    </row>
    <row r="338" spans="2:17" ht="15" thickBot="1" x14ac:dyDescent="0.35">
      <c r="B338" s="3"/>
      <c r="C338" s="36"/>
      <c r="D338" s="36"/>
      <c r="E338" s="82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5"/>
    </row>
    <row r="339" spans="2:17" ht="121.5" customHeight="1" thickBot="1" x14ac:dyDescent="0.35">
      <c r="B339" s="56" t="s">
        <v>16</v>
      </c>
      <c r="C339" s="136" t="s">
        <v>110</v>
      </c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8"/>
    </row>
    <row r="340" spans="2:17" ht="15" thickBot="1" x14ac:dyDescent="0.35"/>
    <row r="341" spans="2:17" x14ac:dyDescent="0.3">
      <c r="B341" s="128" t="s">
        <v>112</v>
      </c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30"/>
    </row>
    <row r="342" spans="2:17" ht="15" thickBot="1" x14ac:dyDescent="0.35">
      <c r="B342" s="38"/>
      <c r="C342" s="39"/>
      <c r="D342" s="39"/>
      <c r="E342" s="39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1"/>
    </row>
    <row r="343" spans="2:17" x14ac:dyDescent="0.3">
      <c r="B343" s="42" t="s">
        <v>14</v>
      </c>
      <c r="C343" s="43" t="s">
        <v>15</v>
      </c>
      <c r="D343" s="36"/>
      <c r="E343" s="131" t="s">
        <v>11</v>
      </c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3"/>
    </row>
    <row r="344" spans="2:17" ht="15" thickBot="1" x14ac:dyDescent="0.35">
      <c r="B344" s="2" t="s">
        <v>105</v>
      </c>
      <c r="C344" s="122">
        <v>1400</v>
      </c>
      <c r="D344" s="36"/>
      <c r="E344" s="63"/>
      <c r="N344" s="5"/>
      <c r="O344" s="5"/>
      <c r="P344" s="5"/>
      <c r="Q344" s="11"/>
    </row>
    <row r="345" spans="2:17" ht="15" thickBot="1" x14ac:dyDescent="0.35">
      <c r="B345" s="1"/>
      <c r="C345" s="36"/>
      <c r="D345" s="36"/>
      <c r="E345" s="63"/>
      <c r="F345" s="192">
        <f>C344</f>
        <v>1400</v>
      </c>
      <c r="G345" s="193"/>
      <c r="H345" s="93" t="str">
        <f>IFERROR(IF(F345=ROUND(F345,2), "OK", "FAVOR REINSERIR OS NUMEROS"), "  ")</f>
        <v>OK</v>
      </c>
      <c r="N345" s="5"/>
      <c r="O345" s="5"/>
      <c r="P345" s="5"/>
      <c r="Q345" s="11"/>
    </row>
    <row r="346" spans="2:17" ht="15" thickBot="1" x14ac:dyDescent="0.35">
      <c r="B346" s="2" t="s">
        <v>104</v>
      </c>
      <c r="C346" s="123">
        <v>2</v>
      </c>
      <c r="D346" s="36"/>
      <c r="E346" s="63"/>
      <c r="N346" s="5"/>
      <c r="O346" s="5"/>
      <c r="P346" s="5"/>
      <c r="Q346" s="11"/>
    </row>
    <row r="347" spans="2:17" ht="15" thickBot="1" x14ac:dyDescent="0.35">
      <c r="B347" s="1"/>
      <c r="C347" s="36"/>
      <c r="D347" s="36"/>
      <c r="E347" s="63"/>
      <c r="F347" s="17">
        <v>1</v>
      </c>
      <c r="G347" s="10" t="s">
        <v>12</v>
      </c>
      <c r="H347" s="10" t="s">
        <v>114</v>
      </c>
      <c r="I347" s="125">
        <f>C348</f>
        <v>7</v>
      </c>
      <c r="J347" s="10" t="s">
        <v>26</v>
      </c>
      <c r="K347" s="10">
        <v>100</v>
      </c>
      <c r="L347" s="10" t="s">
        <v>113</v>
      </c>
      <c r="M347" s="10" t="s">
        <v>13</v>
      </c>
      <c r="N347" s="205">
        <f>F347+(I347/100)</f>
        <v>1.07</v>
      </c>
      <c r="O347" s="206"/>
      <c r="P347" s="37" t="s">
        <v>107</v>
      </c>
      <c r="Q347" s="11"/>
    </row>
    <row r="348" spans="2:17" ht="15" thickBot="1" x14ac:dyDescent="0.35">
      <c r="B348" s="2" t="s">
        <v>106</v>
      </c>
      <c r="C348" s="124">
        <v>7</v>
      </c>
      <c r="D348" s="36"/>
      <c r="E348" s="63"/>
      <c r="N348" s="5"/>
      <c r="O348" s="5"/>
      <c r="P348" s="5"/>
      <c r="Q348" s="11"/>
    </row>
    <row r="349" spans="2:17" ht="15" thickBot="1" x14ac:dyDescent="0.35">
      <c r="B349" s="3"/>
      <c r="C349" s="36"/>
      <c r="D349" s="36"/>
      <c r="E349" s="63"/>
      <c r="F349" s="197">
        <f>N347</f>
        <v>1.07</v>
      </c>
      <c r="G349" s="198"/>
      <c r="H349" s="10" t="s">
        <v>69</v>
      </c>
      <c r="I349" s="197">
        <f>N347</f>
        <v>1.07</v>
      </c>
      <c r="J349" s="198"/>
      <c r="K349" s="203" t="s">
        <v>115</v>
      </c>
      <c r="L349" s="204"/>
      <c r="M349" s="123">
        <f>C346</f>
        <v>2</v>
      </c>
      <c r="N349" s="5" t="s">
        <v>116</v>
      </c>
      <c r="O349" s="5" t="s">
        <v>13</v>
      </c>
      <c r="P349" s="126">
        <f>POWER(F349,M349)</f>
        <v>1.1449</v>
      </c>
      <c r="Q349" s="37" t="s">
        <v>108</v>
      </c>
    </row>
    <row r="350" spans="2:17" ht="15" thickBot="1" x14ac:dyDescent="0.35">
      <c r="B350" s="42" t="s">
        <v>34</v>
      </c>
      <c r="C350" s="43" t="s">
        <v>15</v>
      </c>
      <c r="D350" s="36"/>
      <c r="E350" s="63"/>
      <c r="N350" s="5"/>
      <c r="O350" s="5"/>
      <c r="P350" s="5"/>
      <c r="Q350" s="11"/>
    </row>
    <row r="351" spans="2:17" ht="15" thickBot="1" x14ac:dyDescent="0.35">
      <c r="B351" s="72" t="s">
        <v>109</v>
      </c>
      <c r="C351" s="127">
        <f>L351</f>
        <v>1602.8600000000001</v>
      </c>
      <c r="D351" s="36"/>
      <c r="E351" s="63"/>
      <c r="F351" s="192">
        <f>C344</f>
        <v>1400</v>
      </c>
      <c r="G351" s="193"/>
      <c r="H351" s="10" t="s">
        <v>23</v>
      </c>
      <c r="I351" s="201">
        <f>P349</f>
        <v>1.1449</v>
      </c>
      <c r="J351" s="202"/>
      <c r="K351" s="10" t="s">
        <v>13</v>
      </c>
      <c r="L351" s="194">
        <f>F351*I351</f>
        <v>1602.8600000000001</v>
      </c>
      <c r="M351" s="195"/>
      <c r="N351" s="37" t="s">
        <v>117</v>
      </c>
      <c r="Q351" s="11"/>
    </row>
    <row r="352" spans="2:17" ht="15" thickBot="1" x14ac:dyDescent="0.35">
      <c r="B352" s="3"/>
      <c r="C352" s="36"/>
      <c r="D352" s="36"/>
      <c r="E352" s="82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5"/>
    </row>
    <row r="353" spans="2:17" ht="121.5" customHeight="1" thickBot="1" x14ac:dyDescent="0.35">
      <c r="B353" s="56" t="s">
        <v>16</v>
      </c>
      <c r="C353" s="136" t="s">
        <v>118</v>
      </c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8"/>
    </row>
  </sheetData>
  <mergeCells count="126">
    <mergeCell ref="F351:G351"/>
    <mergeCell ref="L351:M351"/>
    <mergeCell ref="C353:Q353"/>
    <mergeCell ref="C322:P322"/>
    <mergeCell ref="B327:Q327"/>
    <mergeCell ref="E329:Q329"/>
    <mergeCell ref="C339:Q339"/>
    <mergeCell ref="F331:G331"/>
    <mergeCell ref="F333:G333"/>
    <mergeCell ref="M333:N333"/>
    <mergeCell ref="F335:G335"/>
    <mergeCell ref="K335:L335"/>
    <mergeCell ref="F337:G337"/>
    <mergeCell ref="I337:J337"/>
    <mergeCell ref="L337:M337"/>
    <mergeCell ref="I351:J351"/>
    <mergeCell ref="C325:Q325"/>
    <mergeCell ref="I349:J349"/>
    <mergeCell ref="B341:Q341"/>
    <mergeCell ref="E343:Q343"/>
    <mergeCell ref="F345:G345"/>
    <mergeCell ref="F349:G349"/>
    <mergeCell ref="K349:L349"/>
    <mergeCell ref="N347:O347"/>
    <mergeCell ref="I320:O320"/>
    <mergeCell ref="B239:C239"/>
    <mergeCell ref="B240:C240"/>
    <mergeCell ref="B242:C242"/>
    <mergeCell ref="B243:C243"/>
    <mergeCell ref="F249:N249"/>
    <mergeCell ref="I222:J222"/>
    <mergeCell ref="I224:J224"/>
    <mergeCell ref="F263:G263"/>
    <mergeCell ref="C303:T303"/>
    <mergeCell ref="B259:T259"/>
    <mergeCell ref="C308:P308"/>
    <mergeCell ref="C309:P309"/>
    <mergeCell ref="C311:P311"/>
    <mergeCell ref="C312:P312"/>
    <mergeCell ref="C314:P314"/>
    <mergeCell ref="B316:Q316"/>
    <mergeCell ref="B318:G318"/>
    <mergeCell ref="I318:O318"/>
    <mergeCell ref="B320:G320"/>
    <mergeCell ref="B231:T231"/>
    <mergeCell ref="E233:T233"/>
    <mergeCell ref="I210:J210"/>
    <mergeCell ref="I212:J212"/>
    <mergeCell ref="I214:J214"/>
    <mergeCell ref="F216:P216"/>
    <mergeCell ref="I220:J220"/>
    <mergeCell ref="I201:J201"/>
    <mergeCell ref="B305:Q305"/>
    <mergeCell ref="C257:T257"/>
    <mergeCell ref="K235:N235"/>
    <mergeCell ref="K237:N237"/>
    <mergeCell ref="K239:N239"/>
    <mergeCell ref="K241:N241"/>
    <mergeCell ref="K243:N243"/>
    <mergeCell ref="K245:N245"/>
    <mergeCell ref="K247:N247"/>
    <mergeCell ref="K251:N251"/>
    <mergeCell ref="B241:C241"/>
    <mergeCell ref="M254:P254"/>
    <mergeCell ref="F125:P125"/>
    <mergeCell ref="C183:Q183"/>
    <mergeCell ref="N138:P138"/>
    <mergeCell ref="N146:P146"/>
    <mergeCell ref="N154:P154"/>
    <mergeCell ref="I162:J162"/>
    <mergeCell ref="N162:P162"/>
    <mergeCell ref="I172:J172"/>
    <mergeCell ref="N172:P172"/>
    <mergeCell ref="M180:P180"/>
    <mergeCell ref="B43:Q43"/>
    <mergeCell ref="B53:Q53"/>
    <mergeCell ref="E55:Q55"/>
    <mergeCell ref="B2:M2"/>
    <mergeCell ref="B13:M13"/>
    <mergeCell ref="B3:M3"/>
    <mergeCell ref="E5:M5"/>
    <mergeCell ref="E15:M15"/>
    <mergeCell ref="B23:M23"/>
    <mergeCell ref="E25:M25"/>
    <mergeCell ref="C11:M11"/>
    <mergeCell ref="C31:M31"/>
    <mergeCell ref="B33:M33"/>
    <mergeCell ref="E35:M35"/>
    <mergeCell ref="C41:M41"/>
    <mergeCell ref="C51:Q51"/>
    <mergeCell ref="C21:M21"/>
    <mergeCell ref="I115:J115"/>
    <mergeCell ref="I117:J117"/>
    <mergeCell ref="I119:J119"/>
    <mergeCell ref="I121:J121"/>
    <mergeCell ref="E45:Q45"/>
    <mergeCell ref="J61:N61"/>
    <mergeCell ref="B79:Q79"/>
    <mergeCell ref="E81:Q81"/>
    <mergeCell ref="F170:P170"/>
    <mergeCell ref="I146:J146"/>
    <mergeCell ref="I154:J154"/>
    <mergeCell ref="C77:Q77"/>
    <mergeCell ref="B134:Q134"/>
    <mergeCell ref="E136:Q136"/>
    <mergeCell ref="I138:J138"/>
    <mergeCell ref="C105:Q105"/>
    <mergeCell ref="F97:L97"/>
    <mergeCell ref="B107:Q107"/>
    <mergeCell ref="E109:Q109"/>
    <mergeCell ref="C132:Q132"/>
    <mergeCell ref="I111:J111"/>
    <mergeCell ref="I113:J113"/>
    <mergeCell ref="I123:J123"/>
    <mergeCell ref="I127:J127"/>
    <mergeCell ref="B185:Q185"/>
    <mergeCell ref="E187:Q187"/>
    <mergeCell ref="M226:P226"/>
    <mergeCell ref="C229:Q229"/>
    <mergeCell ref="F189:G189"/>
    <mergeCell ref="I189:L189"/>
    <mergeCell ref="I193:J193"/>
    <mergeCell ref="I197:J197"/>
    <mergeCell ref="I203:J203"/>
    <mergeCell ref="I205:J205"/>
    <mergeCell ref="I195:J19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Antonio</dc:creator>
  <cp:lastModifiedBy>Marcos Antonio</cp:lastModifiedBy>
  <dcterms:created xsi:type="dcterms:W3CDTF">2024-03-21T01:27:09Z</dcterms:created>
  <dcterms:modified xsi:type="dcterms:W3CDTF">2024-04-12T01:24:28Z</dcterms:modified>
</cp:coreProperties>
</file>