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0"/>
  <workbookPr defaultThemeVersion="166925"/>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B97A55F9-A1B9-EB47-8051-CBEC824FD855}" xr6:coauthVersionLast="45" xr6:coauthVersionMax="45" xr10:uidLastSave="{00000000-0000-0000-0000-000000000000}"/>
  <bookViews>
    <workbookView xWindow="0" yWindow="460" windowWidth="28800" windowHeight="17540" tabRatio="705" activeTab="2" xr2:uid="{00000000-000D-0000-FFFF-FFFF00000000}"/>
  </bookViews>
  <sheets>
    <sheet name="Painel" sheetId="1" r:id="rId1"/>
    <sheet name="Resumo da gestão" sheetId="2" r:id="rId2"/>
    <sheet name="Requisitos de segurança - Andro" sheetId="3" r:id="rId3"/>
    <sheet name="Anti-RE - Android" sheetId="4" r:id="rId4"/>
    <sheet name="Requisitos de segurança - iOS" sheetId="5" r:id="rId5"/>
    <sheet name="Anti-RE - iOS" sheetId="6" r:id="rId6"/>
    <sheet name="Histórico de versão" sheetId="7" r:id="rId7"/>
  </sheets>
  <definedNames>
    <definedName name="_xlnm._FilterDatabase" localSheetId="2">'Security Requirements - Android'!$B$3:$K$81</definedName>
    <definedName name="BASE_URL">Dashboard!$D$14</definedName>
    <definedName name="MASVS_VERSION">Dashboard!$D$11</definedName>
    <definedName name="MSTG_VERSION">Dashboard!$D$13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50" i="2" l="1"/>
  <c r="I50" i="2"/>
  <c r="H50" i="2"/>
  <c r="F50" i="2"/>
  <c r="E50" i="2"/>
  <c r="D50" i="2"/>
  <c r="J48" i="2"/>
  <c r="I48" i="2"/>
  <c r="H48" i="2"/>
  <c r="F48" i="2"/>
  <c r="E48" i="2"/>
  <c r="D48" i="2"/>
  <c r="J46" i="2"/>
  <c r="I46" i="2"/>
  <c r="H46" i="2"/>
  <c r="F46" i="2"/>
  <c r="E46" i="2"/>
  <c r="D46" i="2"/>
  <c r="J44" i="2"/>
  <c r="I44" i="2"/>
  <c r="H44" i="2"/>
  <c r="F44" i="2"/>
  <c r="E44" i="2"/>
  <c r="D44" i="2"/>
  <c r="J43" i="2"/>
  <c r="I43" i="2"/>
  <c r="H43" i="2"/>
  <c r="F43" i="2"/>
  <c r="E43" i="2"/>
  <c r="D43" i="2"/>
  <c r="J49" i="2" l="1"/>
  <c r="I49" i="2"/>
  <c r="H49" i="2"/>
  <c r="F49" i="2"/>
  <c r="E49" i="2"/>
  <c r="D49" i="2"/>
  <c r="J47" i="2"/>
  <c r="I47" i="2"/>
  <c r="H47" i="2"/>
  <c r="K47" i="2" s="1"/>
  <c r="F47" i="2"/>
  <c r="E47" i="2"/>
  <c r="D47" i="2"/>
  <c r="J45" i="2"/>
  <c r="I45" i="2"/>
  <c r="H45" i="2"/>
  <c r="F45" i="2"/>
  <c r="E45" i="2"/>
  <c r="D45" i="2"/>
  <c r="D14" i="1"/>
  <c r="D12" i="1"/>
  <c r="G17" i="6" l="1"/>
  <c r="G13" i="6"/>
  <c r="G8" i="6"/>
  <c r="G9" i="6"/>
  <c r="G50" i="2"/>
  <c r="K46" i="2"/>
  <c r="K50" i="2"/>
  <c r="G43" i="2"/>
  <c r="G47" i="2"/>
  <c r="K44" i="2"/>
  <c r="G44" i="2"/>
  <c r="K48" i="2"/>
  <c r="G46" i="2"/>
  <c r="K43" i="2"/>
  <c r="G45" i="2"/>
  <c r="G49" i="2"/>
  <c r="G48" i="2"/>
  <c r="K45" i="2"/>
  <c r="K49" i="2"/>
  <c r="H5" i="3"/>
  <c r="H11" i="3"/>
  <c r="H19" i="3"/>
  <c r="H27" i="3"/>
  <c r="H36" i="3"/>
  <c r="J41" i="3"/>
  <c r="H47" i="3"/>
  <c r="H57" i="3"/>
  <c r="H64" i="3"/>
  <c r="H76" i="3"/>
  <c r="G7" i="4"/>
  <c r="H6" i="5"/>
  <c r="H12" i="5"/>
  <c r="H23" i="5"/>
  <c r="H35" i="5"/>
  <c r="H43" i="5"/>
  <c r="H49" i="5"/>
  <c r="H58" i="5"/>
  <c r="H67" i="5"/>
  <c r="H79" i="5"/>
  <c r="I5" i="3"/>
  <c r="I11" i="3"/>
  <c r="H20" i="3"/>
  <c r="H28" i="3"/>
  <c r="I36" i="3"/>
  <c r="H42" i="3"/>
  <c r="H48" i="3"/>
  <c r="I57" i="3"/>
  <c r="H65" i="3"/>
  <c r="H77" i="3"/>
  <c r="G8" i="4"/>
  <c r="I6" i="5"/>
  <c r="H13" i="5"/>
  <c r="H24" i="5"/>
  <c r="H36" i="5"/>
  <c r="I43" i="5"/>
  <c r="H50" i="5"/>
  <c r="H59" i="5"/>
  <c r="H68" i="5"/>
  <c r="H80" i="5"/>
  <c r="H6" i="3"/>
  <c r="J11" i="3"/>
  <c r="H21" i="3"/>
  <c r="I28" i="3"/>
  <c r="H37" i="3"/>
  <c r="H43" i="3"/>
  <c r="H49" i="3"/>
  <c r="H58" i="3"/>
  <c r="H66" i="3"/>
  <c r="H78" i="3"/>
  <c r="G9" i="4"/>
  <c r="H7" i="5"/>
  <c r="H14" i="5"/>
  <c r="H25" i="5"/>
  <c r="H37" i="5"/>
  <c r="H44" i="5"/>
  <c r="H51" i="5"/>
  <c r="H61" i="5"/>
  <c r="H73" i="5"/>
  <c r="H81" i="5"/>
  <c r="I6" i="3"/>
  <c r="H12" i="3"/>
  <c r="H22" i="3"/>
  <c r="H29" i="3"/>
  <c r="I37" i="3"/>
  <c r="I43" i="3"/>
  <c r="H50" i="3"/>
  <c r="H59" i="3"/>
  <c r="H67" i="3"/>
  <c r="H79" i="3"/>
  <c r="G10" i="4"/>
  <c r="H8" i="5"/>
  <c r="H18" i="5"/>
  <c r="H26" i="5"/>
  <c r="H38" i="5"/>
  <c r="H45" i="5"/>
  <c r="H54" i="5"/>
  <c r="H62" i="5"/>
  <c r="H74" i="5"/>
  <c r="G5" i="6"/>
  <c r="H7" i="3"/>
  <c r="H13" i="3"/>
  <c r="H23" i="3"/>
  <c r="H34" i="3"/>
  <c r="H38" i="3"/>
  <c r="H44" i="3"/>
  <c r="H51" i="3"/>
  <c r="H61" i="3"/>
  <c r="H68" i="3"/>
  <c r="H80" i="3"/>
  <c r="G13" i="4"/>
  <c r="H9" i="5"/>
  <c r="H19" i="5"/>
  <c r="H27" i="5"/>
  <c r="H39" i="5"/>
  <c r="H46" i="5"/>
  <c r="H55" i="5"/>
  <c r="H63" i="5"/>
  <c r="H75" i="5"/>
  <c r="G6" i="6"/>
  <c r="H8" i="3"/>
  <c r="H14" i="3"/>
  <c r="H24" i="3"/>
  <c r="I34" i="3"/>
  <c r="H39" i="3"/>
  <c r="H45" i="3"/>
  <c r="H54" i="3"/>
  <c r="H62" i="3"/>
  <c r="H73" i="3"/>
  <c r="H81" i="3"/>
  <c r="G15" i="4"/>
  <c r="H10" i="5"/>
  <c r="H20" i="5"/>
  <c r="H28" i="5"/>
  <c r="H41" i="5"/>
  <c r="I46" i="5"/>
  <c r="I55" i="5"/>
  <c r="H64" i="5"/>
  <c r="H76" i="5"/>
  <c r="G7" i="6"/>
  <c r="H9" i="3"/>
  <c r="H18" i="3"/>
  <c r="H25" i="3"/>
  <c r="H35" i="3"/>
  <c r="H41" i="3"/>
  <c r="H46" i="3"/>
  <c r="H55" i="3"/>
  <c r="I62" i="3"/>
  <c r="H74" i="3"/>
  <c r="G5" i="4"/>
  <c r="G17" i="4"/>
  <c r="H11" i="5"/>
  <c r="H21" i="5"/>
  <c r="H29" i="5"/>
  <c r="I41" i="5"/>
  <c r="H47" i="5"/>
  <c r="H56" i="5"/>
  <c r="H65" i="5"/>
  <c r="H77" i="5"/>
  <c r="G15" i="6"/>
  <c r="H10" i="3"/>
  <c r="I18" i="3"/>
  <c r="H26" i="3"/>
  <c r="I35" i="3"/>
  <c r="I41" i="3"/>
  <c r="I46" i="3"/>
  <c r="H56" i="3"/>
  <c r="H63" i="3"/>
  <c r="H75" i="3"/>
  <c r="G6" i="4"/>
  <c r="H5" i="5"/>
  <c r="I11" i="5"/>
  <c r="H22" i="5"/>
  <c r="H34" i="5"/>
  <c r="H42" i="5"/>
  <c r="H48" i="5"/>
  <c r="H57" i="5"/>
  <c r="H66" i="5"/>
  <c r="H78" i="5"/>
  <c r="G8" i="2" l="1"/>
  <c r="V8" i="2"/>
</calcChain>
</file>

<file path=xl/sharedStrings.xml><?xml version="1.0" encoding="utf-8"?>
<sst xmlns="http://schemas.openxmlformats.org/spreadsheetml/2006/main" count="1097" uniqueCount="401">
  <si>
    <r>
      <rPr>
        <b/>
        <sz val="14"/>
        <rFont val="Trebuchet MS"/>
        <family val="2"/>
        <charset val="1"/>
      </rPr>
      <t xml:space="preserve">Lista de verificação de segurança de aplicativos móveis OWASP
</t>
    </r>
    <r>
      <rPr>
        <sz val="14"/>
        <rFont val="Trebuchet MS"/>
        <family val="2"/>
        <charset val="1"/>
      </rPr>
      <t xml:space="preserve">
Com base no padrão de verificação de segurança de aplicativos móveis OWASP</t>
    </r>
  </si>
  <si>
    <t>Informações gerais de teste</t>
  </si>
  <si>
    <t>VERSÃO MASVS</t>
  </si>
  <si>
    <t>1.1.4</t>
  </si>
  <si>
    <t>Versão online do MASVS:</t>
  </si>
  <si>
    <t>Versão MSTG:</t>
  </si>
  <si>
    <t>Versão online do MSTG:</t>
  </si>
  <si>
    <t>Nome do cliente:</t>
  </si>
  <si>
    <t>Local de teste:</t>
  </si>
  <si>
    <t>Data de início:</t>
  </si>
  <si>
    <t>Data de Fechamento:</t>
  </si>
  <si>
    <t>Nome do testador:</t>
  </si>
  <si>
    <t>Escopo de Teste</t>
  </si>
  <si>
    <t>Todas as funções disponíveis no aplicativo &lt;AppName&gt;.</t>
  </si>
  <si>
    <t>Nível de Verificação</t>
  </si>
  <si>
    <t xml:space="preserve">Após consulta com &lt;Customer&gt;, foi decidido que apenas os requisitos de Nível 1 são aplicáveis ​​a &lt;AppName&gt;. </t>
  </si>
  <si>
    <t>Informações de teste Android</t>
  </si>
  <si>
    <t>Nome da Aplicação:</t>
  </si>
  <si>
    <t xml:space="preserve">Link da Google Play Store </t>
  </si>
  <si>
    <t>Nome do arquivo</t>
  </si>
  <si>
    <t>Versão</t>
  </si>
  <si>
    <t>SHA256 Hash de APK (pode ser obtido usando shasum, openssl ou sha256sum)</t>
  </si>
  <si>
    <t>Informações de teste iOS</t>
  </si>
  <si>
    <t>Link da App Store</t>
  </si>
  <si>
    <t>SHA256 Hash de IPA (pode ser obtido usando shasum, openssl ou sha256sum)</t>
  </si>
  <si>
    <t>Representantes do cliente e informações de contato</t>
  </si>
  <si>
    <t>Nome:</t>
  </si>
  <si>
    <t>Org:</t>
  </si>
  <si>
    <t>Título:</t>
  </si>
  <si>
    <t>Telefone:</t>
  </si>
  <si>
    <t>E-mail:</t>
  </si>
  <si>
    <t>Resumo da gestão</t>
  </si>
  <si>
    <t>Pontuação de conformidade MASVS (/ 5)</t>
  </si>
  <si>
    <t>`</t>
  </si>
  <si>
    <t>Android</t>
  </si>
  <si>
    <t>iOS</t>
  </si>
  <si>
    <t>P</t>
  </si>
  <si>
    <t>F</t>
  </si>
  <si>
    <t>N / D</t>
  </si>
  <si>
    <t>%</t>
  </si>
  <si>
    <t>V1: Arquitetura, Design e Modelagem de Ameaças</t>
  </si>
  <si>
    <t xml:space="preserve">V2: Armazenamento de dados e privacidade </t>
  </si>
  <si>
    <t>V3: Verificação de criptografia</t>
  </si>
  <si>
    <t>V4: autenticação e gerenciamento de sessão</t>
  </si>
  <si>
    <t>V5: Comunicação de rede</t>
  </si>
  <si>
    <t>V6: interação da plataforma</t>
  </si>
  <si>
    <t>V7: Qualidade de código e configurações de compilação</t>
  </si>
  <si>
    <t>V8: Resiliência contra engenharia reversa</t>
  </si>
  <si>
    <t>Requisitos de segurança do aplicativo móvel - Android</t>
  </si>
  <si>
    <t>EU IA</t>
  </si>
  <si>
    <t>MSTG-ID</t>
  </si>
  <si>
    <t>Requisito de verificação detalhada</t>
  </si>
  <si>
    <t>Nível 1</t>
  </si>
  <si>
    <t>Nível 2</t>
  </si>
  <si>
    <t>Status</t>
  </si>
  <si>
    <t>Procedimento (s) de teste</t>
  </si>
  <si>
    <t>Comente</t>
  </si>
  <si>
    <t>V1</t>
  </si>
  <si>
    <t>Arquitetura, design e modelagem de ameaças</t>
  </si>
  <si>
    <t>1,1</t>
  </si>
  <si>
    <t>MSTG-ARCH-1</t>
  </si>
  <si>
    <t>Todos os componentes do aplicativo são identificados e conhecidos como necessários.</t>
  </si>
  <si>
    <t>✓</t>
  </si>
  <si>
    <t>1,2</t>
  </si>
  <si>
    <t>MSTG-ARCH-2</t>
  </si>
  <si>
    <t>Os controles de segurança nunca são aplicados apenas no lado do cliente, mas nos respectivos terminais remotos.</t>
  </si>
  <si>
    <t>1,3</t>
  </si>
  <si>
    <t>MSTG-ARCH-3</t>
  </si>
  <si>
    <t>Uma arquitetura de alto nível para o aplicativo móvel e todos os serviços remotos conectados foi definida e a segurança foi abordada nessa arquitetura.</t>
  </si>
  <si>
    <t>1,4</t>
  </si>
  <si>
    <t>MSTG-ARCH-4</t>
  </si>
  <si>
    <t>Os dados considerados confidenciais no contexto do aplicativo móvel são claramente identificados.</t>
  </si>
  <si>
    <t>1,5</t>
  </si>
  <si>
    <t>MSTG-ARCH-5</t>
  </si>
  <si>
    <t>Todos os componentes do aplicativo são definidos em termos das funções de negócios e / ou funções de segurança que fornecem.</t>
  </si>
  <si>
    <t>N / D</t>
  </si>
  <si>
    <t>1,6</t>
  </si>
  <si>
    <t>MSTG-ARCH-6</t>
  </si>
  <si>
    <t>Foi produzido um modelo de ameaça para o aplicativo móvel e os serviços remotos associados que identifica ameaças e contramedidas potenciais.</t>
  </si>
  <si>
    <t>1,7</t>
  </si>
  <si>
    <t>MSTG-ARCH-7</t>
  </si>
  <si>
    <t>Todos os controles de segurança possuem uma implementação centralizada.</t>
  </si>
  <si>
    <t>1.8</t>
  </si>
  <si>
    <t>MSTG-ARCH-8</t>
  </si>
  <si>
    <t>Há uma política explícita de como as chaves criptográficas (se houver) são gerenciadas e o ciclo de vida das chaves criptográficas é imposto. O ideal é seguir um padrão de gerenciamento de chaves, como NIST SP 800-57.</t>
  </si>
  <si>
    <t>1,9</t>
  </si>
  <si>
    <t>MSTG-ARCH-9</t>
  </si>
  <si>
    <t>Existe um mecanismo para impor atualizações do aplicativo móvel.</t>
  </si>
  <si>
    <t>1,10</t>
  </si>
  <si>
    <t>MSTG-ARCH-10</t>
  </si>
  <si>
    <t>A segurança é abordada em todas as partes do ciclo de vida de desenvolvimento de software.</t>
  </si>
  <si>
    <t>V2</t>
  </si>
  <si>
    <t>Armazenamento de dados e privacidade</t>
  </si>
  <si>
    <t>2,1</t>
  </si>
  <si>
    <t>MSTG-STORAGE ‑ 1</t>
  </si>
  <si>
    <t>2,2</t>
  </si>
  <si>
    <t>MSTG-STORAGE ‑ 2</t>
  </si>
  <si>
    <t>Nenhum dado confidencial deve ser armazenado fora do contêiner do aplicativo ou das instalações de armazenamento de credenciais do sistema.</t>
  </si>
  <si>
    <t>2,3</t>
  </si>
  <si>
    <t>MSTG-STORAGE ‑ 3</t>
  </si>
  <si>
    <t>Nenhum dado confidencial é gravado nos logs do aplicativo.</t>
  </si>
  <si>
    <t>2,4</t>
  </si>
  <si>
    <t>MSTG-STORAGE ‑ 4</t>
  </si>
  <si>
    <t>Nenhum dado sensível é compartilhado com terceiros, a menos que seja uma parte necessária da arquitetura.</t>
  </si>
  <si>
    <t>2,5</t>
  </si>
  <si>
    <t>MSTG-STORAGE ‑ 5</t>
  </si>
  <si>
    <t>O cache do teclado é desabilitado em entradas de texto que processam dados confidenciais.</t>
  </si>
  <si>
    <t>2,6</t>
  </si>
  <si>
    <t>MSTG-STORAGE ‑ 6</t>
  </si>
  <si>
    <t>Nenhum dado sensível é exposto por meio de mecanismos IPC.</t>
  </si>
  <si>
    <t>2,7</t>
  </si>
  <si>
    <t>MSTG-STORAGE ‑ 7</t>
  </si>
  <si>
    <t>Nenhum dado sensível, como senhas ou pinos, é exposto por meio da interface do usuário.</t>
  </si>
  <si>
    <t>2,8</t>
  </si>
  <si>
    <t>MSTG-STORAGE ‑ 8</t>
  </si>
  <si>
    <t>Nenhum dado sensível é incluído nos backups gerados pelo sistema operacional móvel.</t>
  </si>
  <si>
    <t>2,9</t>
  </si>
  <si>
    <t>MSTG-STORAGE ‑ 9</t>
  </si>
  <si>
    <t>O aplicativo remove dados confidenciais das visualizações quando movidos para o segundo plano.</t>
  </si>
  <si>
    <t>2,10</t>
  </si>
  <si>
    <t>MSTG-STORAGE ‑ 10</t>
  </si>
  <si>
    <t>O aplicativo não mantém dados confidenciais na memória por mais tempo do que o necessário e a memória é limpa explicitamente após o uso.</t>
  </si>
  <si>
    <t>2,11</t>
  </si>
  <si>
    <t>MSTG-STORAGE ‑ 11</t>
  </si>
  <si>
    <t>O aplicativo impõe uma política mínima de segurança de acesso ao dispositivo, como exigir que o usuário defina uma senha de dispositivo.</t>
  </si>
  <si>
    <t>2,12</t>
  </si>
  <si>
    <t>MSTG-STORAGE ‑ 12</t>
  </si>
  <si>
    <t>O aplicativo educa o usuário sobre os tipos de informações de identificação pessoal processadas, bem como as melhores práticas de segurança que o usuário deve seguir ao usar o aplicativo.</t>
  </si>
  <si>
    <t>V3</t>
  </si>
  <si>
    <t xml:space="preserve">Criptografia </t>
  </si>
  <si>
    <t>3,1</t>
  </si>
  <si>
    <t>MSTG ‑ CRYPTO ‑ 1</t>
  </si>
  <si>
    <t>O aplicativo não depende de criptografia simétrica com chaves codificadas como único método de criptografia.</t>
  </si>
  <si>
    <t>3,2</t>
  </si>
  <si>
    <t>MSTG ‑ CRYPTO ‑ 2</t>
  </si>
  <si>
    <t>O aplicativo usa implementações comprovadas de primitivas criptográficas.</t>
  </si>
  <si>
    <t>3,3</t>
  </si>
  <si>
    <t>MSTG ‑ CRYPTO ‑ 3</t>
  </si>
  <si>
    <t>O aplicativo usa primitivos criptográficos apropriados para o caso de uso específico, configurados com parâmetros que seguem as melhores práticas do setor.</t>
  </si>
  <si>
    <t>3,4</t>
  </si>
  <si>
    <t>MSTG ‑ CRYPTO ‑ 4</t>
  </si>
  <si>
    <t>3,5</t>
  </si>
  <si>
    <t>MSTG ‑ CRYPTO ‑ 5</t>
  </si>
  <si>
    <t>O aplicativo não reutiliza a mesma chave criptográfica para vários fins.</t>
  </si>
  <si>
    <t>3,6</t>
  </si>
  <si>
    <t>MSTG ‑ CRYPTO ‑ 6</t>
  </si>
  <si>
    <t>Todos os valores aleatórios são gerados usando um gerador de números aleatórios suficientemente seguro.</t>
  </si>
  <si>
    <t>V4</t>
  </si>
  <si>
    <t>Autenticação e gerenciamento de sessão</t>
  </si>
  <si>
    <t>4,1</t>
  </si>
  <si>
    <t>MSTG-AUTH-1</t>
  </si>
  <si>
    <t>Se o aplicativo fornece aos usuários acesso a um serviço remoto, alguma forma de autenticação, como autenticação de nome de usuário / senha, é realizada no endpoint remoto.</t>
  </si>
  <si>
    <t>4,2</t>
  </si>
  <si>
    <t>MSTG-AUTH-2</t>
  </si>
  <si>
    <t>Se o gerenciamento de sessão com preservação de estado for usado, o ponto de extremidade remoto usará identificadores de sessão gerados aleatoriamente para autenticar as solicitações do cliente sem enviar as credenciais do usuário.</t>
  </si>
  <si>
    <t>4,3</t>
  </si>
  <si>
    <t>MSTG-AUTH-3</t>
  </si>
  <si>
    <t>Se a autenticação baseada em token sem estado for usada, o servidor fornecerá um token que foi assinado usando um algoritmo seguro.</t>
  </si>
  <si>
    <t>4,4</t>
  </si>
  <si>
    <t>MSTG-AUTH-4</t>
  </si>
  <si>
    <t>O ponto de extremidade remoto encerra a sessão existente quando o usuário efetua logout.</t>
  </si>
  <si>
    <t>4,5</t>
  </si>
  <si>
    <t>MSTG-AUTH-5</t>
  </si>
  <si>
    <t>Uma política de senha existe e é aplicada no ponto de extremidade remoto.</t>
  </si>
  <si>
    <t>4,6</t>
  </si>
  <si>
    <t>MSTG-AUTH-6</t>
  </si>
  <si>
    <t>O ponto de extremidade remoto implementa um mecanismo de proteção contra o envio de credenciais um número excessivo de vezes.</t>
  </si>
  <si>
    <t>4,7</t>
  </si>
  <si>
    <t>MSTG-AUTH-7</t>
  </si>
  <si>
    <t>As sessões são invalidadas no endpoint remoto após um período predefinido de inatividade e os tokens de acesso expirarem.</t>
  </si>
  <si>
    <t>4,8</t>
  </si>
  <si>
    <t>MSTG-AUTH-8</t>
  </si>
  <si>
    <t>A autenticação biométrica, se houver, não é associada a eventos (ou seja, usando uma API que simplesmente retorna "verdadeiro" ou "falso"). Em vez disso, é baseado no desbloqueio do keychain / keystore.</t>
  </si>
  <si>
    <t>4,9</t>
  </si>
  <si>
    <t>MSTG-AUTH-9</t>
  </si>
  <si>
    <t>Um segundo fator de autenticação existe no terminal remoto e o requisito 2FA é aplicado de forma consistente.</t>
  </si>
  <si>
    <t>4,10</t>
  </si>
  <si>
    <t>MSTG-AUTH-10</t>
  </si>
  <si>
    <t>As transações confidenciais requerem autenticação progressiva.</t>
  </si>
  <si>
    <t>4,11</t>
  </si>
  <si>
    <t>MSTG-AUTH-11</t>
  </si>
  <si>
    <t>V5</t>
  </si>
  <si>
    <t>Comunicação de rede</t>
  </si>
  <si>
    <t>5,1</t>
  </si>
  <si>
    <t>MSTG-NETWORK-1</t>
  </si>
  <si>
    <t>Os dados são criptografados na rede usando TLS. O canal seguro é usado de forma consistente em todo o aplicativo.</t>
  </si>
  <si>
    <t>5,2</t>
  </si>
  <si>
    <t>MSTG-NETWORK-2</t>
  </si>
  <si>
    <t>As configurações de TLS estão de acordo com as práticas recomendadas atuais ou o mais próximo possível se o sistema operacional móvel não suportar os padrões recomendados.</t>
  </si>
  <si>
    <t>5,3</t>
  </si>
  <si>
    <t>MSTG-NETWORK-3</t>
  </si>
  <si>
    <t>O aplicativo verifica o certificado X.509 do endpoint remoto quando o canal seguro é estabelecido. Somente certificados assinados por uma CA confiável são aceitos.</t>
  </si>
  <si>
    <t>5,4</t>
  </si>
  <si>
    <t>MSTG-NETWORK-4</t>
  </si>
  <si>
    <t>O aplicativo usa seu próprio armazenamento de certificado ou fixa o certificado de endpoint ou chave pública e, subsequentemente, não estabelece conexões com endpoints que oferecem um certificado ou chave diferente, mesmo se assinado por uma CA confiável.</t>
  </si>
  <si>
    <t>5,5</t>
  </si>
  <si>
    <t>MSTG-NETWORK-5</t>
  </si>
  <si>
    <t>O aplicativo não depende de um único canal de comunicação inseguro (e-mail ou SMS) para operações críticas, como inscrições e recuperação de conta.</t>
  </si>
  <si>
    <t>5,6</t>
  </si>
  <si>
    <t>MSTG-NETWORK-6</t>
  </si>
  <si>
    <t>O aplicativo depende apenas de bibliotecas de conectividade e segurança atualizadas.</t>
  </si>
  <si>
    <t>V6</t>
  </si>
  <si>
    <t>Interação de plataforma</t>
  </si>
  <si>
    <t>6,1</t>
  </si>
  <si>
    <t>MSTG-PLATFORM-1</t>
  </si>
  <si>
    <t>O aplicativo solicita apenas o conjunto mínimo de permissões necessárias.</t>
  </si>
  <si>
    <t>6,2</t>
  </si>
  <si>
    <t>MSTG-PLATFORM-2</t>
  </si>
  <si>
    <t>Todas as entradas de fontes externas e do usuário são validadas e, se necessário, higienizadas. Isso inclui dados recebidos por meio da IU, mecanismos de IPC, como intents, URLs personalizados e fontes de rede.</t>
  </si>
  <si>
    <t>6,3</t>
  </si>
  <si>
    <t>MSTG-PLATFORM-3</t>
  </si>
  <si>
    <t>O aplicativo não exporta funcionalidades confidenciais por meio de esquemas de URL personalizados, a menos que esses mecanismos estejam devidamente protegidos.</t>
  </si>
  <si>
    <t>6,4</t>
  </si>
  <si>
    <t>MSTG-PLATFORM-4</t>
  </si>
  <si>
    <t>O aplicativo não exporta funcionalidades confidenciais por meio dos recursos do IPC, a menos que esses mecanismos estejam protegidos de forma adequada.</t>
  </si>
  <si>
    <t>6,5</t>
  </si>
  <si>
    <t>MSTG-PLATFORM-5</t>
  </si>
  <si>
    <t>JavaScript está desabilitado em WebViews, a menos que seja explicitamente necessário.</t>
  </si>
  <si>
    <t>6,6</t>
  </si>
  <si>
    <t>MSTG-PLATFORM-6</t>
  </si>
  <si>
    <t>WebViews são configurados para permitir apenas o conjunto mínimo de manipuladores de protocolo necessários (de preferência, apenas https é compatível). Manipuladores potencialmente perigosos, como file, tel e app-id, estão desabilitados.</t>
  </si>
  <si>
    <t>6,7</t>
  </si>
  <si>
    <t>MSTG-PLATFORM-7</t>
  </si>
  <si>
    <t>Se os métodos nativos do aplicativo forem expostos a um WebView, verifique se o WebView apenas renderiza o JavaScript contido no pacote do aplicativo.</t>
  </si>
  <si>
    <t>6,8</t>
  </si>
  <si>
    <t>MSTG-PLATFORM-8</t>
  </si>
  <si>
    <t>A desserialização de objeto, se houver, é implementada usando APIs de serialização segura.</t>
  </si>
  <si>
    <t>V7</t>
  </si>
  <si>
    <t>Qualidade de código e configurações de compilação</t>
  </si>
  <si>
    <t>7,1</t>
  </si>
  <si>
    <t>MSTG-CODE-1</t>
  </si>
  <si>
    <t>O aplicativo é assinado e provisionado com um certificado válido, do qual a chave privada está devidamente protegida.</t>
  </si>
  <si>
    <t>7,2</t>
  </si>
  <si>
    <t>MSTG-CODE-2</t>
  </si>
  <si>
    <t>O aplicativo foi construído em modo de lançamento, com configurações apropriadas para uma versão de lançamento (por exemplo, não depurável).</t>
  </si>
  <si>
    <t>7,3</t>
  </si>
  <si>
    <t>MSTG-CODE-3</t>
  </si>
  <si>
    <t>Os símbolos de depuração foram removidos dos binários nativos.</t>
  </si>
  <si>
    <t>7,4</t>
  </si>
  <si>
    <t>MSTG-CODE-4</t>
  </si>
  <si>
    <t>7,5</t>
  </si>
  <si>
    <t>MSTG-CODE-5</t>
  </si>
  <si>
    <t>Todos os componentes de terceiros usados ​​pelo aplicativo móvel, como bibliotecas e estruturas, são identificados e verificados quanto a vulnerabilidades conhecidas.</t>
  </si>
  <si>
    <t>7,6</t>
  </si>
  <si>
    <t>MSTG-CODE-6</t>
  </si>
  <si>
    <t>O aplicativo captura e trata as possíveis exceções.</t>
  </si>
  <si>
    <t>7,7</t>
  </si>
  <si>
    <t>MSTG-CODE-7</t>
  </si>
  <si>
    <t>A lógica de tratamento de erros nos controles de segurança nega o acesso por padrão.</t>
  </si>
  <si>
    <t>7,8</t>
  </si>
  <si>
    <t>MSTG-CODE-8</t>
  </si>
  <si>
    <t>No código não gerenciado, a memória é alocada, liberada e usada com segurança.</t>
  </si>
  <si>
    <t>7,9</t>
  </si>
  <si>
    <t>MSTG-CODE-9</t>
  </si>
  <si>
    <t>Recursos de segurança gratuitos oferecidos pelo conjunto de ferramentas, como minimização de byte-code, proteção de pilha, suporte PIE e contagem automática de referência, são ativados.</t>
  </si>
  <si>
    <t>Lenda</t>
  </si>
  <si>
    <t>Símbolo</t>
  </si>
  <si>
    <t>Definição</t>
  </si>
  <si>
    <t>Passar</t>
  </si>
  <si>
    <t>O requisito é aplicável ao aplicativo móvel e implementado de acordo com as melhores práticas.</t>
  </si>
  <si>
    <t>Falhou</t>
  </si>
  <si>
    <t xml:space="preserve">O requisito é aplicável ao aplicativo móvel, mas não foi atendido. </t>
  </si>
  <si>
    <t>O requisito não se aplica ao aplicativo móvel.</t>
  </si>
  <si>
    <t>Resiliência contra engenharia reversa - Android</t>
  </si>
  <si>
    <t>Resiliência contra requisitos de engenharia reversa</t>
  </si>
  <si>
    <t>R</t>
  </si>
  <si>
    <t>Impedir Análise Dinâmica e Adulteração</t>
  </si>
  <si>
    <t>8,1</t>
  </si>
  <si>
    <t>MSTG-RESILIENCE-1</t>
  </si>
  <si>
    <t>O aplicativo detecta e responde à presença de um dispositivo com acesso root ou desbloqueado, alertando o usuário ou encerrando o aplicativo.</t>
  </si>
  <si>
    <t>8,2</t>
  </si>
  <si>
    <t>MSTG-RESILIENCE-2</t>
  </si>
  <si>
    <t>O aplicativo evita a depuração e / ou detecta e responde a um depurador que está sendo anexado. Todos os protocolos de depuração disponíveis devem ser cobertos.</t>
  </si>
  <si>
    <t>8,3</t>
  </si>
  <si>
    <t>MSTG-RESILIENCE-3</t>
  </si>
  <si>
    <t>O aplicativo detecta e responde a adulteração de arquivos executáveis ​​e dados críticos em sua própria sandbox.</t>
  </si>
  <si>
    <t>8,4</t>
  </si>
  <si>
    <t>MSTG-RESILIENCE-4</t>
  </si>
  <si>
    <t>O aplicativo detecta e responde à presença de ferramentas e estruturas de engenharia reversa amplamente utilizadas no dispositivo.</t>
  </si>
  <si>
    <t>8,5</t>
  </si>
  <si>
    <t>MSTG-RESILIENCE-5</t>
  </si>
  <si>
    <t>O aplicativo detecta e responde sendo executado em um emulador.</t>
  </si>
  <si>
    <t>8,6</t>
  </si>
  <si>
    <t>MSTG-RESILIENCE-6</t>
  </si>
  <si>
    <t>O aplicativo detecta e responde a adulteração do código e dos dados em seu próprio espaço de memória.</t>
  </si>
  <si>
    <t>8,7</t>
  </si>
  <si>
    <t>MSTG-RESILIENCE-7</t>
  </si>
  <si>
    <t>O aplicativo implementa vários mecanismos em cada categoria de defesa (8,1 a 8,6). Observe que a resiliência se escala com a quantidade, diversidade e originalidade dos mecanismos usados.</t>
  </si>
  <si>
    <t xml:space="preserve"> -</t>
  </si>
  <si>
    <t>8,8</t>
  </si>
  <si>
    <t>MSTG-RESILIENCE-8</t>
  </si>
  <si>
    <t>Os mecanismos de detecção acionam respostas de diferentes tipos, incluindo respostas retardadas e furtivas.</t>
  </si>
  <si>
    <t>-</t>
  </si>
  <si>
    <t>8,9</t>
  </si>
  <si>
    <t>MSTG-RESILIENCE-9</t>
  </si>
  <si>
    <t>A ofuscação é aplicada a defesas programáticas, que por sua vez impedem a desofuscação por meio de análise dinâmica.</t>
  </si>
  <si>
    <t>Ligação de dispositivo</t>
  </si>
  <si>
    <t>8,10</t>
  </si>
  <si>
    <t>MSTG-RESILIENCE-10</t>
  </si>
  <si>
    <t>O aplicativo implementa uma funcionalidade de 'vinculação de dispositivo' usando uma impressão digital do dispositivo derivada de várias propriedades exclusivas do dispositivo.</t>
  </si>
  <si>
    <t>Impedir a compreensão</t>
  </si>
  <si>
    <t>8,11</t>
  </si>
  <si>
    <t>MSTG-RESILIENCE-11</t>
  </si>
  <si>
    <t>Todos os arquivos executáveis ​​e bibliotecas pertencentes ao aplicativo são criptografados no nível do arquivo e / ou códigos importantes e segmentos de dados dentro dos executáveis ​​são criptografados ou compactados. A análise estática trivial não revela códigos ou dados importantes.</t>
  </si>
  <si>
    <t>8,12</t>
  </si>
  <si>
    <t>MSTG-RESILIENCE-12</t>
  </si>
  <si>
    <t>Se o objetivo da ofuscação é proteger cálculos sensíveis, um esquema de ofuscação é usado que seja apropriado para a tarefa específica e robusto contra métodos de desofuscação manuais e automatizados, considerando as pesquisas publicadas atualmente. A eficácia do esquema de ofuscação deve ser verificada por meio de testes manuais. Observe que os recursos de isolamento baseados em hardware são preferíveis à ofuscação, sempre que possível.</t>
  </si>
  <si>
    <t>Requisitos de segurança do aplicativo móvel - iOS</t>
  </si>
  <si>
    <t>Resiliência contra engenharia reversa - iOS</t>
  </si>
  <si>
    <t>Histórico de versão XLS</t>
  </si>
  <si>
    <t>Nome</t>
  </si>
  <si>
    <t>Versão MASVS</t>
  </si>
  <si>
    <t>Data</t>
  </si>
  <si>
    <t>Alexander Antukh (software Opera)</t>
  </si>
  <si>
    <t>Esboço inicial</t>
  </si>
  <si>
    <t xml:space="preserve">Sven Schleier </t>
  </si>
  <si>
    <t>Mesclagem de três modelos diferentes</t>
  </si>
  <si>
    <t>Abdessamad Temmar</t>
  </si>
  <si>
    <t>Adicionando Gráfico Aranha</t>
  </si>
  <si>
    <t>Bernhard Mueller</t>
  </si>
  <si>
    <t>0.8.1</t>
  </si>
  <si>
    <t>Retrabalho, adicionando links ao Guia de Teste</t>
  </si>
  <si>
    <t>0.9.2</t>
  </si>
  <si>
    <t>QA (e sincronizar o número da versão com MASVS)</t>
  </si>
  <si>
    <t>0.9.3</t>
  </si>
  <si>
    <t>Sincronizar com MASVS (mesclar 7.9 em 7.8)</t>
  </si>
  <si>
    <t>Sincronizar com MASVS (requisitos de atualização do domínio 4 e R)</t>
  </si>
  <si>
    <t>0.9.4</t>
  </si>
  <si>
    <t>Sincronizar com MASVS (requisitos de atualização do domínio 1, 4 e 6)</t>
  </si>
  <si>
    <t>1.0</t>
  </si>
  <si>
    <t>Sincronizar com MASVS (requisitos de atualização do domínio 3 e 8)</t>
  </si>
  <si>
    <t>Sincronizar com MASVS (requisitos de atualização do domínio 2), alterar links para o novo Gitbook</t>
  </si>
  <si>
    <t>Abderrahmane Aftahi</t>
  </si>
  <si>
    <t>1.1.0.1</t>
  </si>
  <si>
    <t>Tradução para o francês com base em MASVS 1.1.1</t>
  </si>
  <si>
    <t>Romuald Szkudlarek</t>
  </si>
  <si>
    <t>1.1.0.2</t>
  </si>
  <si>
    <t>Georges Bolssens</t>
  </si>
  <si>
    <t>1.1.0.3</t>
  </si>
  <si>
    <t>1.1.0</t>
  </si>
  <si>
    <r>
      <rPr>
        <b/>
        <sz val="12"/>
        <color rgb="FF000000"/>
        <rFont val="Calibri"/>
        <family val="2"/>
        <charset val="1"/>
      </rPr>
      <t xml:space="preserve">Sincronizar com MASVS / MSTG v1.1.0
</t>
    </r>
    <r>
      <rPr>
        <sz val="12"/>
        <color rgb="FF000000"/>
        <rFont val="Calibri"/>
        <family val="2"/>
        <charset val="1"/>
      </rPr>
      <t xml:space="preserve">- Reescrever as colunas "Requisito de verificação detalhada" para corresponder ao texto do MASVS - Adicionar hiperlinks 0x05 / 0x06 para MSTG para V3.3 + 3.5 (anteriormente ambos 0x04) - Adicionar hiperlink 0x05 para MSTG para Android-V7.5 (antes em branco ) - Adicionando o hiperlink 0x06 ao MSTG para iOS-V6.1 + 6.6 + 6.7 + 6.8 + 7.5 + 7.8 (anteriormente em branco) - Atualiza o texto do link do iOS-V5.3 para "Testing Custom Certificate Stores and SSL Pinning", pois não há parágrafo separado para "Testing Endpoint Identify Verification" - Atualiza o linktext de iOS-V8.1 para "Testing Jailbreak Detection" (anteriormente "Advanced Root Detection" que é o termo errado para a plataforma)
</t>
    </r>
    <r>
      <rPr>
        <b/>
        <sz val="12"/>
        <color rgb="FF000000"/>
        <rFont val="Calibri"/>
        <family val="2"/>
        <charset val="1"/>
      </rPr>
      <t xml:space="preserve">
Acoplar a versão da lista de verificação a uma versão específica de MASVS / MSTG</t>
    </r>
    <r>
      <rPr>
        <sz val="12"/>
        <color rgb="FF000000"/>
        <rFont val="Calibri"/>
        <family val="2"/>
        <charset val="1"/>
      </rPr>
      <t xml:space="preserve">ne mudando para github.com em vez de gitbook.io - Refletindo a versão MASVS / MSTG na planilha "Dashboard" na célula D11 (intervalo denominado "MASVS_VERSION") - Refletindo a "raiz" da versão MSTG em github.com no Planilha "Dashboard" na célula D12 (intervalo denominado "BASE_URL") - Compondo os hiperlinks para o MSTG dinamicamente com fórmulas para simplificar a manutenção futura e suporte multilíngue referenciando os dois intervalos nomeados acima - Adicionando uma coluna "Versão MASVS" a esta "versão planilha de histórico "para refletir a ligação entre o controle de versão desta lista de verificação e MASVS / MSTG
</t>
    </r>
    <r>
      <rPr>
        <b/>
        <sz val="12"/>
        <color rgb="FF000000"/>
        <rFont val="Calibri"/>
        <family val="2"/>
        <charset val="1"/>
      </rPr>
      <t xml:space="preserve">
Sincronizando planilhas "Anti-RE" para melhor corresponder às planilhas L1 / L2 "Requisitos de segurança"
</t>
    </r>
    <r>
      <rPr>
        <sz val="12"/>
        <color rgb="FF000000"/>
        <rFont val="Calibri"/>
        <family val="2"/>
        <charset val="1"/>
      </rPr>
      <t xml:space="preserve">- Adicionando cabeçalho "ID" - Removendo bordas internas da célula
</t>
    </r>
    <r>
      <rPr>
        <b/>
        <sz val="12"/>
        <color rgb="FF000000"/>
        <rFont val="Calibri"/>
        <family val="2"/>
        <charset val="1"/>
      </rPr>
      <t xml:space="preserve">
Housekeeping / Mis</t>
    </r>
    <r>
      <rPr>
        <sz val="12"/>
        <color rgb="FF000000"/>
        <rFont val="Calibri"/>
        <family val="2"/>
        <charset val="1"/>
      </rPr>
      <t>c - Adicionando "-" ausentes nas colunas "Procedimento de teste" para onde não há caso de teste no MSTG - Adicionando linhas de borda de células ausentes - Definindo todos os IDs para a formatação "xy". Anteriormente era uma mistura de "xy" e "x, y" - Definir o tipo de célula das colunas de ID como "Texto" para evitar que o Excel force o ponto decimal de um ponto a uma vírgula - Linhas de grade ativadas em ambas as planilhas Android para melhorar legibilidade (inspirada nas planilhas do iOS) - Redefinindo os níveis de zoom de todas as planilhas para 100% - Predefinindo iOS-2.11 para "N / A" (previamente não definido)</t>
    </r>
  </si>
  <si>
    <t>1.1.0.4</t>
  </si>
  <si>
    <t>Atualizando o lnk para a versão 1.1.0 do guia</t>
  </si>
  <si>
    <t>1.1.0.5</t>
  </si>
  <si>
    <t xml:space="preserve">Soma de verificação SHA256 em vez de MD5 na planilha do painel Corrigida a planilha de resumo de gerenciamento Adicionada explicação para hiperlinks para a planilha do painel Adicionado hiperlink 0x04 para MSTG para V4.11 em ambas as plataformas (anteriormente em branco)
</t>
  </si>
  <si>
    <t>1.1.0.6</t>
  </si>
  <si>
    <t xml:space="preserve">
Adicionado hyperlink 0x06 ao MSTG para V5.6 no iOS (anteriormente em branco) Adicionado um segundo hyperlink quando viável</t>
  </si>
  <si>
    <t>1.1.0.7</t>
  </si>
  <si>
    <t>Títulos ajustados para facilitar ter 2 links para o MSTG Adicionando o hiperlink 0x05 ao MSTG para Android-V8.11 (anteriormente em branco) Cosméticos (alinhamento superior esquerdo, WordWrap, ajuste à largura e altura)</t>
  </si>
  <si>
    <t>1.1.1.1</t>
  </si>
  <si>
    <r>
      <rPr>
        <b/>
        <sz val="12"/>
        <color rgb="FF000000"/>
        <rFont val="Calibri"/>
        <family val="2"/>
        <charset val="1"/>
      </rPr>
      <t xml:space="preserve">Atualizando os links com base nos capítulos reestruturados do OSS19:
</t>
    </r>
    <r>
      <rPr>
        <sz val="12"/>
        <color rgb="FF000000"/>
        <rFont val="Calibri"/>
        <family val="2"/>
        <charset val="1"/>
      </rPr>
      <t xml:space="preserve">android 3.2 | 3,4 | 4,9 | 4,10 | 5,2 | 5,4 | 7,7 IOS 3.2 | 4,5 | 4,10 | 4,11 | 5,1 | 5,3 | 6,4 | 7,8
</t>
    </r>
  </si>
  <si>
    <t>1.1.1.2</t>
  </si>
  <si>
    <t>Corrigindo o link para o repositório MSTG e adicionando um link para o repositório MASVS</t>
  </si>
  <si>
    <t>1.1.1.3</t>
  </si>
  <si>
    <t>Sincronizando o texto dos requisitos no Excel com as alterações do MASVS: 2.9</t>
  </si>
  <si>
    <t xml:space="preserve">Atualizando o link 2.12 para IOS </t>
  </si>
  <si>
    <t>Certifique-se de que os blocos estejam sincronizados no Excel e MSTG</t>
  </si>
  <si>
    <t>1.1.2</t>
  </si>
  <si>
    <t>Atualizações: - Adicionando os MSTG-IDs - Cobrindo os links V1 MSTG</t>
  </si>
  <si>
    <t>Jonas Wendorf</t>
  </si>
  <si>
    <t>Atualizações: - Adicionadas traduções ausentes para títulos - Corrigido alguns contornos</t>
  </si>
  <si>
    <t>1,11</t>
  </si>
  <si>
    <t>1,12</t>
  </si>
  <si>
    <t>MSTG-ARCH-11</t>
  </si>
  <si>
    <t>MSTG-ARCH-12</t>
  </si>
  <si>
    <t>Uma política de divulgação responsável está em vigor e é aplicada de maneira eficaz.</t>
  </si>
  <si>
    <t>O aplicativo deve estar em conformidade com as leis e regulamentos de privacidade.</t>
  </si>
  <si>
    <t>2,13</t>
  </si>
  <si>
    <t>2,14</t>
  </si>
  <si>
    <t>2,15</t>
  </si>
  <si>
    <t>MSTG-STORAGE ‑ 13</t>
  </si>
  <si>
    <t>MSTG-STORAGE ‑ 14</t>
  </si>
  <si>
    <t>MSTG-STORAGE ‑ 15</t>
  </si>
  <si>
    <t>Os recursos de armazenamento de credenciais do sistema precisam ser usados ​​para armazenar dados confidenciais, como PII, credenciais de usuário ou chaves criptográficas.</t>
  </si>
  <si>
    <t>Nenhum dado sensível deve ser armazenado localmente no dispositivo móvel. Em vez disso, os dados devem ser recuperados de um ponto de extremidade remoto quando necessário e apenas mantidos na memória.</t>
  </si>
  <si>
    <t>Se os dados confidenciais ainda precisam ser armazenados localmente, eles devem ser criptografados usando uma chave derivada do armazenamento com suporte de hardware que requer autenticação.</t>
  </si>
  <si>
    <t>O armazenamento local do aplicativo deve ser apagado após um número excessivo de tentativas de autenticação com falha.</t>
  </si>
  <si>
    <t>O aplicativo não usa protocolos criptográficos ou algoritmos amplamente considerados obsoletos para fins de segurança.</t>
  </si>
  <si>
    <t>4,12</t>
  </si>
  <si>
    <t>MSTG-AUTH-12</t>
  </si>
  <si>
    <t>O aplicativo informa o usuário sobre todas as atividades confidenciais de sua conta. Os usuários podem visualizar uma lista de dispositivos, visualizar informações contextuais (endereço IP, localização, etc.) e bloquear dispositivos específicos.</t>
  </si>
  <si>
    <t>Os modelos de autorização devem ser definidos e aplicados no terminal remoto.</t>
  </si>
  <si>
    <t>6,9</t>
  </si>
  <si>
    <t>6,10</t>
  </si>
  <si>
    <t>6,11</t>
  </si>
  <si>
    <t>MSTG-PLATFORM-9</t>
  </si>
  <si>
    <t>MSTG-PLATFORM-10</t>
  </si>
  <si>
    <t>MSTG-PLATFORM-11</t>
  </si>
  <si>
    <t>O aplicativo se protege contra ataques de sobreposição de tela. (Apenas Android)</t>
  </si>
  <si>
    <t>O cache, o armazenamento e os recursos carregados de um WebView (JavaScript etc.) devem ser limpos antes que o WebView seja destruído.</t>
  </si>
  <si>
    <t>Verifique se o aplicativo evita o uso de teclados personalizados de terceiros sempre que dados confidenciais são inseridos.</t>
  </si>
  <si>
    <t>O código de depuração e o código de assistência ao desenvolvedor (por exemplo, código de teste, backdoors, configurações ocultas) foram removidos. O aplicativo não registra erros detalhados ou mensagens de depuração.</t>
  </si>
  <si>
    <t>8,13</t>
  </si>
  <si>
    <t>MSTG-RESILIENCE-13</t>
  </si>
  <si>
    <t>Como uma defesa em profundidade, além de ter um reforço sólido das partes comunicantes, a criptografia de carga útil no nível do aplicativo pode ser aplicada para impedir ainda mais a escuta.</t>
  </si>
  <si>
    <t>Koki Takeyama</t>
    <phoneticPr fontId="27"/>
  </si>
  <si>
    <t>Impedir a escuta secreta</t>
    <phoneticPr fontId="27"/>
  </si>
  <si>
    <t>1.1.3.1</t>
    <phoneticPr fontId="27"/>
  </si>
  <si>
    <t>Sincronizar com MASVS 1.2 - Adicionado 1.11, 1.12, 2.13, 2.14, 2.15, 4.12, 6.9, 6.10, 6.11, 8.13 - Alterações em inglês 2.1, 3.4, 4.11, 7.4 - Alterações em francês 2.1, 4.11, 7.4 - Alterações em japonês 2.1 , 4.11, 7.4 - Alterações em coreano 1.2, 1.3, 1.7, 2.1, 2.12, 3.1, 3.4, 4.2, 4.6, 4.8, 4.9, 4.11, 5.4, 5.5, 6.2, 6.3, 6.4, 6.5, 6.6, 6.7, 6.8, 7,1, 7,2, 7,3, 7,4, 7,5, 7,6, 7,7, 7,8, 7,9, 8,2, 8,5, 8,12 - Alterações em espanhol 1,7, 1,8, 1,9, 1,10, 2,1, 2,3, 2,5, 2,6, 2,8, 2,9, 2,10, 3,1 , 3,3, 3,4, 3,6, 4,8, 4,9, 4,10, 4,11, 5,2, 5,3, 5,4, 5,5, 6,1, 6,2, 6,3, 6,4, 6,6, 6,7, 6,8, 7,1, 7,2, 7,3, 7,4, 7,5, 7,6, 7,8 , 7,9, 8,2, 8,3, 8,4, 8,5, 8,7, 8,8, 8,9, 8,10, 8,11, 8,12</t>
    <phoneticPr fontId="27"/>
  </si>
  <si>
    <t xml:space="preserve">As duas linhas acima são usadas para construir a base para todos os hiperlinks nas listas de verificação do Android e iOS. Ajuste ao seu caso de uso específico para atualizar todos os hiperlinks para uma versão específica do MSTG</t>
    <phoneticPr fontId="27"/>
  </si>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</sst>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8">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6"/>
      <name val="ＭＳ Ｐゴシック"/>
      <family val="3"/>
      <charset val="128"/>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right style="thin">
        <color theme="0" tint="-0.24994659260841701"/>
      </right>
      <top/>
      <bottom/>
      <diagonal/>
    </border>
    <border>
      <left style="thin">
        <color theme="0" tint="-0.24994659260841701"/>
      </left>
      <right style="thin">
        <color auto="1"/>
      </right>
      <top/>
      <bottom/>
      <diagonal/>
    </border>
  </borders>
  <cellStyleXfs count="3">
    <xf numFmtId="0" fontId="0" fillId="0" borderId="0"/>
    <xf numFmtId="0" fontId="5" fillId="0" borderId="0" applyBorder="0" applyProtection="0"/>
    <xf numFmtId="0" fontId="26" fillId="0" borderId="0"/>
  </cellStyleXfs>
  <cellXfs count="138">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13" fillId="6" borderId="14" xfId="1" applyFont="1" applyFill="1" applyBorder="1" applyAlignment="1" applyProtection="1">
      <alignment vertic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ont="1"/>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0" fontId="16" fillId="8" borderId="0" xfId="0" applyFont="1" applyFill="1" applyBorder="1" applyAlignment="1">
      <alignment horizontal="left" vertical="top" wrapText="1"/>
    </xf>
    <xf numFmtId="0" fontId="17" fillId="0" borderId="0" xfId="2" applyFont="1" applyBorder="1" applyAlignment="1">
      <alignment horizontal="left" vertical="top" wrapText="1"/>
    </xf>
    <xf numFmtId="0" fontId="18" fillId="8" borderId="0" xfId="0" applyFont="1" applyFill="1" applyBorder="1" applyAlignment="1">
      <alignment horizontal="left" vertical="top" wrapText="1"/>
    </xf>
    <xf numFmtId="0" fontId="20" fillId="0" borderId="0" xfId="0" applyFont="1" applyAlignment="1">
      <alignment horizontal="left" vertical="top" wrapText="1"/>
    </xf>
    <xf numFmtId="0" fontId="18" fillId="8" borderId="19" xfId="0" applyFont="1" applyFill="1" applyBorder="1" applyAlignment="1">
      <alignment horizontal="left" vertical="top" wrapText="1"/>
    </xf>
    <xf numFmtId="0" fontId="17" fillId="0" borderId="0" xfId="0" applyFont="1" applyBorder="1" applyAlignment="1">
      <alignment horizontal="left" vertical="top" wrapText="1"/>
    </xf>
    <xf numFmtId="0" fontId="15" fillId="7" borderId="21" xfId="0" applyFont="1" applyFill="1" applyBorder="1" applyAlignment="1">
      <alignment horizontal="left" vertical="top" wrapText="1"/>
    </xf>
    <xf numFmtId="0" fontId="15" fillId="7" borderId="22" xfId="0" applyFont="1" applyFill="1" applyBorder="1" applyAlignment="1">
      <alignment horizontal="left" vertical="top" wrapText="1"/>
    </xf>
    <xf numFmtId="0" fontId="20" fillId="0" borderId="0" xfId="0" applyFont="1" applyBorder="1" applyAlignment="1">
      <alignment horizontal="left" vertical="top" wrapText="1"/>
    </xf>
    <xf numFmtId="0" fontId="15" fillId="7" borderId="23"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15" fillId="7" borderId="16" xfId="0" applyFont="1" applyFill="1" applyBorder="1" applyAlignment="1">
      <alignment horizontal="center" vertical="top" wrapText="1"/>
    </xf>
    <xf numFmtId="0" fontId="4" fillId="0" borderId="7" xfId="0" applyFont="1" applyBorder="1" applyAlignment="1" applyProtection="1">
      <alignment horizontal="left" vertical="center"/>
    </xf>
    <xf numFmtId="0" fontId="0" fillId="0" borderId="0" xfId="0" applyBorder="1" applyAlignment="1">
      <alignment vertical="top"/>
    </xf>
    <xf numFmtId="0" fontId="0" fillId="0" borderId="0" xfId="0" applyAlignment="1">
      <alignment vertical="top"/>
    </xf>
    <xf numFmtId="49" fontId="0" fillId="0" borderId="0" xfId="0" applyNumberFormat="1" applyFont="1" applyBorder="1" applyAlignment="1">
      <alignment vertical="top"/>
    </xf>
    <xf numFmtId="0" fontId="0" fillId="0" borderId="0" xfId="0" applyFont="1" applyBorder="1" applyAlignment="1">
      <alignment vertical="top"/>
    </xf>
    <xf numFmtId="0" fontId="0" fillId="0" borderId="0" xfId="0" applyFont="1"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49" fontId="16" fillId="8" borderId="18" xfId="0" applyNumberFormat="1" applyFont="1" applyFill="1" applyBorder="1" applyAlignment="1">
      <alignment horizontal="center" vertical="top" wrapText="1"/>
    </xf>
    <xf numFmtId="49" fontId="16" fillId="8" borderId="0" xfId="0" applyNumberFormat="1" applyFont="1" applyFill="1" applyBorder="1" applyAlignment="1">
      <alignment horizontal="center" vertical="top" wrapText="1"/>
    </xf>
    <xf numFmtId="0" fontId="16"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1" borderId="0" xfId="0" applyFont="1" applyFill="1" applyBorder="1" applyAlignment="1">
      <alignment horizontal="center" vertical="top" wrapText="1"/>
    </xf>
    <xf numFmtId="0" fontId="5" fillId="0" borderId="0" xfId="1" applyBorder="1" applyAlignment="1" applyProtection="1">
      <alignment horizontal="left" vertical="top"/>
    </xf>
    <xf numFmtId="0" fontId="17" fillId="0" borderId="0" xfId="0" applyFont="1" applyBorder="1" applyAlignment="1">
      <alignment vertical="top" wrapText="1"/>
    </xf>
    <xf numFmtId="49" fontId="18" fillId="8" borderId="18" xfId="0" applyNumberFormat="1" applyFont="1" applyFill="1" applyBorder="1" applyAlignment="1">
      <alignment horizontal="center" vertical="top" wrapText="1"/>
    </xf>
    <xf numFmtId="49" fontId="18" fillId="8" borderId="0" xfId="0" applyNumberFormat="1" applyFont="1" applyFill="1" applyBorder="1" applyAlignment="1">
      <alignment horizontal="center" vertical="top" wrapText="1"/>
    </xf>
    <xf numFmtId="0" fontId="18" fillId="8" borderId="0" xfId="0" applyFont="1" applyFill="1" applyBorder="1" applyAlignment="1">
      <alignment vertical="top" wrapText="1"/>
    </xf>
    <xf numFmtId="0" fontId="18" fillId="8" borderId="0" xfId="0" applyFont="1" applyFill="1" applyBorder="1" applyAlignment="1">
      <alignment horizontal="center" vertical="top" wrapText="1"/>
    </xf>
    <xf numFmtId="0" fontId="5" fillId="0" borderId="0" xfId="1" applyBorder="1" applyAlignment="1" applyProtection="1">
      <alignment vertical="top" wrapText="1"/>
    </xf>
    <xf numFmtId="0" fontId="5" fillId="0" borderId="0" xfId="1" applyBorder="1" applyAlignment="1" applyProtection="1">
      <alignment vertical="top"/>
    </xf>
    <xf numFmtId="0" fontId="21" fillId="0" borderId="0" xfId="1" applyFont="1" applyBorder="1" applyAlignment="1" applyProtection="1">
      <alignment horizontal="left" vertical="top" wrapText="1"/>
    </xf>
    <xf numFmtId="0" fontId="5" fillId="0" borderId="0" xfId="1" applyBorder="1" applyAlignment="1" applyProtection="1">
      <alignment horizontal="left" vertical="top" wrapText="1"/>
    </xf>
    <xf numFmtId="0" fontId="22" fillId="0" borderId="0" xfId="0" applyFont="1" applyBorder="1" applyAlignment="1">
      <alignment vertical="top"/>
    </xf>
    <xf numFmtId="49" fontId="15" fillId="7" borderId="20" xfId="0" applyNumberFormat="1" applyFont="1" applyFill="1" applyBorder="1" applyAlignment="1">
      <alignment horizontal="center" vertical="top" wrapText="1"/>
    </xf>
    <xf numFmtId="49" fontId="15" fillId="7" borderId="21" xfId="0" applyNumberFormat="1" applyFont="1" applyFill="1" applyBorder="1" applyAlignment="1">
      <alignment horizontal="center" vertical="top" wrapText="1"/>
    </xf>
    <xf numFmtId="0" fontId="15" fillId="7" borderId="21" xfId="0" applyFont="1" applyFill="1" applyBorder="1" applyAlignment="1">
      <alignment horizontal="center" vertical="top" wrapText="1"/>
    </xf>
    <xf numFmtId="49" fontId="20" fillId="0" borderId="0" xfId="0" applyNumberFormat="1" applyFont="1" applyBorder="1" applyAlignment="1">
      <alignment vertical="top"/>
    </xf>
    <xf numFmtId="0" fontId="20" fillId="0" borderId="0" xfId="0" applyFont="1" applyBorder="1" applyAlignment="1">
      <alignment vertical="top"/>
    </xf>
    <xf numFmtId="0" fontId="20" fillId="0" borderId="0" xfId="0" applyFont="1" applyAlignment="1">
      <alignment vertical="top"/>
    </xf>
    <xf numFmtId="49" fontId="16" fillId="0" borderId="0" xfId="0" applyNumberFormat="1" applyFont="1" applyBorder="1" applyAlignment="1">
      <alignment horizontal="left" vertical="top"/>
    </xf>
    <xf numFmtId="49" fontId="15" fillId="7" borderId="23" xfId="0" applyNumberFormat="1" applyFont="1" applyFill="1" applyBorder="1" applyAlignment="1">
      <alignment vertical="top" wrapText="1"/>
    </xf>
    <xf numFmtId="49" fontId="0" fillId="0" borderId="0" xfId="0" applyNumberFormat="1" applyBorder="1" applyAlignment="1">
      <alignment vertical="top"/>
    </xf>
    <xf numFmtId="0" fontId="16" fillId="8" borderId="19" xfId="0" applyFont="1" applyFill="1" applyBorder="1" applyAlignment="1">
      <alignment horizontal="left" vertical="top" wrapText="1"/>
    </xf>
    <xf numFmtId="0" fontId="17" fillId="0" borderId="0" xfId="0" applyFont="1" applyFill="1" applyBorder="1" applyAlignment="1">
      <alignment horizontal="center" vertical="top" wrapText="1"/>
    </xf>
    <xf numFmtId="49" fontId="14" fillId="0" borderId="0" xfId="0" applyNumberFormat="1" applyFont="1" applyBorder="1" applyAlignment="1">
      <alignment vertical="top"/>
    </xf>
    <xf numFmtId="0" fontId="17" fillId="12" borderId="0" xfId="0" applyFont="1" applyFill="1" applyBorder="1" applyAlignment="1">
      <alignment horizontal="center" vertical="top" wrapText="1"/>
    </xf>
    <xf numFmtId="0" fontId="23" fillId="0" borderId="0" xfId="1" applyFont="1" applyBorder="1" applyAlignment="1" applyProtection="1">
      <alignment horizontal="center" vertical="top" wrapText="1"/>
    </xf>
    <xf numFmtId="0" fontId="23" fillId="5" borderId="0" xfId="1" applyFont="1" applyFill="1" applyBorder="1" applyAlignment="1" applyProtection="1">
      <alignment horizontal="center" vertical="top" wrapText="1"/>
    </xf>
    <xf numFmtId="49" fontId="14" fillId="0" borderId="0" xfId="0" applyNumberFormat="1" applyFont="1" applyAlignment="1">
      <alignment vertical="top"/>
    </xf>
    <xf numFmtId="49" fontId="0" fillId="0" borderId="0" xfId="0" applyNumberFormat="1" applyFont="1" applyAlignment="1">
      <alignment vertical="top"/>
    </xf>
    <xf numFmtId="0" fontId="0" fillId="0" borderId="0" xfId="0" applyAlignment="1">
      <alignment vertical="top" wrapText="1"/>
    </xf>
    <xf numFmtId="49" fontId="20" fillId="0" borderId="0" xfId="0" applyNumberFormat="1" applyFont="1" applyAlignment="1">
      <alignment vertical="top"/>
    </xf>
    <xf numFmtId="49" fontId="16" fillId="0" borderId="0" xfId="0" applyNumberFormat="1" applyFont="1" applyAlignment="1">
      <alignment horizontal="left" vertical="top"/>
    </xf>
    <xf numFmtId="49" fontId="0" fillId="0" borderId="0" xfId="0" applyNumberFormat="1" applyAlignment="1">
      <alignment vertical="top"/>
    </xf>
    <xf numFmtId="0" fontId="17" fillId="0" borderId="24" xfId="0" applyFont="1" applyBorder="1" applyAlignment="1">
      <alignment horizontal="center" vertical="top" wrapText="1"/>
    </xf>
    <xf numFmtId="0" fontId="17" fillId="0" borderId="25" xfId="0" applyFont="1" applyBorder="1" applyAlignment="1">
      <alignment horizontal="left" vertical="top" wrapText="1"/>
    </xf>
    <xf numFmtId="0" fontId="19" fillId="0" borderId="25" xfId="0" applyFont="1" applyBorder="1" applyAlignment="1">
      <alignment horizontal="left" vertical="top" wrapText="1"/>
    </xf>
    <xf numFmtId="0" fontId="21" fillId="0" borderId="25" xfId="1" applyFont="1" applyBorder="1" applyAlignment="1" applyProtection="1">
      <alignment horizontal="left" vertical="top" wrapText="1"/>
    </xf>
    <xf numFmtId="0" fontId="5" fillId="0" borderId="25" xfId="1" applyBorder="1" applyAlignment="1" applyProtection="1">
      <alignment horizontal="left" vertical="top" wrapText="1"/>
    </xf>
    <xf numFmtId="0" fontId="22" fillId="0" borderId="25" xfId="0" applyFont="1" applyBorder="1" applyAlignment="1">
      <alignment horizontal="left" vertical="top" wrapText="1"/>
    </xf>
    <xf numFmtId="0" fontId="0" fillId="0" borderId="6" xfId="0" applyFont="1" applyFill="1" applyBorder="1" applyAlignment="1">
      <alignment wrapText="1"/>
    </xf>
    <xf numFmtId="0" fontId="0" fillId="0" borderId="6" xfId="0" applyBorder="1" applyAlignment="1">
      <alignment wrapText="1"/>
    </xf>
    <xf numFmtId="0" fontId="5" fillId="0" borderId="0" xfId="1" applyBorder="1" applyProtection="1"/>
    <xf numFmtId="0" fontId="1" fillId="2" borderId="1" xfId="0" applyFont="1" applyFill="1" applyBorder="1" applyAlignment="1" applyProtection="1">
      <alignment horizontal="left" vertical="top" wrapText="1"/>
    </xf>
    <xf numFmtId="0" fontId="3" fillId="0" borderId="2" xfId="0" applyFont="1" applyBorder="1" applyAlignment="1" applyProtection="1">
      <alignment horizontal="center"/>
    </xf>
    <xf numFmtId="0" fontId="4" fillId="0" borderId="6" xfId="0" applyFont="1" applyBorder="1" applyAlignment="1" applyProtection="1">
      <alignment horizontal="left" vertical="center"/>
    </xf>
    <xf numFmtId="0" fontId="4" fillId="0" borderId="8" xfId="0" applyFont="1" applyBorder="1" applyAlignment="1" applyProtection="1">
      <alignment horizontal="left" vertical="center"/>
    </xf>
    <xf numFmtId="0" fontId="4" fillId="0" borderId="9" xfId="0" applyFont="1" applyBorder="1" applyAlignment="1" applyProtection="1">
      <alignment vertical="center"/>
    </xf>
    <xf numFmtId="0" fontId="4" fillId="0" borderId="1" xfId="0" applyFont="1" applyBorder="1" applyAlignment="1" applyProtection="1">
      <alignment horizontal="left" vertical="center" wrapText="1"/>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4" borderId="1" xfId="0" applyFont="1" applyFill="1" applyBorder="1" applyAlignment="1" applyProtection="1">
      <alignment horizontal="center" vertical="center"/>
    </xf>
    <xf numFmtId="0" fontId="4" fillId="0" borderId="1" xfId="0" applyFont="1" applyBorder="1" applyAlignment="1" applyProtection="1">
      <alignment horizontal="lef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24" fillId="0" borderId="21" xfId="0" applyFont="1" applyBorder="1" applyAlignment="1">
      <alignment horizontal="left"/>
    </xf>
  </cellXfs>
  <cellStyles count="3">
    <cellStyle name="Hyperlink" xfId="1" builtinId="8"/>
    <cellStyle name="Normal" xfId="0" builtinId="0"/>
    <cellStyle name="Normal 3" xfId="2" xr:uid="{00000000-0005-0000-0000-000006000000}"/>
  </cellStyles>
  <dxfs count="10">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088-46C9-852E-594D4206E590}"/>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lang="ja-JP"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lang="ja-JP"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A33-44EB-BC8E-D7A54FD1C588}"/>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lang="ja-JP"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Normal="100" workbookViewId="0">
      <selection activeCell="D14" sqref="D14"/>
    </sheetView>
  </sheetViews>
  <sheetFormatPr baseColWidth="10" defaultColWidth="8.83203125" defaultRowHeight="16"/>
  <cols>
    <col min="1" max="1" width="2.33203125" customWidth="1"/>
    <col min="2" max="2" width="8.83203125" customWidth="1"/>
    <col min="3" max="3" width="17.1640625" customWidth="1"/>
    <col min="4" max="4" width="92.5" customWidth="1"/>
    <col min="5" max="1025" width="8.83203125" customWidth="1"/>
  </cols>
  <sheetData>
    <row r="1" spans="2:4" ht="8" customHeight="1"/>
    <row r="2" spans="2:4" ht="15.75" customHeight="1">
      <c r="B2" s="120" t="s">
        <v>0</v>
      </c>
      <c r="C2" s="120"/>
      <c r="D2" s="120"/>
    </row>
    <row r="3" spans="2:4">
      <c r="B3" s="120"/>
      <c r="C3" s="120"/>
      <c r="D3" s="120"/>
    </row>
    <row r="4" spans="2:4">
      <c r="B4" s="120"/>
      <c r="C4" s="120"/>
      <c r="D4" s="120"/>
    </row>
    <row r="5" spans="2:4">
      <c r="B5" s="120"/>
      <c r="C5" s="120"/>
      <c r="D5" s="120"/>
    </row>
    <row r="6" spans="2:4">
      <c r="B6" s="120"/>
      <c r="C6" s="120"/>
      <c r="D6" s="120"/>
    </row>
    <row r="7" spans="2:4">
      <c r="B7" s="120"/>
      <c r="C7" s="120"/>
      <c r="D7" s="120"/>
    </row>
    <row r="8" spans="2:4" hidden="1">
      <c r="B8" s="120"/>
      <c r="C8" s="120"/>
      <c r="D8" s="120"/>
    </row>
    <row r="9" spans="2:4">
      <c r="B9" s="121"/>
      <c r="C9" s="121"/>
      <c r="D9" s="121"/>
    </row>
    <row r="10" spans="2:4">
      <c r="B10" s="1" t="s">
        <v>1</v>
      </c>
      <c r="C10" s="2"/>
      <c r="D10" s="3"/>
    </row>
    <row r="11" spans="2:4">
      <c r="B11" s="122" t="s">
        <v>2</v>
      </c>
      <c r="C11" s="122"/>
      <c r="D11" s="64">
        <v>1.2</v>
      </c>
    </row>
    <row r="12" spans="2:4">
      <c r="B12" s="123" t="s">
        <v>4</v>
      </c>
      <c r="C12" s="123"/>
      <c r="D12" s="4" t="str">
        <f>HYPERLINK(CONCATENATE( "https://github.com/OWASP/owasp-masvs/blob/", MASVS_VERSION, "/Document/"))</f>
        <v>https://github.com/OWASP/owasp-masvs/blob/1.2/Document/</v>
      </c>
    </row>
    <row r="13" spans="2:4">
      <c r="B13" s="124" t="s">
        <v>5</v>
      </c>
      <c r="C13" s="124"/>
      <c r="D13" s="5" t="s">
        <v>400</v>
      </c>
    </row>
    <row r="14" spans="2:4" ht="17">
      <c r="B14" s="123" t="s">
        <v>6</v>
      </c>
      <c r="C14" s="123"/>
      <c r="D14" s="6" t="str">
        <f>HYPERLINK(CONCATENATE( "https://github.com/OWASP/owasp-mstg/blob/", MSTG_VERSION, "/Document/"))</f>
        <v>https://github.com/OWASP/owasp-mstg/blob/1.1.3-excel/Document/</v>
      </c>
    </row>
    <row r="15" spans="2:4" ht="32" customHeight="1">
      <c r="B15" s="125" t="s">
        <v>399</v>
      </c>
      <c r="C15" s="125"/>
      <c r="D15" s="125"/>
    </row>
    <row r="16" spans="2:4">
      <c r="B16" s="126" t="s">
        <v>7</v>
      </c>
      <c r="C16" s="126"/>
      <c r="D16" s="5"/>
    </row>
    <row r="17" spans="2:4">
      <c r="B17" s="123" t="s">
        <v>8</v>
      </c>
      <c r="C17" s="123"/>
      <c r="D17" s="5"/>
    </row>
    <row r="18" spans="2:4">
      <c r="B18" s="126" t="s">
        <v>9</v>
      </c>
      <c r="C18" s="126"/>
      <c r="D18" s="5"/>
    </row>
    <row r="19" spans="2:4">
      <c r="B19" s="126" t="s">
        <v>10</v>
      </c>
      <c r="C19" s="126"/>
      <c r="D19" s="5"/>
    </row>
    <row r="20" spans="2:4">
      <c r="B20" s="126" t="s">
        <v>11</v>
      </c>
      <c r="C20" s="126"/>
      <c r="D20" s="5"/>
    </row>
    <row r="21" spans="2:4">
      <c r="B21" s="126" t="s">
        <v>12</v>
      </c>
      <c r="C21" s="126"/>
      <c r="D21" s="5" t="s">
        <v>13</v>
      </c>
    </row>
    <row r="22" spans="2:4" ht="70.5" customHeight="1">
      <c r="B22" s="126" t="s">
        <v>14</v>
      </c>
      <c r="C22" s="126"/>
      <c r="D22" s="5" t="s">
        <v>15</v>
      </c>
    </row>
    <row r="23" spans="2:4">
      <c r="B23" s="121"/>
      <c r="C23" s="121"/>
      <c r="D23" s="121"/>
    </row>
    <row r="24" spans="2:4">
      <c r="B24" s="7" t="s">
        <v>16</v>
      </c>
      <c r="C24" s="8"/>
      <c r="D24" s="9"/>
    </row>
    <row r="25" spans="2:4">
      <c r="B25" s="10" t="s">
        <v>17</v>
      </c>
      <c r="C25" s="11"/>
      <c r="D25" s="5"/>
    </row>
    <row r="26" spans="2:4">
      <c r="B26" s="126" t="s">
        <v>18</v>
      </c>
      <c r="C26" s="126"/>
      <c r="D26" s="5"/>
    </row>
    <row r="27" spans="2:4">
      <c r="B27" s="126" t="s">
        <v>19</v>
      </c>
      <c r="C27" s="126"/>
      <c r="D27" s="5"/>
    </row>
    <row r="28" spans="2:4">
      <c r="B28" s="126" t="s">
        <v>20</v>
      </c>
      <c r="C28" s="126"/>
      <c r="D28" s="5"/>
    </row>
    <row r="29" spans="2:4" ht="66" customHeight="1">
      <c r="B29" s="127" t="s">
        <v>21</v>
      </c>
      <c r="C29" s="127"/>
      <c r="D29" s="5"/>
    </row>
    <row r="30" spans="2:4">
      <c r="B30" s="121"/>
      <c r="C30" s="121"/>
      <c r="D30" s="121"/>
    </row>
    <row r="31" spans="2:4">
      <c r="B31" s="7" t="s">
        <v>22</v>
      </c>
      <c r="C31" s="8"/>
      <c r="D31" s="9"/>
    </row>
    <row r="32" spans="2:4">
      <c r="B32" s="10" t="s">
        <v>17</v>
      </c>
      <c r="C32" s="11"/>
      <c r="D32" s="5"/>
    </row>
    <row r="33" spans="2:4">
      <c r="B33" s="126" t="s">
        <v>23</v>
      </c>
      <c r="C33" s="126"/>
      <c r="D33" s="5"/>
    </row>
    <row r="34" spans="2:4">
      <c r="B34" s="126" t="s">
        <v>19</v>
      </c>
      <c r="C34" s="126"/>
      <c r="D34" s="5"/>
    </row>
    <row r="35" spans="2:4">
      <c r="B35" s="126" t="s">
        <v>20</v>
      </c>
      <c r="C35" s="126"/>
      <c r="D35" s="5"/>
    </row>
    <row r="36" spans="2:4" ht="63" customHeight="1">
      <c r="B36" s="127" t="s">
        <v>24</v>
      </c>
      <c r="C36" s="127"/>
      <c r="D36" s="5"/>
    </row>
    <row r="37" spans="2:4">
      <c r="B37" s="121"/>
      <c r="C37" s="121"/>
      <c r="D37" s="121"/>
    </row>
    <row r="38" spans="2:4">
      <c r="B38" s="7" t="s">
        <v>25</v>
      </c>
      <c r="C38" s="8"/>
      <c r="D38" s="9"/>
    </row>
    <row r="39" spans="2:4">
      <c r="B39" s="128"/>
      <c r="C39" s="128"/>
      <c r="D39" s="128"/>
    </row>
    <row r="40" spans="2:4">
      <c r="B40" s="129" t="s">
        <v>26</v>
      </c>
      <c r="C40" s="129"/>
      <c r="D40" s="12"/>
    </row>
    <row r="41" spans="2:4">
      <c r="B41" s="129" t="s">
        <v>27</v>
      </c>
      <c r="C41" s="129"/>
      <c r="D41" s="12"/>
    </row>
    <row r="42" spans="2:4">
      <c r="B42" s="129" t="s">
        <v>28</v>
      </c>
      <c r="C42" s="129"/>
      <c r="D42" s="12"/>
    </row>
    <row r="43" spans="2:4">
      <c r="B43" s="129" t="s">
        <v>29</v>
      </c>
      <c r="C43" s="129"/>
      <c r="D43" s="13"/>
    </row>
    <row r="44" spans="2:4">
      <c r="B44" s="129" t="s">
        <v>30</v>
      </c>
      <c r="C44" s="129"/>
      <c r="D44" s="12"/>
    </row>
    <row r="45" spans="2:4">
      <c r="B45" s="128"/>
      <c r="C45" s="128"/>
      <c r="D45" s="128"/>
    </row>
    <row r="46" spans="2:4">
      <c r="B46" s="129" t="s">
        <v>26</v>
      </c>
      <c r="C46" s="129"/>
      <c r="D46" s="12"/>
    </row>
    <row r="47" spans="2:4">
      <c r="B47" s="129" t="s">
        <v>27</v>
      </c>
      <c r="C47" s="129"/>
      <c r="D47" s="12"/>
    </row>
    <row r="48" spans="2:4">
      <c r="B48" s="129" t="s">
        <v>28</v>
      </c>
      <c r="C48" s="129"/>
      <c r="D48" s="12"/>
    </row>
    <row r="49" spans="2:4">
      <c r="B49" s="129" t="s">
        <v>29</v>
      </c>
      <c r="C49" s="129"/>
      <c r="D49" s="13"/>
    </row>
    <row r="50" spans="2:4">
      <c r="B50" s="129" t="s">
        <v>30</v>
      </c>
      <c r="C50" s="129"/>
      <c r="D50" s="12"/>
    </row>
  </sheetData>
  <mergeCells count="37">
    <mergeCell ref="B49:C49"/>
    <mergeCell ref="B50:C50"/>
    <mergeCell ref="B44:C44"/>
    <mergeCell ref="B45:D45"/>
    <mergeCell ref="B46:C46"/>
    <mergeCell ref="B47:C47"/>
    <mergeCell ref="B48:C48"/>
    <mergeCell ref="B39:D39"/>
    <mergeCell ref="B40:C40"/>
    <mergeCell ref="B41:C41"/>
    <mergeCell ref="B42:C42"/>
    <mergeCell ref="B43:C43"/>
    <mergeCell ref="B33:C33"/>
    <mergeCell ref="B34:C34"/>
    <mergeCell ref="B35:C35"/>
    <mergeCell ref="B36:C36"/>
    <mergeCell ref="B37:D37"/>
    <mergeCell ref="B26:C26"/>
    <mergeCell ref="B27:C27"/>
    <mergeCell ref="B28:C28"/>
    <mergeCell ref="B29:C29"/>
    <mergeCell ref="B30:D30"/>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honeticPr fontId="27"/>
  <pageMargins left="0.7" right="0.7" top="0.75" bottom="0.75" header="0.51180555555555496" footer="0.51180555555555496"/>
  <pageSetup paperSize="9"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zoomScaleNormal="100" workbookViewId="0"/>
  </sheetViews>
  <sheetFormatPr baseColWidth="10" defaultColWidth="8.83203125" defaultRowHeight="16"/>
  <cols>
    <col min="1" max="1" width="1.83203125" style="14" customWidth="1"/>
    <col min="2" max="2" width="9.5" style="14" customWidth="1"/>
    <col min="3" max="3" width="54.83203125" style="14" customWidth="1"/>
    <col min="4" max="4" width="6" style="14" customWidth="1"/>
    <col min="5" max="5" width="4.6640625" style="14" customWidth="1"/>
    <col min="6" max="6" width="5.6640625" style="14" customWidth="1"/>
    <col min="7" max="7" width="10.1640625" style="14" customWidth="1"/>
    <col min="8" max="1025" width="8.83203125" style="14" customWidth="1"/>
  </cols>
  <sheetData>
    <row r="2" spans="2:24">
      <c r="B2" s="15"/>
      <c r="C2" s="16" t="s">
        <v>31</v>
      </c>
      <c r="D2" s="17"/>
      <c r="E2" s="17"/>
      <c r="F2" s="17"/>
    </row>
    <row r="3" spans="2:24">
      <c r="B3" s="17"/>
      <c r="C3" s="17"/>
      <c r="D3" s="17"/>
      <c r="E3" s="17"/>
      <c r="F3" s="17"/>
    </row>
    <row r="4" spans="2:24">
      <c r="B4" s="131"/>
      <c r="C4" s="131"/>
      <c r="D4" s="131"/>
      <c r="E4" s="131"/>
      <c r="F4" s="131"/>
    </row>
    <row r="5" spans="2:24" ht="16" customHeight="1">
      <c r="B5" s="18"/>
      <c r="C5" s="18"/>
      <c r="D5" s="18"/>
      <c r="E5" s="18"/>
      <c r="F5" s="18"/>
    </row>
    <row r="6" spans="2:24" ht="19" customHeight="1">
      <c r="B6" s="19"/>
      <c r="C6" s="19"/>
      <c r="D6" s="19"/>
      <c r="E6" s="19"/>
      <c r="F6" s="19"/>
      <c r="G6" s="132" t="s">
        <v>32</v>
      </c>
      <c r="H6" s="132"/>
      <c r="I6" s="132"/>
      <c r="V6" s="132" t="s">
        <v>32</v>
      </c>
      <c r="W6" s="132"/>
      <c r="X6" s="132"/>
    </row>
    <row r="7" spans="2:24">
      <c r="B7" s="20"/>
      <c r="C7" s="20"/>
      <c r="D7" s="20"/>
      <c r="E7" s="20"/>
      <c r="F7" s="20"/>
    </row>
    <row r="8" spans="2:24" ht="16" customHeight="1">
      <c r="B8" s="18"/>
      <c r="C8" s="18"/>
      <c r="D8" s="18"/>
      <c r="E8" s="18"/>
      <c r="F8" s="18"/>
      <c r="G8" s="133">
        <f>AVERAGE(G43:G50)*5</f>
        <v>0</v>
      </c>
      <c r="H8" s="133"/>
      <c r="I8" s="133"/>
      <c r="V8" s="133">
        <f>AVERAGE(K43:K50)*5</f>
        <v>0</v>
      </c>
      <c r="W8" s="133"/>
      <c r="X8" s="133"/>
    </row>
    <row r="9" spans="2:24" ht="91" customHeight="1">
      <c r="B9" s="19"/>
      <c r="C9" s="19"/>
      <c r="D9" s="19"/>
      <c r="E9" s="19"/>
      <c r="F9" s="19"/>
      <c r="G9" s="133"/>
      <c r="H9" s="133"/>
      <c r="I9" s="133"/>
      <c r="V9" s="133"/>
      <c r="W9" s="133"/>
      <c r="X9" s="133"/>
    </row>
    <row r="10" spans="2:24" ht="16.5" customHeight="1">
      <c r="B10" s="20"/>
      <c r="C10" s="20"/>
      <c r="D10" s="20"/>
      <c r="E10" s="20"/>
      <c r="F10" s="20"/>
      <c r="G10" s="133"/>
      <c r="H10" s="133"/>
      <c r="I10" s="133"/>
      <c r="V10" s="133"/>
      <c r="W10" s="133"/>
      <c r="X10" s="133"/>
    </row>
    <row r="11" spans="2:24" ht="17.25" customHeight="1">
      <c r="B11" s="20"/>
      <c r="C11" s="20"/>
      <c r="D11" s="20"/>
      <c r="E11" s="20"/>
      <c r="F11" s="20"/>
      <c r="G11" s="133"/>
      <c r="H11" s="133"/>
      <c r="I11" s="133"/>
      <c r="V11" s="133"/>
      <c r="W11" s="133"/>
      <c r="X11" s="133"/>
    </row>
    <row r="12" spans="2:24" ht="16" customHeight="1">
      <c r="B12" s="134"/>
      <c r="C12" s="134"/>
      <c r="D12" s="134"/>
      <c r="E12" s="134"/>
      <c r="F12" s="134"/>
    </row>
    <row r="13" spans="2:24">
      <c r="B13" s="21"/>
      <c r="C13" s="21"/>
      <c r="D13" s="21"/>
      <c r="E13" s="21"/>
      <c r="F13" s="21"/>
    </row>
    <row r="14" spans="2:24">
      <c r="B14" s="22"/>
      <c r="C14" s="22"/>
      <c r="D14" s="22"/>
      <c r="E14" s="22"/>
      <c r="F14" s="23"/>
    </row>
    <row r="15" spans="2:24">
      <c r="B15" s="20"/>
      <c r="C15" s="20"/>
      <c r="D15" s="20"/>
      <c r="E15" s="20"/>
      <c r="F15" s="20"/>
    </row>
    <row r="16" spans="2:24" ht="16" customHeight="1">
      <c r="B16" s="134"/>
      <c r="C16" s="134"/>
      <c r="D16" s="134"/>
      <c r="E16" s="134"/>
      <c r="F16" s="134"/>
    </row>
    <row r="17" spans="2:6">
      <c r="B17" s="21"/>
      <c r="C17" s="21"/>
      <c r="D17" s="21"/>
      <c r="E17" s="21"/>
      <c r="F17" s="21"/>
    </row>
    <row r="18" spans="2:6">
      <c r="B18" s="22"/>
      <c r="C18" s="22"/>
      <c r="D18" s="22"/>
      <c r="E18" s="22"/>
      <c r="F18" s="23"/>
    </row>
    <row r="20" spans="2:6">
      <c r="B20" s="14" t="s">
        <v>33</v>
      </c>
    </row>
    <row r="23" spans="2:6">
      <c r="C23" s="24"/>
    </row>
    <row r="24" spans="2:6">
      <c r="C24" s="24"/>
    </row>
    <row r="25" spans="2:6">
      <c r="C25" s="24"/>
    </row>
    <row r="26" spans="2:6">
      <c r="C26" s="24"/>
    </row>
    <row r="27" spans="2:6">
      <c r="C27" s="24"/>
    </row>
    <row r="28" spans="2:6">
      <c r="C28" s="24"/>
    </row>
    <row r="29" spans="2:6">
      <c r="C29" s="24"/>
    </row>
    <row r="30" spans="2:6">
      <c r="C30" s="24"/>
    </row>
    <row r="31" spans="2:6">
      <c r="C31" s="24"/>
    </row>
    <row r="32" spans="2:6">
      <c r="C32" s="24"/>
    </row>
    <row r="35" spans="3:11" ht="15.75" customHeight="1"/>
    <row r="41" spans="3:11">
      <c r="D41" s="130" t="s">
        <v>34</v>
      </c>
      <c r="E41" s="130"/>
      <c r="F41" s="130"/>
      <c r="G41" s="130"/>
      <c r="H41" s="130" t="s">
        <v>35</v>
      </c>
      <c r="I41" s="130"/>
      <c r="J41" s="130"/>
      <c r="K41" s="130"/>
    </row>
    <row r="42" spans="3:11">
      <c r="D42" s="25" t="s">
        <v>36</v>
      </c>
      <c r="E42" s="25" t="s">
        <v>37</v>
      </c>
      <c r="F42" s="25" t="s">
        <v>38</v>
      </c>
      <c r="G42" s="25" t="s">
        <v>39</v>
      </c>
      <c r="H42" s="25" t="s">
        <v>36</v>
      </c>
      <c r="I42" s="25" t="s">
        <v>37</v>
      </c>
      <c r="J42" s="25" t="s">
        <v>38</v>
      </c>
      <c r="K42" s="25" t="s">
        <v>39</v>
      </c>
    </row>
    <row r="43" spans="3:11">
      <c r="C43" s="26" t="s">
        <v>40</v>
      </c>
      <c r="D43" s="27">
        <f>COUNTIFS('Security Requirements - Android'!G5:G16,'Security Requirements - Android'!B88)</f>
        <v>0</v>
      </c>
      <c r="E43" s="27">
        <f>COUNTIFS('Security Requirements - Android'!G5:G16,'Security Requirements - Android'!B89)</f>
        <v>0</v>
      </c>
      <c r="F43" s="28">
        <f>COUNTIFS('Security Requirements - Android'!G5:G16,'Security Requirements - Android'!B90)</f>
        <v>7</v>
      </c>
      <c r="G43" s="29">
        <f t="shared" ref="G43:G50" si="0">IF(D43+E43=0, 0, D43/(E43+D43))</f>
        <v>0</v>
      </c>
      <c r="H43" s="27">
        <f>COUNTIFS('Security Requirements - iOS'!G5:G16,'Security Requirements - Android'!B88)</f>
        <v>0</v>
      </c>
      <c r="I43" s="27">
        <f>COUNTIFS('Security Requirements - iOS'!G5:G16,'Security Requirements - Android'!B89)</f>
        <v>0</v>
      </c>
      <c r="J43" s="28">
        <f>COUNTIFS('Security Requirements - iOS'!G5:G16,'Security Requirements - Android'!B90)</f>
        <v>7</v>
      </c>
      <c r="K43" s="29">
        <f t="shared" ref="K43:K50" si="1">IF(H43+I43=0, 0, H43/(H43+I43))</f>
        <v>0</v>
      </c>
    </row>
    <row r="44" spans="3:11">
      <c r="C44" s="26" t="s">
        <v>41</v>
      </c>
      <c r="D44" s="27">
        <f>COUNTIFS('Security Requirements - Android'!G18:G32,'Security Requirements - Android'!B88)</f>
        <v>0</v>
      </c>
      <c r="E44" s="27">
        <f>COUNTIFS('Security Requirements - Android'!G18:G32,'Security Requirements - Android'!B89)</f>
        <v>0</v>
      </c>
      <c r="F44" s="27">
        <f>COUNTIFS('Security Requirements - Android'!G18:G32,'Security Requirements - Android'!B90)</f>
        <v>8</v>
      </c>
      <c r="G44" s="29">
        <f t="shared" si="0"/>
        <v>0</v>
      </c>
      <c r="H44" s="27">
        <f>COUNTIFS('Security Requirements - iOS'!G18:G32,'Security Requirements - Android'!B88)</f>
        <v>0</v>
      </c>
      <c r="I44" s="27">
        <f>COUNTIFS('Security Requirements - iOS'!G18:G32,'Security Requirements - Android'!B89)</f>
        <v>0</v>
      </c>
      <c r="J44" s="27">
        <f>COUNTIFS('Security Requirements - iOS'!G18:G32,'Security Requirements - Android'!B90)</f>
        <v>8</v>
      </c>
      <c r="K44" s="29">
        <f t="shared" si="1"/>
        <v>0</v>
      </c>
    </row>
    <row r="45" spans="3:11">
      <c r="C45" s="26" t="s">
        <v>42</v>
      </c>
      <c r="D45" s="27">
        <f>COUNTIFS('Security Requirements - Android'!G34:G39,'Security Requirements - Android'!B88)</f>
        <v>0</v>
      </c>
      <c r="E45" s="27">
        <f>COUNTIFS('Security Requirements - Android'!G34:G39,'Security Requirements - Android'!B89)</f>
        <v>0</v>
      </c>
      <c r="F45" s="27">
        <f>COUNTIFS('Security Requirements - Android'!G34:G39,'Security Requirements - Android'!B90)</f>
        <v>0</v>
      </c>
      <c r="G45" s="29">
        <f t="shared" si="0"/>
        <v>0</v>
      </c>
      <c r="H45" s="27">
        <f>COUNTIFS('Security Requirements - iOS'!G34:G39,'Security Requirements - Android'!B88)</f>
        <v>0</v>
      </c>
      <c r="I45" s="27">
        <f>COUNTIFS('Security Requirements - iOS'!G34:G39,'Security Requirements - Android'!B89)</f>
        <v>0</v>
      </c>
      <c r="J45" s="27">
        <f>COUNTIFS('Security Requirements - iOS'!G34:G39,'Security Requirements - Android'!B90)</f>
        <v>0</v>
      </c>
      <c r="K45" s="29">
        <f t="shared" si="1"/>
        <v>0</v>
      </c>
    </row>
    <row r="46" spans="3:11">
      <c r="C46" s="26" t="s">
        <v>43</v>
      </c>
      <c r="D46" s="27">
        <f>COUNTIFS('Security Requirements - Android'!G41:G52,'Security Requirements - Android'!B88)</f>
        <v>0</v>
      </c>
      <c r="E46" s="27">
        <f>COUNTIFS('Security Requirements - Android'!G41:G52,'Security Requirements - Android'!B89)</f>
        <v>0</v>
      </c>
      <c r="F46" s="27">
        <f>COUNTIFS('Security Requirements - Android'!G41:G52,'Security Requirements - Android'!B90)</f>
        <v>4</v>
      </c>
      <c r="G46" s="29">
        <f t="shared" si="0"/>
        <v>0</v>
      </c>
      <c r="H46" s="27">
        <f>COUNTIFS('Security Requirements - iOS'!G41:G52,'Security Requirements - Android'!B88)</f>
        <v>0</v>
      </c>
      <c r="I46" s="27">
        <f>COUNTIFS('Security Requirements - iOS'!G41:G52,'Security Requirements - Android'!B89)</f>
        <v>0</v>
      </c>
      <c r="J46" s="27">
        <f>COUNTIFS('Security Requirements - iOS'!G41:G52,'Security Requirements - Android'!B90)</f>
        <v>4</v>
      </c>
      <c r="K46" s="29">
        <f t="shared" si="1"/>
        <v>0</v>
      </c>
    </row>
    <row r="47" spans="3:11">
      <c r="C47" s="26" t="s">
        <v>44</v>
      </c>
      <c r="D47" s="27">
        <f>COUNTIFS('Security Requirements - Android'!G54:G59,'Security Requirements - Android'!B88)</f>
        <v>0</v>
      </c>
      <c r="E47" s="27">
        <f>COUNTIFS('Security Requirements - Android'!G54:G59,'Security Requirements - Android'!B89)</f>
        <v>0</v>
      </c>
      <c r="F47" s="27">
        <f>COUNTIFS('Security Requirements - Android'!G54:G59,'Security Requirements - Android'!B90)</f>
        <v>3</v>
      </c>
      <c r="G47" s="29">
        <f t="shared" si="0"/>
        <v>0</v>
      </c>
      <c r="H47" s="27">
        <f>COUNTIFS('Security Requirements - iOS'!G54:G59,'Security Requirements - Android'!B88)</f>
        <v>0</v>
      </c>
      <c r="I47" s="27">
        <f>COUNTIFS('Security Requirements - iOS'!G54:G59,'Security Requirements - Android'!B89)</f>
        <v>0</v>
      </c>
      <c r="J47" s="27">
        <f>COUNTIFS('Security Requirements - iOS'!G54:G59,'Security Requirements - Android'!B90)</f>
        <v>3</v>
      </c>
      <c r="K47" s="29">
        <f t="shared" si="1"/>
        <v>0</v>
      </c>
    </row>
    <row r="48" spans="3:11">
      <c r="C48" s="26" t="s">
        <v>45</v>
      </c>
      <c r="D48" s="27">
        <f>COUNTIFS('Security Requirements - Android'!G61:G71,'Security Requirements - Android'!B88)</f>
        <v>0</v>
      </c>
      <c r="E48" s="27">
        <f>COUNTIFS('Security Requirements - Android'!G61:G71,'Security Requirements - Android'!B89)</f>
        <v>0</v>
      </c>
      <c r="F48" s="27">
        <f>COUNTIFS('Security Requirements - Android'!G61:G71,'Security Requirements - Android'!B90)</f>
        <v>3</v>
      </c>
      <c r="G48" s="29">
        <f t="shared" si="0"/>
        <v>0</v>
      </c>
      <c r="H48" s="27">
        <f>COUNTIFS('Security Requirements - iOS'!G61:G71,'Security Requirements - Android'!B88)</f>
        <v>0</v>
      </c>
      <c r="I48" s="27">
        <f>COUNTIFS('Security Requirements - iOS'!G61:G71,'Security Requirements - Android'!B89)</f>
        <v>0</v>
      </c>
      <c r="J48" s="27">
        <f>COUNTIFS('Security Requirements - iOS'!G61:G71,'Security Requirements - Android'!B90)</f>
        <v>3</v>
      </c>
      <c r="K48" s="29">
        <f t="shared" si="1"/>
        <v>0</v>
      </c>
    </row>
    <row r="49" spans="3:11">
      <c r="C49" s="26" t="s">
        <v>46</v>
      </c>
      <c r="D49" s="27">
        <f>COUNTIFS('Security Requirements - Android'!G73:G81,'Security Requirements - Android'!B88)</f>
        <v>0</v>
      </c>
      <c r="E49" s="27">
        <f>COUNTIFS('Security Requirements - Android'!G73:G81,'Security Requirements - Android'!B89)</f>
        <v>0</v>
      </c>
      <c r="F49" s="27">
        <f>COUNTIFS('Security Requirements - Android'!G73:G81,'Security Requirements - Android'!B90)</f>
        <v>0</v>
      </c>
      <c r="G49" s="29">
        <f t="shared" si="0"/>
        <v>0</v>
      </c>
      <c r="H49" s="27">
        <f>COUNTIFS('Security Requirements - iOS'!G73:G81,'Security Requirements - Android'!B88)</f>
        <v>0</v>
      </c>
      <c r="I49" s="27">
        <f>COUNTIFS('Security Requirements - iOS'!G73:G81,'Security Requirements - Android'!B89)</f>
        <v>0</v>
      </c>
      <c r="J49" s="27">
        <f>COUNTIFS('Security Requirements - iOS'!G73:G81,'Security Requirements - Android'!B90)</f>
        <v>0</v>
      </c>
      <c r="K49" s="29">
        <f t="shared" si="1"/>
        <v>0</v>
      </c>
    </row>
    <row r="50" spans="3:11">
      <c r="C50" s="26" t="s">
        <v>47</v>
      </c>
      <c r="D50" s="27">
        <f>COUNTIFS('Anti-RE - Android'!F5:F20,'Security Requirements - Android'!B88)</f>
        <v>0</v>
      </c>
      <c r="E50" s="27">
        <f>COUNTIFS('Anti-RE - Android'!F5:F20,'Security Requirements - Android'!B89)</f>
        <v>0</v>
      </c>
      <c r="F50" s="27">
        <f>COUNTIFS('Anti-RE - Android'!F5:F20,'Security Requirements - Android'!B90)</f>
        <v>13</v>
      </c>
      <c r="G50" s="29">
        <f t="shared" si="0"/>
        <v>0</v>
      </c>
      <c r="H50" s="27">
        <f>COUNTIFS('Anti-RE - iOS'!F5:F20,'Security Requirements - Android'!B88)</f>
        <v>0</v>
      </c>
      <c r="I50" s="27">
        <f>COUNTIFS('Anti-RE - iOS'!F5:F20,'Security Requirements - Android'!B89)</f>
        <v>0</v>
      </c>
      <c r="J50" s="27">
        <f>COUNTIFS('Anti-RE - iOS'!F5:F20,'Security Requirements - Android'!B90)</f>
        <v>13</v>
      </c>
      <c r="K50" s="29">
        <f t="shared" si="1"/>
        <v>0</v>
      </c>
    </row>
  </sheetData>
  <mergeCells count="9">
    <mergeCell ref="D41:G41"/>
    <mergeCell ref="H41:K41"/>
    <mergeCell ref="B4:F4"/>
    <mergeCell ref="G6:I6"/>
    <mergeCell ref="V6:X6"/>
    <mergeCell ref="G8:I11"/>
    <mergeCell ref="V8:X11"/>
    <mergeCell ref="B12:F12"/>
    <mergeCell ref="B16:F16"/>
  </mergeCells>
  <phoneticPr fontId="27"/>
  <conditionalFormatting sqref="F14">
    <cfRule type="iconSet" priority="2">
      <iconSet>
        <cfvo type="percent" val="0"/>
        <cfvo type="num" val="0.4"/>
        <cfvo type="num" val="0.8"/>
      </iconSet>
    </cfRule>
  </conditionalFormatting>
  <conditionalFormatting sqref="F14">
    <cfRule type="expression" dxfId="9"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8"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tabSelected="1" zoomScaleNormal="100" workbookViewId="0">
      <selection activeCell="H5" sqref="H5"/>
    </sheetView>
  </sheetViews>
  <sheetFormatPr baseColWidth="10" defaultColWidth="8.6640625" defaultRowHeight="16"/>
  <cols>
    <col min="1" max="1" width="1.83203125" style="65" customWidth="1"/>
    <col min="2" max="2" width="8" style="98" customWidth="1"/>
    <col min="3" max="3" width="17.83203125" style="98" customWidth="1"/>
    <col min="4" max="4" width="97.33203125" style="30" customWidth="1"/>
    <col min="5" max="6" width="6.6640625" style="65" customWidth="1"/>
    <col min="7" max="7" width="5.6640625" style="65" customWidth="1"/>
    <col min="8" max="8" width="101.5" style="66" customWidth="1"/>
    <col min="9" max="9" width="83.5" style="66" customWidth="1"/>
    <col min="10" max="10" width="73.33203125" style="66" customWidth="1"/>
    <col min="11" max="11" width="30.83203125" style="30" customWidth="1"/>
    <col min="12" max="12" width="11" style="65" customWidth="1"/>
    <col min="13" max="14" width="10.83203125" style="65" customWidth="1"/>
    <col min="15" max="1025" width="11" style="65" customWidth="1"/>
    <col min="1026" max="16384" width="8.6640625" style="66"/>
  </cols>
  <sheetData>
    <row r="1" spans="2:11" ht="19">
      <c r="B1" s="135" t="s">
        <v>48</v>
      </c>
      <c r="C1" s="135"/>
      <c r="D1" s="135"/>
      <c r="E1" s="135"/>
      <c r="F1" s="135"/>
      <c r="G1" s="135"/>
      <c r="H1" s="135"/>
      <c r="I1" s="135"/>
      <c r="J1" s="135"/>
      <c r="K1" s="135"/>
    </row>
    <row r="2" spans="2:11">
      <c r="B2" s="67"/>
      <c r="C2" s="67"/>
      <c r="D2" s="31"/>
      <c r="E2" s="68"/>
      <c r="F2" s="68"/>
      <c r="G2" s="68"/>
      <c r="H2" s="69"/>
      <c r="I2" s="69"/>
      <c r="J2" s="69"/>
      <c r="K2" s="31"/>
    </row>
    <row r="3" spans="2:11" ht="15.75" customHeight="1">
      <c r="B3" s="70" t="s">
        <v>49</v>
      </c>
      <c r="C3" s="71" t="s">
        <v>50</v>
      </c>
      <c r="D3" s="33" t="s">
        <v>51</v>
      </c>
      <c r="E3" s="34" t="s">
        <v>52</v>
      </c>
      <c r="F3" s="34" t="s">
        <v>53</v>
      </c>
      <c r="G3" s="63" t="s">
        <v>54</v>
      </c>
      <c r="H3" s="136" t="s">
        <v>55</v>
      </c>
      <c r="I3" s="136"/>
      <c r="J3" s="34"/>
      <c r="K3" s="35" t="s">
        <v>56</v>
      </c>
    </row>
    <row r="4" spans="2:11">
      <c r="B4" s="72" t="s">
        <v>57</v>
      </c>
      <c r="C4" s="73"/>
      <c r="D4" s="36" t="s">
        <v>58</v>
      </c>
      <c r="E4" s="74"/>
      <c r="F4" s="74"/>
      <c r="G4" s="74"/>
      <c r="H4" s="36"/>
      <c r="I4" s="36"/>
      <c r="J4" s="36"/>
      <c r="K4" s="99"/>
    </row>
    <row r="5" spans="2:11">
      <c r="B5" s="75" t="s">
        <v>59</v>
      </c>
      <c r="C5" s="76" t="s">
        <v>60</v>
      </c>
      <c r="D5" s="37" t="s">
        <v>61</v>
      </c>
      <c r="E5" s="77" t="s">
        <v>62</v>
      </c>
      <c r="F5" s="78" t="s">
        <v>62</v>
      </c>
      <c r="G5" s="111"/>
      <c r="H5" s="79" t="str">
        <f>HYPERLINK(CONCATENATE( BASE_URL, "0x04b-Mobile-App-Security-Testing.md#architectural-information"), "Architectural Information")</f>
        <v>Architectural Information</v>
      </c>
      <c r="I5" s="79"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0"/>
      <c r="K5" s="112"/>
    </row>
    <row r="6" spans="2:11" ht="17">
      <c r="B6" s="75" t="s">
        <v>63</v>
      </c>
      <c r="C6" s="76" t="s">
        <v>64</v>
      </c>
      <c r="D6" s="37" t="s">
        <v>65</v>
      </c>
      <c r="E6" s="77" t="s">
        <v>62</v>
      </c>
      <c r="F6" s="78" t="s">
        <v>62</v>
      </c>
      <c r="G6" s="111"/>
      <c r="H6" s="79" t="str">
        <f>HYPERLINK(CONCATENATE( BASE_URL, "0x04h-Testing-Code-Quality.md#injection-flaws-mstg-arch-2-and-mstg-platform-2"), "Injection Flaws (MSTG-ARCH-2 and MSTG-PLATFORM-2)")</f>
        <v>Injection Flaws (MSTG-ARCH-2 and MSTG-PLATFORM-2)</v>
      </c>
      <c r="I6"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5"/>
      <c r="K6" s="112"/>
    </row>
    <row r="7" spans="2:11" ht="32">
      <c r="B7" s="75" t="s">
        <v>66</v>
      </c>
      <c r="C7" s="76" t="s">
        <v>67</v>
      </c>
      <c r="D7" s="37" t="s">
        <v>68</v>
      </c>
      <c r="E7" s="77" t="s">
        <v>62</v>
      </c>
      <c r="F7" s="78" t="s">
        <v>62</v>
      </c>
      <c r="G7" s="111"/>
      <c r="H7" s="79" t="str">
        <f>HYPERLINK(CONCATENATE( BASE_URL, "0x04b-Mobile-App-Security-Testing.md#architectural-information"), "Architectural Information")</f>
        <v>Architectural Information</v>
      </c>
      <c r="I7" s="80"/>
      <c r="J7" s="80"/>
      <c r="K7" s="112"/>
    </row>
    <row r="8" spans="2:11">
      <c r="B8" s="75" t="s">
        <v>69</v>
      </c>
      <c r="C8" s="76" t="s">
        <v>70</v>
      </c>
      <c r="D8" s="37" t="s">
        <v>71</v>
      </c>
      <c r="E8" s="77" t="s">
        <v>62</v>
      </c>
      <c r="F8" s="78" t="s">
        <v>62</v>
      </c>
      <c r="G8" s="111"/>
      <c r="H8" s="79" t="str">
        <f>HYPERLINK(CONCATENATE( BASE_URL, "0x04b-Mobile-App-Security-Testing.md#identifying-sensitive-data"), "Identifying Sensitive Data")</f>
        <v>Identifying Sensitive Data</v>
      </c>
      <c r="I8" s="80"/>
      <c r="J8" s="80"/>
      <c r="K8" s="112"/>
    </row>
    <row r="9" spans="2:11">
      <c r="B9" s="75" t="s">
        <v>72</v>
      </c>
      <c r="C9" s="76" t="s">
        <v>73</v>
      </c>
      <c r="D9" s="37" t="s">
        <v>74</v>
      </c>
      <c r="E9" s="80"/>
      <c r="F9" s="78" t="s">
        <v>62</v>
      </c>
      <c r="G9" s="111" t="s">
        <v>75</v>
      </c>
      <c r="H9" s="79" t="str">
        <f>HYPERLINK(CONCATENATE( BASE_URL, "0x04b-Mobile-App-Security-Testing.md#environmental-information"), "Environmental Information")</f>
        <v>Environmental Information</v>
      </c>
      <c r="I9" s="80"/>
      <c r="J9" s="80"/>
      <c r="K9" s="112"/>
    </row>
    <row r="10" spans="2:11" ht="32">
      <c r="B10" s="75" t="s">
        <v>76</v>
      </c>
      <c r="C10" s="76" t="s">
        <v>77</v>
      </c>
      <c r="D10" s="37" t="s">
        <v>78</v>
      </c>
      <c r="E10" s="80"/>
      <c r="F10" s="78" t="s">
        <v>62</v>
      </c>
      <c r="G10" s="111" t="s">
        <v>75</v>
      </c>
      <c r="H10" s="79" t="str">
        <f>HYPERLINK(CONCATENATE( BASE_URL, "0x04b-Mobile-App-Security-Testing.md#mapping-the-application"), "Mapping the Application")</f>
        <v>Mapping the Application</v>
      </c>
      <c r="I10" s="80"/>
      <c r="J10" s="80"/>
      <c r="K10" s="112"/>
    </row>
    <row r="11" spans="2:11" ht="17">
      <c r="B11" s="75" t="s">
        <v>79</v>
      </c>
      <c r="C11" s="76" t="s">
        <v>80</v>
      </c>
      <c r="D11" s="37" t="s">
        <v>81</v>
      </c>
      <c r="E11" s="80"/>
      <c r="F11" s="78" t="s">
        <v>62</v>
      </c>
      <c r="G11" s="111" t="s">
        <v>75</v>
      </c>
      <c r="H11" s="79"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5" t="str">
        <f>HYPERLINK(CONCATENATE( BASE_URL, "0x04b-Mobile-App-Security-Testing.md#principles-of-testing"), "Principles of Testing")</f>
        <v>Principles of Testing</v>
      </c>
      <c r="J11" s="79" t="str">
        <f>HYPERLINK(CONCATENATE( BASE_URL, "0x04b-Mobile-App-Security-Testing.md#penetration-testing-aka-pentesting"), "Penetration Testing (a.k.a. Pentesting)")</f>
        <v>Penetration Testing (a.k.a. Pentesting)</v>
      </c>
      <c r="K11" s="112"/>
    </row>
    <row r="12" spans="2:11" ht="32">
      <c r="B12" s="75" t="s">
        <v>82</v>
      </c>
      <c r="C12" s="76" t="s">
        <v>83</v>
      </c>
      <c r="D12" s="37" t="s">
        <v>84</v>
      </c>
      <c r="E12" s="80"/>
      <c r="F12" s="78" t="s">
        <v>62</v>
      </c>
      <c r="G12" s="111" t="s">
        <v>75</v>
      </c>
      <c r="H12" s="79" t="str">
        <f>HYPERLINK(CONCATENATE( BASE_URL, "0x04g-Testing-Cryptography.md#cryptographic-policy"), "Cryptographic policy")</f>
        <v>Cryptographic policy</v>
      </c>
      <c r="I12" s="80"/>
      <c r="J12" s="80"/>
      <c r="K12" s="112"/>
    </row>
    <row r="13" spans="2:11">
      <c r="B13" s="75" t="s">
        <v>85</v>
      </c>
      <c r="C13" s="76" t="s">
        <v>86</v>
      </c>
      <c r="D13" s="37" t="s">
        <v>87</v>
      </c>
      <c r="E13" s="80"/>
      <c r="F13" s="78" t="s">
        <v>62</v>
      </c>
      <c r="G13" s="111" t="s">
        <v>75</v>
      </c>
      <c r="H13" s="79" t="str">
        <f>HYPERLINK(CONCATENATE( BASE_URL, "0x05h-Testing-Platform-Interaction.md#testing-enforced-updating-mstg-arch-9"), "Testing enforced updating (MSTG-ARCH-9)")</f>
        <v>Testing enforced updating (MSTG-ARCH-9)</v>
      </c>
      <c r="I13" s="80"/>
      <c r="J13" s="80"/>
      <c r="K13" s="112"/>
    </row>
    <row r="14" spans="2:11">
      <c r="B14" s="75" t="s">
        <v>88</v>
      </c>
      <c r="C14" s="76" t="s">
        <v>89</v>
      </c>
      <c r="D14" s="37" t="s">
        <v>90</v>
      </c>
      <c r="E14" s="80"/>
      <c r="F14" s="78" t="s">
        <v>62</v>
      </c>
      <c r="G14" s="111" t="s">
        <v>75</v>
      </c>
      <c r="H14" s="79" t="str">
        <f>HYPERLINK(CONCATENATE( BASE_URL, "0x04b-Mobile-App-Security-Testing.md#security-testing-and-the-sdlc"), "Security Testing and the SDLC")</f>
        <v>Security Testing and the SDLC</v>
      </c>
      <c r="I14" s="80"/>
      <c r="J14" s="80"/>
      <c r="K14" s="112"/>
    </row>
    <row r="15" spans="2:11">
      <c r="B15" s="75" t="s">
        <v>361</v>
      </c>
      <c r="C15" s="76" t="s">
        <v>363</v>
      </c>
      <c r="D15" s="37" t="s">
        <v>365</v>
      </c>
      <c r="E15" s="80"/>
      <c r="F15" s="78" t="s">
        <v>62</v>
      </c>
      <c r="G15" s="111" t="s">
        <v>75</v>
      </c>
      <c r="H15" s="79"/>
      <c r="I15" s="80"/>
      <c r="J15" s="80"/>
      <c r="K15" s="112"/>
    </row>
    <row r="16" spans="2:11">
      <c r="B16" s="75" t="s">
        <v>362</v>
      </c>
      <c r="C16" s="76" t="s">
        <v>364</v>
      </c>
      <c r="D16" s="37" t="s">
        <v>366</v>
      </c>
      <c r="E16" s="77" t="s">
        <v>62</v>
      </c>
      <c r="F16" s="78" t="s">
        <v>62</v>
      </c>
      <c r="G16" s="111"/>
      <c r="H16" s="79"/>
      <c r="I16" s="80"/>
      <c r="J16" s="80"/>
      <c r="K16" s="112"/>
    </row>
    <row r="17" spans="2:11">
      <c r="B17" s="81" t="s">
        <v>91</v>
      </c>
      <c r="C17" s="82"/>
      <c r="D17" s="38" t="s">
        <v>92</v>
      </c>
      <c r="E17" s="83"/>
      <c r="F17" s="84"/>
      <c r="G17" s="83"/>
      <c r="H17" s="83"/>
      <c r="I17" s="83"/>
      <c r="J17" s="83"/>
      <c r="K17" s="40"/>
    </row>
    <row r="18" spans="2:11" ht="17">
      <c r="B18" s="75" t="s">
        <v>93</v>
      </c>
      <c r="C18" s="76" t="s">
        <v>94</v>
      </c>
      <c r="D18" s="37" t="s">
        <v>373</v>
      </c>
      <c r="E18" s="77" t="s">
        <v>62</v>
      </c>
      <c r="F18" s="78" t="s">
        <v>62</v>
      </c>
      <c r="G18" s="111"/>
      <c r="H18" s="85" t="str">
        <f>HYPERLINK(CONCATENATE(BASE_URL,"0x05d-Testing-Data-Storage.md#testing-local-storage-for-sensitive-data-mstg-storage-1-and-mstg-storage-2"),"Testing Local Storage for Sensitive Data (MSTG-STORAGE-1 and MSTG-STORAGE-2)")</f>
        <v>Testing Local Storage for Sensitive Data (MSTG-STORAGE-1 and MSTG-STORAGE-2)</v>
      </c>
      <c r="I18" s="86" t="str">
        <f>HYPERLINK(CONCATENATE(BASE_URL,"0x05e-Testing-Cryptography.md#testing-key-management-mstg-storage-1-mstg-crypto-1-and-mstg-crypto-5"),"Testing Key Management (MSTG-STORAGE-1, MSTG-CRYPTO-1 and MSTG-CRYPTO-5)")</f>
        <v>Testing Key Management (MSTG-STORAGE-1, MSTG-CRYPTO-1 and MSTG-CRYPTO-5)</v>
      </c>
      <c r="J18" s="80"/>
      <c r="K18" s="112"/>
    </row>
    <row r="19" spans="2:11" ht="17">
      <c r="B19" s="75" t="s">
        <v>95</v>
      </c>
      <c r="C19" s="76" t="s">
        <v>96</v>
      </c>
      <c r="D19" s="37" t="s">
        <v>97</v>
      </c>
      <c r="E19" s="77"/>
      <c r="F19" s="78"/>
      <c r="G19" s="111"/>
      <c r="H19" s="85" t="str">
        <f>HYPERLINK(CONCATENATE(BASE_URL,"0x05d-Testing-Data-Storage.md#testing-local-storage-for-sensitive-data-mstg-storage-1-and-mstg-storage-2"),"Testing Local Storage for Sensitive Data (MSTG-STORAGE-1 and MSTG-STORAGE-2)")</f>
        <v>Testing Local Storage for Sensitive Data (MSTG-STORAGE-1 and MSTG-STORAGE-2)</v>
      </c>
      <c r="I19" s="80"/>
      <c r="J19" s="80"/>
      <c r="K19" s="113"/>
    </row>
    <row r="20" spans="2:11">
      <c r="B20" s="75" t="s">
        <v>98</v>
      </c>
      <c r="C20" s="76" t="s">
        <v>99</v>
      </c>
      <c r="D20" s="37" t="s">
        <v>100</v>
      </c>
      <c r="E20" s="77" t="s">
        <v>62</v>
      </c>
      <c r="F20" s="78" t="s">
        <v>62</v>
      </c>
      <c r="G20" s="111"/>
      <c r="H20" s="86" t="str">
        <f>HYPERLINK(CONCATENATE(BASE_URL,"0x05d-Testing-Data-Storage.md#testing-logs-for-sensitive-data-mstg-storage-3"),"Testing Logs for Sensitive Data (MSTG-STORAGE-3)")</f>
        <v>Testing Logs for Sensitive Data (MSTG-STORAGE-3)</v>
      </c>
      <c r="I20" s="80"/>
      <c r="J20" s="80"/>
      <c r="K20" s="112"/>
    </row>
    <row r="21" spans="2:11" ht="17">
      <c r="B21" s="75" t="s">
        <v>101</v>
      </c>
      <c r="C21" s="76" t="s">
        <v>102</v>
      </c>
      <c r="D21" s="37" t="s">
        <v>103</v>
      </c>
      <c r="E21" s="77" t="s">
        <v>62</v>
      </c>
      <c r="F21" s="78" t="s">
        <v>62</v>
      </c>
      <c r="G21" s="111"/>
      <c r="H21" s="85"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0"/>
      <c r="J21" s="80"/>
      <c r="K21" s="112"/>
    </row>
    <row r="22" spans="2:11" ht="17">
      <c r="B22" s="75" t="s">
        <v>104</v>
      </c>
      <c r="C22" s="76" t="s">
        <v>105</v>
      </c>
      <c r="D22" s="44" t="s">
        <v>106</v>
      </c>
      <c r="E22" s="77" t="s">
        <v>62</v>
      </c>
      <c r="F22" s="78" t="s">
        <v>62</v>
      </c>
      <c r="G22" s="111"/>
      <c r="H22" s="85"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0"/>
      <c r="J22" s="80"/>
      <c r="K22" s="112"/>
    </row>
    <row r="23" spans="2:11" ht="17">
      <c r="B23" s="75" t="s">
        <v>107</v>
      </c>
      <c r="C23" s="76" t="s">
        <v>108</v>
      </c>
      <c r="D23" s="44" t="s">
        <v>109</v>
      </c>
      <c r="E23" s="77" t="s">
        <v>62</v>
      </c>
      <c r="F23" s="78" t="s">
        <v>62</v>
      </c>
      <c r="G23" s="111"/>
      <c r="H23" s="85"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0"/>
      <c r="J23" s="80"/>
      <c r="K23" s="112"/>
    </row>
    <row r="24" spans="2:11">
      <c r="B24" s="75" t="s">
        <v>110</v>
      </c>
      <c r="C24" s="76" t="s">
        <v>111</v>
      </c>
      <c r="D24" s="44" t="s">
        <v>112</v>
      </c>
      <c r="E24" s="77" t="s">
        <v>62</v>
      </c>
      <c r="F24" s="78" t="s">
        <v>62</v>
      </c>
      <c r="G24" s="111"/>
      <c r="H24" s="86"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0"/>
      <c r="J24" s="80"/>
      <c r="K24" s="112"/>
    </row>
    <row r="25" spans="2:11">
      <c r="B25" s="75" t="s">
        <v>113</v>
      </c>
      <c r="C25" s="76" t="s">
        <v>114</v>
      </c>
      <c r="D25" s="44" t="s">
        <v>115</v>
      </c>
      <c r="E25" s="80"/>
      <c r="F25" s="78" t="s">
        <v>62</v>
      </c>
      <c r="G25" s="111" t="s">
        <v>75</v>
      </c>
      <c r="H25" s="86" t="str">
        <f>HYPERLINK(CONCATENATE(BASE_URL,"0x05d-Testing-Data-Storage.md#testing-backups-for-sensitive-data-mstg-storage-8"),"Testing Backups for Sensitive Data (MSTG-STORAGE-8)")</f>
        <v>Testing Backups for Sensitive Data (MSTG-STORAGE-8)</v>
      </c>
      <c r="I25" s="80"/>
      <c r="J25" s="80"/>
      <c r="K25" s="112"/>
    </row>
    <row r="26" spans="2:11">
      <c r="B26" s="75" t="s">
        <v>116</v>
      </c>
      <c r="C26" s="76" t="s">
        <v>117</v>
      </c>
      <c r="D26" s="44" t="s">
        <v>118</v>
      </c>
      <c r="E26" s="80"/>
      <c r="F26" s="78" t="s">
        <v>62</v>
      </c>
      <c r="G26" s="111" t="s">
        <v>75</v>
      </c>
      <c r="H26" s="86"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0"/>
      <c r="J26" s="80"/>
      <c r="K26" s="112"/>
    </row>
    <row r="27" spans="2:11">
      <c r="B27" s="75" t="s">
        <v>119</v>
      </c>
      <c r="C27" s="76" t="s">
        <v>120</v>
      </c>
      <c r="D27" s="44" t="s">
        <v>121</v>
      </c>
      <c r="E27" s="80"/>
      <c r="F27" s="78" t="s">
        <v>62</v>
      </c>
      <c r="G27" s="111" t="s">
        <v>75</v>
      </c>
      <c r="H27" s="86" t="str">
        <f>HYPERLINK(CONCATENATE(BASE_URL,"0x05d-Testing-Data-Storage.md#checking-memory-for-sensitive-data-mstg-storage-10"),"Checking Memory for Sensitive Data (MSTG-STORAGE-10)")</f>
        <v>Checking Memory for Sensitive Data (MSTG-STORAGE-10)</v>
      </c>
      <c r="I27" s="80"/>
      <c r="J27" s="80"/>
      <c r="K27" s="112"/>
    </row>
    <row r="28" spans="2:11" ht="17">
      <c r="B28" s="75" t="s">
        <v>122</v>
      </c>
      <c r="C28" s="76" t="s">
        <v>123</v>
      </c>
      <c r="D28" s="44" t="s">
        <v>124</v>
      </c>
      <c r="E28" s="80"/>
      <c r="F28" s="78" t="s">
        <v>62</v>
      </c>
      <c r="G28" s="111" t="s">
        <v>75</v>
      </c>
      <c r="H28" s="86" t="str">
        <f>HYPERLINK(CONCATENATE(BASE_URL,"0x05d-Testing-Data-Storage.md#testing-the-device-access-security-policy-mstg-storage-11"),"Testing the Device-Access-Security Policy (MSTG-STORAGE-11)")</f>
        <v>Testing the Device-Access-Security Policy (MSTG-STORAGE-11)</v>
      </c>
      <c r="I28" s="85" t="str">
        <f>HYPERLINK(CONCATENATE(BASE_URL,"0x05f-Testing-Local-Authentication.md#testing-confirm-credentials-mstg-auth-1-and-mstg-storage-11"),"Testing Confirm Credentials (MSTG-AUTH-1 and MSTG-STORAGE-11)")</f>
        <v>Testing Confirm Credentials (MSTG-AUTH-1 and MSTG-STORAGE-11)</v>
      </c>
      <c r="J28" s="80"/>
      <c r="K28" s="112"/>
    </row>
    <row r="29" spans="2:11" ht="32">
      <c r="B29" s="75" t="s">
        <v>125</v>
      </c>
      <c r="C29" s="76" t="s">
        <v>126</v>
      </c>
      <c r="D29" s="37" t="s">
        <v>127</v>
      </c>
      <c r="E29" s="80"/>
      <c r="F29" s="78" t="s">
        <v>62</v>
      </c>
      <c r="G29" s="111" t="s">
        <v>75</v>
      </c>
      <c r="H29" s="86" t="str">
        <f>HYPERLINK(CONCATENATE(BASE_URL,"0x04i-Testing-user-interaction.md#testing-user-education-mstg-storage-12"),"Testing User Education (MSTG-STORAGE-12)")</f>
        <v>Testing User Education (MSTG-STORAGE-12)</v>
      </c>
      <c r="I29" s="80"/>
      <c r="J29" s="80"/>
      <c r="K29" s="112"/>
    </row>
    <row r="30" spans="2:11" ht="32">
      <c r="B30" s="75" t="s">
        <v>367</v>
      </c>
      <c r="C30" s="76" t="s">
        <v>370</v>
      </c>
      <c r="D30" s="37" t="s">
        <v>374</v>
      </c>
      <c r="E30" s="80"/>
      <c r="F30" s="78" t="s">
        <v>62</v>
      </c>
      <c r="G30" s="111" t="s">
        <v>75</v>
      </c>
      <c r="H30" s="86"/>
      <c r="I30" s="80"/>
      <c r="J30" s="80"/>
      <c r="K30" s="112"/>
    </row>
    <row r="31" spans="2:11" ht="32">
      <c r="B31" s="75" t="s">
        <v>368</v>
      </c>
      <c r="C31" s="76" t="s">
        <v>371</v>
      </c>
      <c r="D31" s="37" t="s">
        <v>375</v>
      </c>
      <c r="E31" s="80"/>
      <c r="F31" s="78" t="s">
        <v>62</v>
      </c>
      <c r="G31" s="111" t="s">
        <v>75</v>
      </c>
      <c r="H31" s="86"/>
      <c r="I31" s="80"/>
      <c r="J31" s="80"/>
      <c r="K31" s="112"/>
    </row>
    <row r="32" spans="2:11">
      <c r="B32" s="75" t="s">
        <v>369</v>
      </c>
      <c r="C32" s="76" t="s">
        <v>372</v>
      </c>
      <c r="D32" s="37" t="s">
        <v>376</v>
      </c>
      <c r="E32" s="80"/>
      <c r="F32" s="78" t="s">
        <v>62</v>
      </c>
      <c r="G32" s="111" t="s">
        <v>75</v>
      </c>
      <c r="H32" s="86"/>
      <c r="I32" s="80"/>
      <c r="J32" s="80"/>
      <c r="K32" s="112"/>
    </row>
    <row r="33" spans="2:13">
      <c r="B33" s="81" t="s">
        <v>128</v>
      </c>
      <c r="C33" s="82"/>
      <c r="D33" s="38" t="s">
        <v>129</v>
      </c>
      <c r="E33" s="83"/>
      <c r="F33" s="84"/>
      <c r="G33" s="83"/>
      <c r="H33" s="83"/>
      <c r="I33" s="83"/>
      <c r="J33" s="83"/>
      <c r="K33" s="40"/>
    </row>
    <row r="34" spans="2:13">
      <c r="B34" s="75" t="s">
        <v>130</v>
      </c>
      <c r="C34" s="76" t="s">
        <v>131</v>
      </c>
      <c r="D34" s="44" t="s">
        <v>132</v>
      </c>
      <c r="E34" s="77" t="s">
        <v>62</v>
      </c>
      <c r="F34" s="78" t="s">
        <v>62</v>
      </c>
      <c r="G34" s="111"/>
      <c r="H34" s="86" t="str">
        <f>HYPERLINK(CONCATENATE(BASE_URL,"0x05e-Testing-Cryptography.md#testing-key-management-mstg-storage-1-mstg-crypto-1-and-mstg-crypto-5"),"Testing Key Management (MSTG-STORAGE-1, MSTG-CRYPTO-1 and MSTG-CRYPTO-5)")</f>
        <v>Testing Key Management (MSTG-STORAGE-1, MSTG-CRYPTO-1 and MSTG-CRYPTO-5)</v>
      </c>
      <c r="I34" s="86" t="str">
        <f>HYPERLINK(CONCATENATE(BASE_URL,"0x04g-Testing-Cryptography.md#common-configuration-issues-mstg-crypto-1-mstg-crypto-2-and-mstg-crypto-3"),"Common Configuration Issues (MSTG-CRYPTO-1, MSTG-CRYPTO-2 and MSTG-CRYPTO-3)")</f>
        <v>Common Configuration Issues (MSTG-CRYPTO-1, MSTG-CRYPTO-2 and MSTG-CRYPTO-3)</v>
      </c>
      <c r="J34" s="80"/>
      <c r="K34" s="112"/>
    </row>
    <row r="35" spans="2:13" ht="34">
      <c r="B35" s="75" t="s">
        <v>133</v>
      </c>
      <c r="C35" s="76" t="s">
        <v>134</v>
      </c>
      <c r="D35" s="44" t="s">
        <v>135</v>
      </c>
      <c r="E35" s="77" t="s">
        <v>62</v>
      </c>
      <c r="F35" s="78" t="s">
        <v>62</v>
      </c>
      <c r="G35" s="111"/>
      <c r="H35" s="86" t="str">
        <f>HYPERLINK(CONCATENATE(BASE_URL,"0x04g-Testing-Cryptography.md#common-configuration-issues-mstg-crypto-1-mstg-crypto-2-and-mstg-crypto-3"),"Common Configuration Issues (MSTG-CRYPTO-1, MSTG-CRYPTO-2 and MSTG-CRYPTO-3)")</f>
        <v>Common Configuration Issues (MSTG-CRYPTO-1, MSTG-CRYPTO-2 and MSTG-CRYPTO-3)</v>
      </c>
      <c r="I35"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0"/>
      <c r="K35" s="112"/>
    </row>
    <row r="36" spans="2:13" ht="34">
      <c r="B36" s="75" t="s">
        <v>136</v>
      </c>
      <c r="C36" s="76" t="s">
        <v>137</v>
      </c>
      <c r="D36" s="37" t="s">
        <v>138</v>
      </c>
      <c r="E36" s="77" t="s">
        <v>62</v>
      </c>
      <c r="F36" s="78" t="s">
        <v>62</v>
      </c>
      <c r="G36" s="111"/>
      <c r="H36"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86" t="str">
        <f>HYPERLINK(CONCATENATE(BASE_URL,"0x04g-Testing-Cryptography.md#common-configuration-issues-mstg-crypto-1-mstg-crypto-2-and-mstg-crypto-3"),"Common Configuration Issues (MSTG-CRYPTO-1, MSTG-CRYPTO-2 and MSTG-CRYPTO-3)")</f>
        <v>Common Configuration Issues (MSTG-CRYPTO-1, MSTG-CRYPTO-2 and MSTG-CRYPTO-3)</v>
      </c>
      <c r="J36" s="80"/>
      <c r="K36" s="112"/>
    </row>
    <row r="37" spans="2:13" ht="34">
      <c r="B37" s="75" t="s">
        <v>139</v>
      </c>
      <c r="C37" s="76" t="s">
        <v>140</v>
      </c>
      <c r="D37" s="44" t="s">
        <v>377</v>
      </c>
      <c r="E37" s="77" t="s">
        <v>62</v>
      </c>
      <c r="F37" s="78" t="s">
        <v>62</v>
      </c>
      <c r="G37" s="111"/>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0"/>
      <c r="K37" s="112"/>
    </row>
    <row r="38" spans="2:13">
      <c r="B38" s="75" t="s">
        <v>141</v>
      </c>
      <c r="C38" s="76" t="s">
        <v>142</v>
      </c>
      <c r="D38" s="44" t="s">
        <v>143</v>
      </c>
      <c r="E38" s="77" t="s">
        <v>62</v>
      </c>
      <c r="F38" s="78" t="s">
        <v>62</v>
      </c>
      <c r="G38" s="111"/>
      <c r="H38" s="86" t="str">
        <f>HYPERLINK(CONCATENATE(BASE_URL,"0x05e-Testing-Cryptography.md#testing-key-management-mstg-storage-1-mstg-crypto-1-and-mstg-crypto-5"),"Testing Key Management (MSTG-STORAGE-1, MSTG-CRYPTO-1 and MSTG-CRYPTO-5)")</f>
        <v>Testing Key Management (MSTG-STORAGE-1, MSTG-CRYPTO-1 and MSTG-CRYPTO-5)</v>
      </c>
      <c r="I38" s="80"/>
      <c r="J38" s="80"/>
      <c r="K38" s="112"/>
    </row>
    <row r="39" spans="2:13">
      <c r="B39" s="75" t="s">
        <v>144</v>
      </c>
      <c r="C39" s="76" t="s">
        <v>145</v>
      </c>
      <c r="D39" s="44" t="s">
        <v>146</v>
      </c>
      <c r="E39" s="77" t="s">
        <v>62</v>
      </c>
      <c r="F39" s="78" t="s">
        <v>62</v>
      </c>
      <c r="G39" s="111"/>
      <c r="H39" s="86" t="str">
        <f>HYPERLINK(CONCATENATE(BASE_URL,"0x05e-Testing-Cryptography.md#testing-random-number-generation-mstg-crypto-6"),"Testing Random Number Generation (MSTG-CRYPTO-6)")</f>
        <v>Testing Random Number Generation (MSTG-CRYPTO-6)</v>
      </c>
      <c r="I39" s="80"/>
      <c r="J39" s="80"/>
      <c r="K39" s="112"/>
    </row>
    <row r="40" spans="2:13">
      <c r="B40" s="81" t="s">
        <v>147</v>
      </c>
      <c r="C40" s="82"/>
      <c r="D40" s="38" t="s">
        <v>148</v>
      </c>
      <c r="E40" s="83"/>
      <c r="F40" s="84"/>
      <c r="G40" s="83"/>
      <c r="H40" s="83"/>
      <c r="I40" s="83"/>
      <c r="J40" s="83"/>
      <c r="K40" s="40"/>
    </row>
    <row r="41" spans="2:13" ht="32">
      <c r="B41" s="75" t="s">
        <v>149</v>
      </c>
      <c r="C41" s="76" t="s">
        <v>150</v>
      </c>
      <c r="D41" s="41" t="s">
        <v>151</v>
      </c>
      <c r="E41" s="77" t="s">
        <v>62</v>
      </c>
      <c r="F41" s="78" t="s">
        <v>62</v>
      </c>
      <c r="G41" s="111"/>
      <c r="H41" s="86" t="str">
        <f>HYPERLINK(CONCATENATE(BASE_URL,"0x05f-Testing-Local-Authentication.md#testing-confirm-credentials-mstg-auth-1-and-mstg-storage-11"),"Testing Confirm Credentials (MSTG-AUTH-1 and MSTG-STORAGE-11)")</f>
        <v>Testing Confirm Credentials (MSTG-AUTH-1 and MSTG-STORAGE-11)</v>
      </c>
      <c r="I41"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5" t="str">
        <f>HYPERLINK(CONCATENATE(BASE_URL,"0x04e-Testing-Authentication-and-Session-Management.md#testing-oauth-20-flows-mstg-auth-1-and-mstg-auth-3"),"Testing OAuth 2.0 Flows (MSTG-AUTH-1 and MSTG-AUTH-3)")</f>
        <v>Testing OAuth 2.0 Flows (MSTG-AUTH-1 and MSTG-AUTH-3)</v>
      </c>
      <c r="K41" s="112"/>
    </row>
    <row r="42" spans="2:13" ht="32">
      <c r="B42" s="75" t="s">
        <v>152</v>
      </c>
      <c r="C42" s="76" t="s">
        <v>153</v>
      </c>
      <c r="D42" s="41" t="s">
        <v>154</v>
      </c>
      <c r="E42" s="77" t="s">
        <v>62</v>
      </c>
      <c r="F42" s="78" t="s">
        <v>62</v>
      </c>
      <c r="G42" s="111"/>
      <c r="H42" s="86" t="str">
        <f>HYPERLINK(CONCATENATE(BASE_URL,"0x04e-Testing-Authentication-and-Session-Management.md#testing-stateful-session-management-mstg-auth-2"),"Testing Stateful Session Management (MSTG-AUTH-2)")</f>
        <v>Testing Stateful Session Management (MSTG-AUTH-2)</v>
      </c>
      <c r="I42" s="80"/>
      <c r="J42" s="80"/>
      <c r="K42" s="112"/>
    </row>
    <row r="43" spans="2:13" ht="17">
      <c r="B43" s="75" t="s">
        <v>155</v>
      </c>
      <c r="C43" s="76" t="s">
        <v>156</v>
      </c>
      <c r="D43" s="41" t="s">
        <v>157</v>
      </c>
      <c r="E43" s="77" t="s">
        <v>62</v>
      </c>
      <c r="F43" s="78" t="s">
        <v>62</v>
      </c>
      <c r="G43" s="111"/>
      <c r="H43" s="85" t="str">
        <f>HYPERLINK(CONCATENATE(BASE_URL,"0x04e-Testing-Authentication-and-Session-Management.md#testing-stateless-token-based-authentication-mstg-auth-3"),"Testing Stateless (Token-Based) Authentication (MSTG-AUTH-3)")</f>
        <v>Testing Stateless (Token-Based) Authentication (MSTG-AUTH-3)</v>
      </c>
      <c r="I43" s="85" t="str">
        <f>HYPERLINK(CONCATENATE(BASE_URL,"0x04e-Testing-Authentication-and-Session-Management.md#testing-oauth-20-flows-mstg-auth-1-and-mstg-auth-3"),"Testing OAuth 2.0 Flows (MSTG-AUTH-1 and MSTG-AUTH-3)")</f>
        <v>Testing OAuth 2.0 Flows (MSTG-AUTH-1 and MSTG-AUTH-3)</v>
      </c>
      <c r="J43" s="80"/>
      <c r="K43" s="112"/>
      <c r="M43" s="87"/>
    </row>
    <row r="44" spans="2:13">
      <c r="B44" s="75" t="s">
        <v>158</v>
      </c>
      <c r="C44" s="76" t="s">
        <v>159</v>
      </c>
      <c r="D44" s="41" t="s">
        <v>160</v>
      </c>
      <c r="E44" s="77"/>
      <c r="F44" s="78"/>
      <c r="G44" s="111"/>
      <c r="H44" s="86" t="str">
        <f>HYPERLINK(CONCATENATE(BASE_URL,"0x04e-Testing-Authentication-and-Session-Management.md#testing-user-logout-mstg-auth-4"),"Testing User Logout (MSTG-AUTH-4)")</f>
        <v>Testing User Logout (MSTG-AUTH-4)</v>
      </c>
      <c r="I44" s="80"/>
      <c r="J44" s="80"/>
      <c r="K44" s="112"/>
      <c r="M44" s="87"/>
    </row>
    <row r="45" spans="2:13">
      <c r="B45" s="75" t="s">
        <v>161</v>
      </c>
      <c r="C45" s="76" t="s">
        <v>162</v>
      </c>
      <c r="D45" s="41" t="s">
        <v>163</v>
      </c>
      <c r="E45" s="77" t="s">
        <v>62</v>
      </c>
      <c r="F45" s="78" t="s">
        <v>62</v>
      </c>
      <c r="G45" s="111"/>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2"/>
    </row>
    <row r="46" spans="2:13" ht="32">
      <c r="B46" s="75" t="s">
        <v>164</v>
      </c>
      <c r="C46" s="76" t="s">
        <v>165</v>
      </c>
      <c r="D46" s="41" t="s">
        <v>166</v>
      </c>
      <c r="E46" s="77" t="s">
        <v>62</v>
      </c>
      <c r="F46" s="78" t="s">
        <v>62</v>
      </c>
      <c r="G46" s="111"/>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5" t="str">
        <f>HYPERLINK(CONCATENATE(BASE_URL,"0x04e-Testing-Authentication-and-Session-Management.md#dynamic-testing-mstg-auth-6"),"Dynamic Testing (MSTG-AUTH-6)")</f>
        <v>Dynamic Testing (MSTG-AUTH-6)</v>
      </c>
      <c r="J46" s="80"/>
      <c r="K46" s="112"/>
    </row>
    <row r="47" spans="2:13">
      <c r="B47" s="75" t="s">
        <v>167</v>
      </c>
      <c r="C47" s="76" t="s">
        <v>168</v>
      </c>
      <c r="D47" s="41" t="s">
        <v>169</v>
      </c>
      <c r="E47" s="77" t="s">
        <v>62</v>
      </c>
      <c r="F47" s="78" t="s">
        <v>62</v>
      </c>
      <c r="G47" s="111"/>
      <c r="H47" s="86" t="str">
        <f>HYPERLINK(CONCATENATE(BASE_URL,"0x04e-Testing-Authentication-and-Session-Management.md#testing-session-timeout-mstg-auth-7"),"Testing Session Timeout (MSTG-AUTH-7)")</f>
        <v>Testing Session Timeout (MSTG-AUTH-7)</v>
      </c>
      <c r="I47" s="87"/>
      <c r="J47" s="87"/>
      <c r="K47" s="114"/>
    </row>
    <row r="48" spans="2:13" ht="32">
      <c r="B48" s="75" t="s">
        <v>170</v>
      </c>
      <c r="C48" s="76" t="s">
        <v>171</v>
      </c>
      <c r="D48" s="41" t="s">
        <v>172</v>
      </c>
      <c r="E48" s="80"/>
      <c r="F48" s="78" t="s">
        <v>62</v>
      </c>
      <c r="G48" s="111" t="s">
        <v>75</v>
      </c>
      <c r="H48" s="86" t="str">
        <f>HYPERLINK(CONCATENATE(BASE_URL,"0x05f-Testing-Local-Authentication.md#testing-biometric-authentication-mstg-auth-8"),"Testing Biometric Authentication (MSTG-AUTH-8)")</f>
        <v>Testing Biometric Authentication (MSTG-AUTH-8)</v>
      </c>
      <c r="I48" s="80"/>
      <c r="J48" s="80"/>
      <c r="K48" s="112"/>
    </row>
    <row r="49" spans="2:11">
      <c r="B49" s="75" t="s">
        <v>173</v>
      </c>
      <c r="C49" s="76" t="s">
        <v>174</v>
      </c>
      <c r="D49" s="41" t="s">
        <v>175</v>
      </c>
      <c r="E49" s="80"/>
      <c r="F49" s="78" t="s">
        <v>62</v>
      </c>
      <c r="G49" s="111" t="s">
        <v>75</v>
      </c>
      <c r="H49"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2"/>
    </row>
    <row r="50" spans="2:11">
      <c r="B50" s="75" t="s">
        <v>176</v>
      </c>
      <c r="C50" s="76" t="s">
        <v>177</v>
      </c>
      <c r="D50" s="41" t="s">
        <v>178</v>
      </c>
      <c r="E50" s="80"/>
      <c r="F50" s="78" t="s">
        <v>62</v>
      </c>
      <c r="G50" s="111" t="s">
        <v>75</v>
      </c>
      <c r="H50"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2"/>
    </row>
    <row r="51" spans="2:11" ht="32">
      <c r="B51" s="75" t="s">
        <v>179</v>
      </c>
      <c r="C51" s="76" t="s">
        <v>180</v>
      </c>
      <c r="D51" s="41" t="s">
        <v>380</v>
      </c>
      <c r="E51" s="80"/>
      <c r="F51" s="78" t="s">
        <v>62</v>
      </c>
      <c r="G51" s="111" t="s">
        <v>75</v>
      </c>
      <c r="H51" s="88" t="str">
        <f>HYPERLINK(CONCATENATE(BASE_URL,"0x04e-Testing-Authentication-and-Session-Management.md#testing-login-activity-and-device-blocking-mstg-auth-11"),"Testing Login Activity and Device Blocking (MSTG-AUTH-11)")</f>
        <v>Testing Login Activity and Device Blocking (MSTG-AUTH-11)</v>
      </c>
      <c r="I51" s="80"/>
      <c r="J51" s="80"/>
      <c r="K51" s="112"/>
    </row>
    <row r="52" spans="2:11">
      <c r="B52" s="75" t="s">
        <v>378</v>
      </c>
      <c r="C52" s="76" t="s">
        <v>379</v>
      </c>
      <c r="D52" s="41" t="s">
        <v>381</v>
      </c>
      <c r="E52" s="77" t="s">
        <v>62</v>
      </c>
      <c r="F52" s="78" t="s">
        <v>62</v>
      </c>
      <c r="G52" s="111"/>
      <c r="H52" s="88"/>
      <c r="I52" s="80"/>
      <c r="J52" s="80"/>
      <c r="K52" s="112"/>
    </row>
    <row r="53" spans="2:11">
      <c r="B53" s="81" t="s">
        <v>181</v>
      </c>
      <c r="C53" s="82"/>
      <c r="D53" s="38" t="s">
        <v>182</v>
      </c>
      <c r="E53" s="83"/>
      <c r="F53" s="84"/>
      <c r="G53" s="83"/>
      <c r="H53" s="83"/>
      <c r="I53" s="83"/>
      <c r="J53" s="83"/>
      <c r="K53" s="40"/>
    </row>
    <row r="54" spans="2:11">
      <c r="B54" s="75" t="s">
        <v>183</v>
      </c>
      <c r="C54" s="76" t="s">
        <v>184</v>
      </c>
      <c r="D54" s="44" t="s">
        <v>185</v>
      </c>
      <c r="E54" s="77" t="s">
        <v>62</v>
      </c>
      <c r="F54" s="78" t="s">
        <v>62</v>
      </c>
      <c r="G54" s="111"/>
      <c r="H54"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0"/>
      <c r="J54" s="80"/>
      <c r="K54" s="112"/>
    </row>
    <row r="55" spans="2:11" ht="32">
      <c r="B55" s="75" t="s">
        <v>186</v>
      </c>
      <c r="C55" s="76" t="s">
        <v>187</v>
      </c>
      <c r="D55" s="41" t="s">
        <v>188</v>
      </c>
      <c r="E55" s="77" t="s">
        <v>62</v>
      </c>
      <c r="F55" s="78" t="s">
        <v>62</v>
      </c>
      <c r="G55" s="111"/>
      <c r="H55"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0"/>
      <c r="J55" s="80"/>
      <c r="K55" s="112"/>
    </row>
    <row r="56" spans="2:11" ht="32">
      <c r="B56" s="75" t="s">
        <v>189</v>
      </c>
      <c r="C56" s="76" t="s">
        <v>190</v>
      </c>
      <c r="D56" s="41" t="s">
        <v>191</v>
      </c>
      <c r="E56" s="77" t="s">
        <v>62</v>
      </c>
      <c r="F56" s="78" t="s">
        <v>62</v>
      </c>
      <c r="G56" s="111"/>
      <c r="H56" s="86" t="str">
        <f>HYPERLINK(CONCATENATE(BASE_URL,"0x05g-Testing-Network-Communication.md#testing-endpoint-identify-verification-mstg-network-3"),"Testing Endpoint Identify Verification (MSTG-NETWORK-3)")</f>
        <v>Testing Endpoint Identify Verification (MSTG-NETWORK-3)</v>
      </c>
      <c r="I56" s="85"/>
      <c r="J56" s="85"/>
      <c r="K56" s="115"/>
    </row>
    <row r="57" spans="2:11" ht="32">
      <c r="B57" s="75" t="s">
        <v>192</v>
      </c>
      <c r="C57" s="76" t="s">
        <v>193</v>
      </c>
      <c r="D57" s="41" t="s">
        <v>194</v>
      </c>
      <c r="E57" s="80"/>
      <c r="F57" s="78" t="s">
        <v>62</v>
      </c>
      <c r="G57" s="111" t="s">
        <v>75</v>
      </c>
      <c r="H57" s="86"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86" t="str">
        <f>HYPERLINK(CONCATENATE(BASE_URL,"0x05g-Testing-Network-Communication.md#testing-the-network-security-configuration-settings-mstg-network-4"),"Testing the Network Security Configuration Settings (MSTG-NETWORK-4)")</f>
        <v>Testing the Network Security Configuration Settings (MSTG-NETWORK-4)</v>
      </c>
      <c r="J57" s="80"/>
      <c r="K57" s="112"/>
    </row>
    <row r="58" spans="2:11" ht="32">
      <c r="B58" s="75" t="s">
        <v>195</v>
      </c>
      <c r="C58" s="76" t="s">
        <v>196</v>
      </c>
      <c r="D58" s="41" t="s">
        <v>197</v>
      </c>
      <c r="E58" s="80"/>
      <c r="F58" s="78" t="s">
        <v>62</v>
      </c>
      <c r="G58" s="111" t="s">
        <v>75</v>
      </c>
      <c r="H58" s="86"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2"/>
    </row>
    <row r="59" spans="2:11">
      <c r="B59" s="75" t="s">
        <v>198</v>
      </c>
      <c r="C59" s="76" t="s">
        <v>199</v>
      </c>
      <c r="D59" s="41" t="s">
        <v>200</v>
      </c>
      <c r="E59" s="80"/>
      <c r="F59" s="78" t="s">
        <v>62</v>
      </c>
      <c r="G59" s="111" t="s">
        <v>75</v>
      </c>
      <c r="H59" s="86" t="str">
        <f>HYPERLINK(CONCATENATE(BASE_URL,"0x05g-Testing-Network-Communication.md#testing-the-security-provider-mstg-network-6"),"Testing the Security Provider (MSTG-NETWORK-6)")</f>
        <v>Testing the Security Provider (MSTG-NETWORK-6)</v>
      </c>
      <c r="I59" s="80"/>
      <c r="J59" s="80"/>
      <c r="K59" s="112"/>
    </row>
    <row r="60" spans="2:11">
      <c r="B60" s="81" t="s">
        <v>201</v>
      </c>
      <c r="C60" s="82"/>
      <c r="D60" s="38" t="s">
        <v>202</v>
      </c>
      <c r="E60" s="83"/>
      <c r="F60" s="84"/>
      <c r="G60" s="83"/>
      <c r="H60" s="83"/>
      <c r="I60" s="83"/>
      <c r="J60" s="83"/>
      <c r="K60" s="40"/>
    </row>
    <row r="61" spans="2:11">
      <c r="B61" s="75" t="s">
        <v>203</v>
      </c>
      <c r="C61" s="76" t="s">
        <v>204</v>
      </c>
      <c r="D61" s="44" t="s">
        <v>205</v>
      </c>
      <c r="E61" s="77" t="s">
        <v>62</v>
      </c>
      <c r="F61" s="78" t="s">
        <v>62</v>
      </c>
      <c r="G61" s="111"/>
      <c r="H61" s="86" t="str">
        <f>HYPERLINK(CONCATENATE(BASE_URL,"0x05h-Testing-Platform-Interaction.md#testing-app-permissions-mstg-platform-1"),"Testing App Permissions (MSTG-PLATFORM-1)")</f>
        <v>Testing App Permissions (MSTG-PLATFORM-1)</v>
      </c>
      <c r="I61" s="80"/>
      <c r="J61" s="80"/>
      <c r="K61" s="112"/>
    </row>
    <row r="62" spans="2:11" ht="32">
      <c r="B62" s="75" t="s">
        <v>206</v>
      </c>
      <c r="C62" s="76" t="s">
        <v>207</v>
      </c>
      <c r="D62" s="41" t="s">
        <v>208</v>
      </c>
      <c r="E62" s="77" t="s">
        <v>62</v>
      </c>
      <c r="F62" s="78" t="s">
        <v>62</v>
      </c>
      <c r="G62" s="111"/>
      <c r="H62" s="86" t="str">
        <f>HYPERLINK(CONCATENATE(BASE_URL,"0x04h-Testing-Code-Quality.md#testing-for-injection-flaws-mstg-platform-2"),"Testing for Injection Flaws (MSTG-PLATFORM-2)")</f>
        <v>Testing for Injection Flaws (MSTG-PLATFORM-2)</v>
      </c>
      <c r="I62" s="86" t="str">
        <f>HYPERLINK(CONCATENATE(BASE_URL,"0x04h-Testing-Code-Quality.md#testing-for-fragment-injection-mstg-platform-2"),"Testing for Fragment Injection (MSTG-PLATFORM-2)")</f>
        <v>Testing for Fragment Injection (MSTG-PLATFORM-2)</v>
      </c>
      <c r="J62" s="80"/>
      <c r="K62" s="112"/>
    </row>
    <row r="63" spans="2:11">
      <c r="B63" s="75" t="s">
        <v>209</v>
      </c>
      <c r="C63" s="76" t="s">
        <v>210</v>
      </c>
      <c r="D63" s="44" t="s">
        <v>211</v>
      </c>
      <c r="E63" s="77" t="s">
        <v>62</v>
      </c>
      <c r="F63" s="78" t="s">
        <v>62</v>
      </c>
      <c r="G63" s="111"/>
      <c r="H63" s="86" t="str">
        <f>HYPERLINK(CONCATENATE(BASE_URL,"0x05h-Testing-Platform-Interaction.md#testing-custom-url-schemes-mstg-platform-3"),"Testing Custom URL Schemes (MSTG-PLATFORM-3)")</f>
        <v>Testing Custom URL Schemes (MSTG-PLATFORM-3)</v>
      </c>
      <c r="I63" s="80"/>
      <c r="J63" s="80"/>
      <c r="K63" s="112"/>
    </row>
    <row r="64" spans="2:11">
      <c r="B64" s="75" t="s">
        <v>212</v>
      </c>
      <c r="C64" s="76" t="s">
        <v>213</v>
      </c>
      <c r="D64" s="44" t="s">
        <v>214</v>
      </c>
      <c r="E64" s="77" t="s">
        <v>62</v>
      </c>
      <c r="F64" s="78" t="s">
        <v>62</v>
      </c>
      <c r="G64" s="111"/>
      <c r="H64" s="86"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0"/>
      <c r="J64" s="80"/>
      <c r="K64" s="112"/>
    </row>
    <row r="65" spans="2:12">
      <c r="B65" s="75" t="s">
        <v>215</v>
      </c>
      <c r="C65" s="76" t="s">
        <v>216</v>
      </c>
      <c r="D65" s="44" t="s">
        <v>217</v>
      </c>
      <c r="E65" s="77" t="s">
        <v>62</v>
      </c>
      <c r="F65" s="78" t="s">
        <v>62</v>
      </c>
      <c r="G65" s="111"/>
      <c r="H65" s="86" t="str">
        <f>HYPERLINK(CONCATENATE(BASE_URL,"0x05h-Testing-Platform-Interaction.md#testing-javascript-execution-in-webviews-mstg-platform-5"),"Testing JavaScript Execution in WebViews (MSTG-PLATFORM-5)")</f>
        <v>Testing JavaScript Execution in WebViews (MSTG-PLATFORM-5)</v>
      </c>
      <c r="I65" s="80"/>
      <c r="J65" s="80"/>
      <c r="K65" s="112"/>
    </row>
    <row r="66" spans="2:12" ht="32">
      <c r="B66" s="75" t="s">
        <v>218</v>
      </c>
      <c r="C66" s="76" t="s">
        <v>219</v>
      </c>
      <c r="D66" s="41" t="s">
        <v>220</v>
      </c>
      <c r="E66" s="77" t="s">
        <v>62</v>
      </c>
      <c r="F66" s="78" t="s">
        <v>62</v>
      </c>
      <c r="G66" s="111"/>
      <c r="H66" s="86" t="str">
        <f>HYPERLINK(CONCATENATE(BASE_URL,"0x05h-Testing-Platform-Interaction.md#testing-webview-protocol-handlers-mstg-platform-6"),"Testing WebView Protocol Handlers (MSTG-PLATFORM-6)")</f>
        <v>Testing WebView Protocol Handlers (MSTG-PLATFORM-6)</v>
      </c>
      <c r="I66" s="80"/>
      <c r="J66" s="80"/>
      <c r="K66" s="112"/>
    </row>
    <row r="67" spans="2:12" ht="32">
      <c r="B67" s="75" t="s">
        <v>221</v>
      </c>
      <c r="C67" s="76" t="s">
        <v>222</v>
      </c>
      <c r="D67" s="41" t="s">
        <v>223</v>
      </c>
      <c r="E67" s="77" t="s">
        <v>62</v>
      </c>
      <c r="F67" s="78" t="s">
        <v>62</v>
      </c>
      <c r="G67" s="111"/>
      <c r="H67" s="86"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0"/>
      <c r="J67" s="80"/>
      <c r="K67" s="112"/>
    </row>
    <row r="68" spans="2:12">
      <c r="B68" s="75" t="s">
        <v>224</v>
      </c>
      <c r="C68" s="76" t="s">
        <v>225</v>
      </c>
      <c r="D68" s="44" t="s">
        <v>226</v>
      </c>
      <c r="E68" s="77" t="s">
        <v>62</v>
      </c>
      <c r="F68" s="78" t="s">
        <v>62</v>
      </c>
      <c r="G68" s="111"/>
      <c r="H68" s="86" t="str">
        <f>HYPERLINK(CONCATENATE(BASE_URL,"0x05h-Testing-Platform-Interaction.md#testing-object-persistence-mstg-platform-8"),"Testing Object Persistence (MSTG-PLATFORM-8)")</f>
        <v>Testing Object Persistence (MSTG-PLATFORM-8)</v>
      </c>
      <c r="I68" s="80"/>
      <c r="J68" s="80"/>
      <c r="K68" s="112"/>
    </row>
    <row r="69" spans="2:12">
      <c r="B69" s="75" t="s">
        <v>382</v>
      </c>
      <c r="C69" s="76" t="s">
        <v>385</v>
      </c>
      <c r="D69" s="44" t="s">
        <v>388</v>
      </c>
      <c r="E69" s="100"/>
      <c r="F69" s="78" t="s">
        <v>62</v>
      </c>
      <c r="G69" s="111" t="s">
        <v>75</v>
      </c>
      <c r="H69" s="86"/>
      <c r="I69" s="80"/>
      <c r="J69" s="80"/>
      <c r="K69" s="112"/>
    </row>
    <row r="70" spans="2:12">
      <c r="B70" s="75" t="s">
        <v>383</v>
      </c>
      <c r="C70" s="76" t="s">
        <v>386</v>
      </c>
      <c r="D70" s="44" t="s">
        <v>389</v>
      </c>
      <c r="E70" s="100"/>
      <c r="F70" s="78" t="s">
        <v>62</v>
      </c>
      <c r="G70" s="111" t="s">
        <v>75</v>
      </c>
      <c r="H70" s="86"/>
      <c r="I70" s="80"/>
      <c r="J70" s="80"/>
      <c r="K70" s="112"/>
    </row>
    <row r="71" spans="2:12">
      <c r="B71" s="75" t="s">
        <v>384</v>
      </c>
      <c r="C71" s="76" t="s">
        <v>387</v>
      </c>
      <c r="D71" s="44" t="s">
        <v>390</v>
      </c>
      <c r="E71" s="100"/>
      <c r="F71" s="78" t="s">
        <v>62</v>
      </c>
      <c r="G71" s="111" t="s">
        <v>75</v>
      </c>
      <c r="H71" s="86"/>
      <c r="I71" s="80"/>
      <c r="J71" s="80"/>
      <c r="K71" s="112"/>
    </row>
    <row r="72" spans="2:12">
      <c r="B72" s="81" t="s">
        <v>227</v>
      </c>
      <c r="C72" s="82"/>
      <c r="D72" s="38" t="s">
        <v>228</v>
      </c>
      <c r="E72" s="83"/>
      <c r="F72" s="84"/>
      <c r="G72" s="83"/>
      <c r="H72" s="83"/>
      <c r="I72" s="83"/>
      <c r="J72" s="83"/>
      <c r="K72" s="40"/>
    </row>
    <row r="73" spans="2:12">
      <c r="B73" s="75" t="s">
        <v>229</v>
      </c>
      <c r="C73" s="76" t="s">
        <v>230</v>
      </c>
      <c r="D73" s="44" t="s">
        <v>231</v>
      </c>
      <c r="E73" s="77" t="s">
        <v>62</v>
      </c>
      <c r="F73" s="78" t="s">
        <v>62</v>
      </c>
      <c r="G73" s="111"/>
      <c r="H73" s="86" t="str">
        <f>HYPERLINK(CONCATENATE(BASE_URL,"0x05i-Testing-Code-Quality-and-Build-Settings.md#making-sure-that-the-app-is-properly-signed-mstg-code-1"),"Making Sure That the App is Properly Signed (MSTG-CODE-1)")</f>
        <v>Making Sure That the App is Properly Signed (MSTG-CODE-1)</v>
      </c>
      <c r="I73" s="80"/>
      <c r="J73" s="80"/>
      <c r="K73" s="112"/>
    </row>
    <row r="74" spans="2:12">
      <c r="B74" s="75" t="s">
        <v>232</v>
      </c>
      <c r="C74" s="76" t="s">
        <v>233</v>
      </c>
      <c r="D74" s="44" t="s">
        <v>234</v>
      </c>
      <c r="E74" s="77" t="s">
        <v>62</v>
      </c>
      <c r="F74" s="78" t="s">
        <v>62</v>
      </c>
      <c r="G74" s="111"/>
      <c r="H74" s="86" t="str">
        <f>HYPERLINK(CONCATENATE(BASE_URL,"0x05i-Testing-Code-Quality-and-Build-Settings.md#testing-whether-the-app-is-debuggable-mstg-code-2"),"Testing Whether the App is Debuggable (MSTG-CODE-2)")</f>
        <v>Testing Whether the App is Debuggable (MSTG-CODE-2)</v>
      </c>
      <c r="I74" s="80"/>
      <c r="J74" s="80"/>
      <c r="K74" s="112"/>
    </row>
    <row r="75" spans="2:12">
      <c r="B75" s="75" t="s">
        <v>235</v>
      </c>
      <c r="C75" s="76" t="s">
        <v>236</v>
      </c>
      <c r="D75" s="44" t="s">
        <v>237</v>
      </c>
      <c r="E75" s="77" t="s">
        <v>62</v>
      </c>
      <c r="F75" s="78" t="s">
        <v>62</v>
      </c>
      <c r="G75" s="111"/>
      <c r="H75" s="86" t="str">
        <f>HYPERLINK(CONCATENATE(BASE_URL,"0x05i-Testing-Code-Quality-and-Build-Settings.md#testing-for-debugging-symbols-mstg-code-3"),"Testing for Debugging Symbols (MSTG-CODE-3)")</f>
        <v>Testing for Debugging Symbols (MSTG-CODE-3)</v>
      </c>
      <c r="I75" s="80"/>
      <c r="J75" s="80"/>
      <c r="K75" s="112"/>
    </row>
    <row r="76" spans="2:12" ht="32">
      <c r="B76" s="75" t="s">
        <v>238</v>
      </c>
      <c r="C76" s="76" t="s">
        <v>239</v>
      </c>
      <c r="D76" s="44" t="s">
        <v>391</v>
      </c>
      <c r="E76" s="77" t="s">
        <v>62</v>
      </c>
      <c r="F76" s="78" t="s">
        <v>62</v>
      </c>
      <c r="G76" s="111"/>
      <c r="H76" s="86" t="str">
        <f>HYPERLINK(CONCATENATE(BASE_URL,"0x05i-Testing-Code-Quality-and-Build-Settings.md#testing-for-debugging-code-and-verbose-error-logging-mstg-code-4"),"Testing for Debugging Code and Verbose Error Logging (MSTG-CODE-4)")</f>
        <v>Testing for Debugging Code and Verbose Error Logging (MSTG-CODE-4)</v>
      </c>
      <c r="I76" s="80"/>
      <c r="J76" s="80"/>
      <c r="K76" s="112"/>
    </row>
    <row r="77" spans="2:12" ht="32">
      <c r="B77" s="75" t="s">
        <v>240</v>
      </c>
      <c r="C77" s="76" t="s">
        <v>241</v>
      </c>
      <c r="D77" s="37" t="s">
        <v>242</v>
      </c>
      <c r="E77" s="77" t="s">
        <v>62</v>
      </c>
      <c r="F77" s="78" t="s">
        <v>62</v>
      </c>
      <c r="G77" s="111"/>
      <c r="H77" s="88" t="str">
        <f>HYPERLINK(CONCATENATE(BASE_URL,"0x05i-Testing-Code-Quality-and-Build-Settings.md#checking-for-weaknesses-in-third-party-libraries-mstg-code-5"),"Checking for Weaknesses in Third Party Libraries (MSTG-CODE-5)")</f>
        <v>Checking for Weaknesses in Third Party Libraries (MSTG-CODE-5)</v>
      </c>
      <c r="I77" s="80"/>
      <c r="J77" s="80"/>
      <c r="K77" s="112"/>
    </row>
    <row r="78" spans="2:12">
      <c r="B78" s="75" t="s">
        <v>243</v>
      </c>
      <c r="C78" s="76" t="s">
        <v>244</v>
      </c>
      <c r="D78" s="44" t="s">
        <v>245</v>
      </c>
      <c r="E78" s="77" t="s">
        <v>62</v>
      </c>
      <c r="F78" s="78" t="s">
        <v>62</v>
      </c>
      <c r="G78" s="111"/>
      <c r="H78" s="86" t="str">
        <f>HYPERLINK(CONCATENATE(BASE_URL,"0x05i-Testing-Code-Quality-and-Build-Settings.md#testing-exception-handling-mstg-code-6-and-mstg-code-7"),"Testing Exception Handling (MSTG-CODE-6 and MSTG-CODE-7)")</f>
        <v>Testing Exception Handling (MSTG-CODE-6 and MSTG-CODE-7)</v>
      </c>
      <c r="I78" s="80"/>
      <c r="J78" s="80"/>
      <c r="K78" s="112"/>
    </row>
    <row r="79" spans="2:12">
      <c r="B79" s="75" t="s">
        <v>246</v>
      </c>
      <c r="C79" s="76" t="s">
        <v>247</v>
      </c>
      <c r="D79" s="44" t="s">
        <v>248</v>
      </c>
      <c r="E79" s="77" t="s">
        <v>62</v>
      </c>
      <c r="F79" s="78" t="s">
        <v>62</v>
      </c>
      <c r="G79" s="111"/>
      <c r="H79" s="86" t="str">
        <f>HYPERLINK(CONCATENATE(BASE_URL,"0x05i-Testing-Code-Quality-and-Build-Settings.md#testing-exception-handling-mstg-code-6-and-mstg-code-7"),"Testing Exception Handling (MSTG-CODE-6 and MSTG-CODE-7)")</f>
        <v>Testing Exception Handling (MSTG-CODE-6 and MSTG-CODE-7)</v>
      </c>
      <c r="I79" s="80"/>
      <c r="J79" s="80"/>
      <c r="K79" s="112"/>
    </row>
    <row r="80" spans="2:12">
      <c r="B80" s="75" t="s">
        <v>249</v>
      </c>
      <c r="C80" s="76" t="s">
        <v>250</v>
      </c>
      <c r="D80" s="44" t="s">
        <v>251</v>
      </c>
      <c r="E80" s="77" t="s">
        <v>62</v>
      </c>
      <c r="F80" s="78" t="s">
        <v>62</v>
      </c>
      <c r="G80" s="111"/>
      <c r="H80" s="86" t="str">
        <f>HYPERLINK(CONCATENATE(BASE_URL,"0x04h-Testing-Code-Quality.md#memory-corruption-bugs-mstg-code-8"),"Memory Corruption Bugs (MSTG-CODE-8)")</f>
        <v>Memory Corruption Bugs (MSTG-CODE-8)</v>
      </c>
      <c r="I80" s="80"/>
      <c r="J80" s="80"/>
      <c r="K80" s="116"/>
      <c r="L80" s="89"/>
    </row>
    <row r="81" spans="2:11" ht="32">
      <c r="B81" s="75" t="s">
        <v>252</v>
      </c>
      <c r="C81" s="76" t="s">
        <v>253</v>
      </c>
      <c r="D81" s="37" t="s">
        <v>254</v>
      </c>
      <c r="E81" s="77" t="s">
        <v>62</v>
      </c>
      <c r="F81" s="78" t="s">
        <v>62</v>
      </c>
      <c r="G81" s="111"/>
      <c r="H81" s="86" t="str">
        <f>HYPERLINK(CONCATENATE(BASE_URL,"0x05i-Testing-Code-Quality-and-Build-Settings.md#make-sure-that-free-security-features-are-activated-mstg-code-9"),"Make Sure That Free Security Features Are Activated (MSTG-CODE-9)")</f>
        <v>Make Sure That Free Security Features Are Activated (MSTG-CODE-9)</v>
      </c>
      <c r="I81" s="80"/>
      <c r="J81" s="80"/>
      <c r="K81" s="112"/>
    </row>
    <row r="82" spans="2:11">
      <c r="B82" s="90"/>
      <c r="C82" s="91"/>
      <c r="D82" s="42"/>
      <c r="E82" s="92"/>
      <c r="F82" s="92"/>
      <c r="G82" s="92"/>
      <c r="H82" s="92"/>
      <c r="I82" s="92"/>
      <c r="J82" s="92"/>
      <c r="K82" s="43"/>
    </row>
    <row r="83" spans="2:11">
      <c r="B83" s="93"/>
      <c r="C83" s="93"/>
      <c r="D83" s="44"/>
      <c r="E83" s="94"/>
      <c r="F83" s="94"/>
      <c r="G83" s="94"/>
      <c r="H83" s="95"/>
      <c r="I83" s="95"/>
      <c r="J83" s="95"/>
      <c r="K83" s="44"/>
    </row>
    <row r="84" spans="2:11">
      <c r="B84" s="93"/>
      <c r="C84" s="93"/>
      <c r="D84" s="41"/>
      <c r="E84" s="94"/>
      <c r="F84" s="94"/>
      <c r="G84" s="94"/>
      <c r="H84" s="95"/>
      <c r="I84" s="95"/>
      <c r="J84" s="95"/>
      <c r="K84" s="44"/>
    </row>
    <row r="85" spans="2:11">
      <c r="B85" s="93"/>
      <c r="C85" s="93"/>
      <c r="D85" s="44"/>
      <c r="E85" s="94"/>
      <c r="F85" s="94"/>
      <c r="G85" s="94"/>
      <c r="H85" s="95"/>
      <c r="I85" s="95"/>
      <c r="J85" s="95"/>
      <c r="K85" s="44"/>
    </row>
    <row r="86" spans="2:11">
      <c r="B86" s="96" t="s">
        <v>255</v>
      </c>
      <c r="C86" s="96"/>
      <c r="D86" s="44"/>
      <c r="E86" s="94"/>
      <c r="F86" s="94"/>
      <c r="G86" s="94"/>
      <c r="H86" s="95"/>
      <c r="I86" s="95"/>
      <c r="J86" s="95"/>
      <c r="K86" s="44"/>
    </row>
    <row r="87" spans="2:11">
      <c r="B87" s="97" t="s">
        <v>256</v>
      </c>
      <c r="C87" s="97"/>
      <c r="D87" s="45" t="s">
        <v>257</v>
      </c>
      <c r="E87" s="94"/>
      <c r="F87" s="94"/>
      <c r="G87" s="94"/>
      <c r="H87" s="95"/>
      <c r="I87" s="95"/>
      <c r="J87" s="95"/>
      <c r="K87" s="44"/>
    </row>
    <row r="88" spans="2:11">
      <c r="B88" s="46" t="s">
        <v>258</v>
      </c>
      <c r="C88" s="46"/>
      <c r="D88" s="47" t="s">
        <v>259</v>
      </c>
      <c r="E88" s="94"/>
      <c r="F88" s="94"/>
      <c r="G88" s="94"/>
      <c r="H88" s="95"/>
      <c r="I88" s="95"/>
      <c r="J88" s="95"/>
      <c r="K88" s="44"/>
    </row>
    <row r="89" spans="2:11">
      <c r="B89" s="46" t="s">
        <v>260</v>
      </c>
      <c r="C89" s="46"/>
      <c r="D89" s="47" t="s">
        <v>261</v>
      </c>
      <c r="E89" s="94"/>
      <c r="F89" s="94"/>
      <c r="G89" s="94"/>
      <c r="H89" s="95"/>
      <c r="I89" s="95"/>
      <c r="J89" s="95"/>
      <c r="K89" s="44"/>
    </row>
    <row r="90" spans="2:11">
      <c r="B90" s="46" t="s">
        <v>75</v>
      </c>
      <c r="C90" s="46"/>
      <c r="D90" s="47" t="s">
        <v>262</v>
      </c>
      <c r="E90" s="94"/>
      <c r="F90" s="94"/>
      <c r="G90" s="94"/>
      <c r="H90" s="95"/>
      <c r="I90" s="95"/>
      <c r="J90" s="95"/>
      <c r="K90" s="44"/>
    </row>
    <row r="91" spans="2:11">
      <c r="B91" s="93"/>
      <c r="C91" s="93"/>
      <c r="D91" s="44"/>
      <c r="E91" s="94"/>
      <c r="F91" s="94"/>
      <c r="G91" s="94"/>
      <c r="H91" s="95"/>
      <c r="I91" s="95"/>
      <c r="J91" s="95"/>
      <c r="K91" s="44"/>
    </row>
    <row r="92" spans="2:11">
      <c r="B92" s="93"/>
      <c r="C92" s="93"/>
      <c r="D92" s="44"/>
      <c r="E92" s="94"/>
      <c r="F92" s="94"/>
      <c r="G92" s="94"/>
      <c r="H92" s="95"/>
      <c r="I92" s="95"/>
      <c r="J92" s="95"/>
      <c r="K92" s="44"/>
    </row>
    <row r="93" spans="2:11">
      <c r="B93" s="93"/>
      <c r="C93" s="93"/>
      <c r="D93" s="44"/>
      <c r="E93" s="94"/>
      <c r="F93" s="94"/>
      <c r="G93" s="94"/>
      <c r="H93" s="95"/>
      <c r="I93" s="95"/>
      <c r="J93" s="95"/>
      <c r="K93" s="44"/>
    </row>
    <row r="94" spans="2:11">
      <c r="B94" s="93"/>
      <c r="C94" s="93"/>
      <c r="D94" s="44"/>
      <c r="E94" s="94"/>
      <c r="F94" s="94"/>
      <c r="G94" s="94"/>
      <c r="H94" s="95"/>
      <c r="I94" s="95"/>
      <c r="J94" s="95"/>
      <c r="K94" s="44"/>
    </row>
  </sheetData>
  <mergeCells count="2">
    <mergeCell ref="B1:K1"/>
    <mergeCell ref="H3:I3"/>
  </mergeCells>
  <phoneticPr fontId="27"/>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5:G16 G18:G32 G34:G39 G41:G52 G54:G59 G61:G71 G73:G8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heetViews>
  <sheetFormatPr baseColWidth="10" defaultColWidth="8.6640625" defaultRowHeight="16"/>
  <cols>
    <col min="1" max="1" width="1.83203125" style="65" customWidth="1"/>
    <col min="2" max="2" width="7.33203125" style="98" customWidth="1"/>
    <col min="3" max="3" width="17.83203125" style="98" customWidth="1"/>
    <col min="4" max="4" width="97.33203125" style="30" customWidth="1"/>
    <col min="5" max="5" width="3" style="65" customWidth="1"/>
    <col min="6" max="6" width="5.6640625" style="65" customWidth="1"/>
    <col min="7" max="7" width="69.1640625" style="66" customWidth="1"/>
    <col min="8" max="8" width="30.6640625" style="30" customWidth="1"/>
    <col min="9" max="1025" width="11" style="65" customWidth="1"/>
    <col min="1026" max="16384" width="8.6640625" style="66"/>
  </cols>
  <sheetData>
    <row r="1" spans="2:8" ht="19">
      <c r="B1" s="101" t="s">
        <v>263</v>
      </c>
      <c r="C1" s="101"/>
      <c r="D1" s="44"/>
      <c r="E1" s="94"/>
      <c r="F1" s="94"/>
      <c r="G1" s="95"/>
      <c r="H1" s="44"/>
    </row>
    <row r="2" spans="2:8">
      <c r="B2" s="93"/>
      <c r="C2" s="93"/>
      <c r="D2" s="44"/>
      <c r="E2" s="94"/>
      <c r="F2" s="94"/>
      <c r="G2" s="95"/>
      <c r="H2" s="44"/>
    </row>
    <row r="3" spans="2:8" ht="32">
      <c r="B3" s="70" t="s">
        <v>49</v>
      </c>
      <c r="C3" s="71" t="s">
        <v>50</v>
      </c>
      <c r="D3" s="33" t="s">
        <v>264</v>
      </c>
      <c r="E3" s="63" t="s">
        <v>265</v>
      </c>
      <c r="F3" s="63" t="s">
        <v>54</v>
      </c>
      <c r="G3" s="63" t="s">
        <v>55</v>
      </c>
      <c r="H3" s="35" t="s">
        <v>56</v>
      </c>
    </row>
    <row r="4" spans="2:8">
      <c r="B4" s="81"/>
      <c r="C4" s="82"/>
      <c r="D4" s="38" t="s">
        <v>266</v>
      </c>
      <c r="E4" s="83"/>
      <c r="F4" s="83"/>
      <c r="G4" s="83"/>
      <c r="H4" s="40"/>
    </row>
    <row r="5" spans="2:8" ht="32">
      <c r="B5" s="75" t="s">
        <v>267</v>
      </c>
      <c r="C5" s="76" t="s">
        <v>268</v>
      </c>
      <c r="D5" s="41" t="s">
        <v>269</v>
      </c>
      <c r="E5" s="102" t="s">
        <v>62</v>
      </c>
      <c r="F5" s="111" t="s">
        <v>75</v>
      </c>
      <c r="G5" s="86" t="str">
        <f>HYPERLINK(CONCATENATE(BASE_URL,"0x05j-Testing-Resiliency-Against-Reverse-Engineering.md#testing-root-detection-mstg-resilience-1"),"Testing Root Detection (MSTG-RESILIENCE-1)")</f>
        <v>Testing Root Detection (MSTG-RESILIENCE-1)</v>
      </c>
      <c r="H5" s="112"/>
    </row>
    <row r="6" spans="2:8" ht="32">
      <c r="B6" s="75" t="s">
        <v>270</v>
      </c>
      <c r="C6" s="76" t="s">
        <v>271</v>
      </c>
      <c r="D6" s="41" t="s">
        <v>272</v>
      </c>
      <c r="E6" s="102" t="s">
        <v>62</v>
      </c>
      <c r="F6" s="111" t="s">
        <v>75</v>
      </c>
      <c r="G6" s="85" t="str">
        <f>HYPERLINK(CONCATENATE(BASE_URL,"0x05j-Testing-Resiliency-Against-Reverse-Engineering.md#testing-anti-debugging-detection-mstg-resilience-2"),"Testing Anti-Debugging Detection (MSTG-RESILIENCE-2)")</f>
        <v>Testing Anti-Debugging Detection (MSTG-RESILIENCE-2)</v>
      </c>
      <c r="H6" s="112"/>
    </row>
    <row r="7" spans="2:8">
      <c r="B7" s="75" t="s">
        <v>273</v>
      </c>
      <c r="C7" s="76" t="s">
        <v>274</v>
      </c>
      <c r="D7" s="44" t="s">
        <v>275</v>
      </c>
      <c r="E7" s="102" t="s">
        <v>62</v>
      </c>
      <c r="F7" s="111" t="s">
        <v>75</v>
      </c>
      <c r="G7" s="86" t="str">
        <f>HYPERLINK(CONCATENATE(BASE_URL,"0x05j-Testing-Resiliency-Against-Reverse-Engineering.md#testing-file-integrity-checks-mstg-resilience-3"),"Testing File Integrity Checks (MSTG-RESILIENCE-3)")</f>
        <v>Testing File Integrity Checks (MSTG-RESILIENCE-3)</v>
      </c>
      <c r="H7" s="112"/>
    </row>
    <row r="8" spans="2:8">
      <c r="B8" s="75" t="s">
        <v>276</v>
      </c>
      <c r="C8" s="76" t="s">
        <v>277</v>
      </c>
      <c r="D8" s="44" t="s">
        <v>278</v>
      </c>
      <c r="E8" s="102" t="s">
        <v>62</v>
      </c>
      <c r="F8" s="111" t="s">
        <v>75</v>
      </c>
      <c r="G8" s="86" t="str">
        <f>HYPERLINK(CONCATENATE(BASE_URL,"0x05j-Testing-Resiliency-Against-Reverse-Engineering.md#testing-reverse-engineering-tools-detection-mstg-resilience-4"),"Testing Reverse Engineering Tools Detection (MSTG-RESILIENCE-4)")</f>
        <v>Testing Reverse Engineering Tools Detection (MSTG-RESILIENCE-4)</v>
      </c>
      <c r="H8" s="112"/>
    </row>
    <row r="9" spans="2:8">
      <c r="B9" s="75" t="s">
        <v>279</v>
      </c>
      <c r="C9" s="76" t="s">
        <v>280</v>
      </c>
      <c r="D9" s="44" t="s">
        <v>281</v>
      </c>
      <c r="E9" s="102" t="s">
        <v>62</v>
      </c>
      <c r="F9" s="111" t="s">
        <v>75</v>
      </c>
      <c r="G9" s="86" t="str">
        <f>HYPERLINK(CONCATENATE(BASE_URL,"0x05j-Testing-Resiliency-Against-Reverse-Engineering.md#testing-emulator-detection-mstg-resilience-5"),"Testing Emulator Detection (MSTG-RESILIENCE-5)")</f>
        <v>Testing Emulator Detection (MSTG-RESILIENCE-5)</v>
      </c>
      <c r="H9" s="112"/>
    </row>
    <row r="10" spans="2:8">
      <c r="B10" s="75" t="s">
        <v>282</v>
      </c>
      <c r="C10" s="76" t="s">
        <v>283</v>
      </c>
      <c r="D10" s="44" t="s">
        <v>284</v>
      </c>
      <c r="E10" s="102" t="s">
        <v>62</v>
      </c>
      <c r="F10" s="111" t="s">
        <v>75</v>
      </c>
      <c r="G10" s="86" t="str">
        <f>HYPERLINK(CONCATENATE(BASE_URL,"0x05j-Testing-Resiliency-Against-Reverse-Engineering.md#testing-run-time-integrity-checks-mstg-resilience-6"),"Testing Run Time Integrity Checks (MSTG-RESILIENCE-6)")</f>
        <v>Testing Run Time Integrity Checks (MSTG-RESILIENCE-6)</v>
      </c>
      <c r="H10" s="112"/>
    </row>
    <row r="11" spans="2:8" ht="32">
      <c r="B11" s="75" t="s">
        <v>285</v>
      </c>
      <c r="C11" s="76" t="s">
        <v>286</v>
      </c>
      <c r="D11" s="41" t="s">
        <v>287</v>
      </c>
      <c r="E11" s="102" t="s">
        <v>62</v>
      </c>
      <c r="F11" s="111" t="s">
        <v>75</v>
      </c>
      <c r="G11" s="104" t="s">
        <v>288</v>
      </c>
      <c r="H11" s="112"/>
    </row>
    <row r="12" spans="2:8" ht="17">
      <c r="B12" s="75" t="s">
        <v>289</v>
      </c>
      <c r="C12" s="76" t="s">
        <v>290</v>
      </c>
      <c r="D12" s="44" t="s">
        <v>291</v>
      </c>
      <c r="E12" s="102" t="s">
        <v>62</v>
      </c>
      <c r="F12" s="111" t="s">
        <v>75</v>
      </c>
      <c r="G12" s="103" t="s">
        <v>292</v>
      </c>
      <c r="H12" s="112"/>
    </row>
    <row r="13" spans="2:8">
      <c r="B13" s="75" t="s">
        <v>293</v>
      </c>
      <c r="C13" s="76" t="s">
        <v>294</v>
      </c>
      <c r="D13" s="44" t="s">
        <v>295</v>
      </c>
      <c r="E13" s="102" t="s">
        <v>62</v>
      </c>
      <c r="F13" s="111" t="s">
        <v>75</v>
      </c>
      <c r="G13" s="86" t="str">
        <f>HYPERLINK(CONCATENATE(BASE_URL,"0x05j-Testing-Resiliency-Against-Reverse-Engineering.md#testing-obfuscation-mstg-resilience-9"),"Testing Obfuscation (MSTG-RESILIENCE-9)")</f>
        <v>Testing Obfuscation (MSTG-RESILIENCE-9)</v>
      </c>
      <c r="H13" s="112"/>
    </row>
    <row r="14" spans="2:8">
      <c r="B14" s="81"/>
      <c r="C14" s="82"/>
      <c r="D14" s="38" t="s">
        <v>296</v>
      </c>
      <c r="E14" s="83"/>
      <c r="F14" s="83"/>
      <c r="G14" s="83"/>
      <c r="H14" s="40"/>
    </row>
    <row r="15" spans="2:8" ht="32">
      <c r="B15" s="75" t="s">
        <v>297</v>
      </c>
      <c r="C15" s="76" t="s">
        <v>298</v>
      </c>
      <c r="D15" s="41" t="s">
        <v>299</v>
      </c>
      <c r="E15" s="102" t="s">
        <v>62</v>
      </c>
      <c r="F15" s="111" t="s">
        <v>75</v>
      </c>
      <c r="G15" s="86" t="str">
        <f>HYPERLINK(CONCATENATE(BASE_URL,"0x05j-Testing-Resiliency-Against-Reverse-Engineering.md#testing-device-binding-mstg-resilience-10"),"Testing Device Binding (MSTG-RESILIENCE-10)")</f>
        <v>Testing Device Binding (MSTG-RESILIENCE-10)</v>
      </c>
      <c r="H15" s="112"/>
    </row>
    <row r="16" spans="2:8">
      <c r="B16" s="81"/>
      <c r="C16" s="82"/>
      <c r="D16" s="38" t="s">
        <v>300</v>
      </c>
      <c r="E16" s="83"/>
      <c r="F16" s="83"/>
      <c r="G16" s="83"/>
      <c r="H16" s="40"/>
    </row>
    <row r="17" spans="2:8" ht="32">
      <c r="B17" s="75" t="s">
        <v>301</v>
      </c>
      <c r="C17" s="76" t="s">
        <v>302</v>
      </c>
      <c r="D17" s="41" t="s">
        <v>303</v>
      </c>
      <c r="E17" s="102" t="s">
        <v>62</v>
      </c>
      <c r="F17" s="111" t="s">
        <v>75</v>
      </c>
      <c r="G17" s="86" t="str">
        <f>HYPERLINK(CONCATENATE(BASE_URL,"0x05j-Testing-Resiliency-Against-Reverse-Engineering.md#testing-obfuscation-mstg-resilience-9"),"Testing Obfuscation (MSTG-RESILIENCE-9)")</f>
        <v>Testing Obfuscation (MSTG-RESILIENCE-9)</v>
      </c>
      <c r="H17" s="112"/>
    </row>
    <row r="18" spans="2:8" ht="64">
      <c r="B18" s="75" t="s">
        <v>304</v>
      </c>
      <c r="C18" s="76" t="s">
        <v>305</v>
      </c>
      <c r="D18" s="41" t="s">
        <v>306</v>
      </c>
      <c r="E18" s="102" t="s">
        <v>62</v>
      </c>
      <c r="F18" s="111" t="s">
        <v>75</v>
      </c>
      <c r="G18" s="103" t="s">
        <v>288</v>
      </c>
      <c r="H18" s="112"/>
    </row>
    <row r="19" spans="2:8">
      <c r="B19" s="81"/>
      <c r="C19" s="82"/>
      <c r="D19" s="38" t="s">
        <v>396</v>
      </c>
      <c r="E19" s="83"/>
      <c r="F19" s="83"/>
      <c r="G19" s="83"/>
      <c r="H19" s="40"/>
    </row>
    <row r="20" spans="2:8" ht="32">
      <c r="B20" s="75" t="s">
        <v>392</v>
      </c>
      <c r="C20" s="76" t="s">
        <v>393</v>
      </c>
      <c r="D20" s="41" t="s">
        <v>394</v>
      </c>
      <c r="E20" s="102" t="s">
        <v>62</v>
      </c>
      <c r="F20" s="111" t="s">
        <v>75</v>
      </c>
      <c r="G20" s="103" t="s">
        <v>288</v>
      </c>
      <c r="H20" s="112"/>
    </row>
    <row r="21" spans="2:8">
      <c r="B21" s="90"/>
      <c r="C21" s="91"/>
      <c r="D21" s="42"/>
      <c r="E21" s="92"/>
      <c r="F21" s="92"/>
      <c r="G21" s="92"/>
      <c r="H21" s="43"/>
    </row>
    <row r="22" spans="2:8">
      <c r="B22" s="93"/>
      <c r="C22" s="93"/>
      <c r="D22" s="44"/>
      <c r="E22" s="94"/>
      <c r="F22" s="94"/>
      <c r="G22" s="95"/>
      <c r="H22" s="44"/>
    </row>
    <row r="23" spans="2:8">
      <c r="B23" s="93"/>
      <c r="C23" s="93"/>
      <c r="D23" s="44"/>
      <c r="E23" s="94"/>
      <c r="F23" s="94"/>
      <c r="G23" s="95"/>
      <c r="H23" s="44"/>
    </row>
    <row r="24" spans="2:8">
      <c r="B24" s="96" t="s">
        <v>255</v>
      </c>
      <c r="C24" s="96"/>
      <c r="D24" s="44"/>
      <c r="E24" s="94"/>
      <c r="F24" s="94"/>
      <c r="G24" s="95"/>
      <c r="H24" s="44"/>
    </row>
    <row r="25" spans="2:8">
      <c r="B25" s="97" t="s">
        <v>256</v>
      </c>
      <c r="C25" s="97"/>
      <c r="D25" s="45" t="s">
        <v>257</v>
      </c>
      <c r="E25" s="94"/>
      <c r="F25" s="94"/>
      <c r="G25" s="95"/>
      <c r="H25" s="44"/>
    </row>
    <row r="26" spans="2:8">
      <c r="B26" s="46" t="s">
        <v>258</v>
      </c>
      <c r="C26" s="46"/>
      <c r="D26" s="47" t="s">
        <v>259</v>
      </c>
      <c r="E26" s="94"/>
      <c r="F26" s="94"/>
      <c r="G26" s="95"/>
      <c r="H26" s="44"/>
    </row>
    <row r="27" spans="2:8">
      <c r="B27" s="46" t="s">
        <v>260</v>
      </c>
      <c r="C27" s="46"/>
      <c r="D27" s="47" t="s">
        <v>261</v>
      </c>
      <c r="E27" s="94"/>
      <c r="F27" s="94"/>
      <c r="G27" s="95"/>
      <c r="H27" s="44"/>
    </row>
    <row r="28" spans="2:8">
      <c r="B28" s="46" t="s">
        <v>75</v>
      </c>
      <c r="C28" s="46"/>
      <c r="D28" s="47" t="s">
        <v>262</v>
      </c>
      <c r="E28" s="94"/>
      <c r="F28" s="94"/>
      <c r="G28" s="95"/>
      <c r="H28" s="44"/>
    </row>
    <row r="29" spans="2:8">
      <c r="B29" s="93"/>
      <c r="C29" s="93"/>
      <c r="D29" s="44"/>
      <c r="E29" s="94"/>
      <c r="F29" s="94"/>
      <c r="G29" s="95"/>
      <c r="H29" s="44"/>
    </row>
    <row r="30" spans="2:8">
      <c r="B30" s="93"/>
      <c r="C30" s="93"/>
      <c r="D30" s="44"/>
      <c r="E30" s="94"/>
      <c r="F30" s="94"/>
      <c r="G30" s="95"/>
      <c r="H30" s="44"/>
    </row>
    <row r="31" spans="2:8">
      <c r="B31" s="93"/>
      <c r="C31" s="93"/>
      <c r="D31" s="44"/>
      <c r="E31" s="94"/>
      <c r="F31" s="94"/>
      <c r="G31" s="95"/>
      <c r="H31" s="44"/>
    </row>
  </sheetData>
  <phoneticPr fontId="27"/>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zoomScaleNormal="100" workbookViewId="0"/>
  </sheetViews>
  <sheetFormatPr baseColWidth="10" defaultColWidth="8.6640625" defaultRowHeight="16"/>
  <cols>
    <col min="1" max="1" width="1.83203125" style="66" customWidth="1"/>
    <col min="2" max="2" width="8" style="110" customWidth="1"/>
    <col min="3" max="3" width="17.83203125" style="110" customWidth="1"/>
    <col min="4" max="4" width="97.33203125" style="48" customWidth="1"/>
    <col min="5" max="6" width="6.6640625" style="66" customWidth="1"/>
    <col min="7" max="7" width="5.6640625" style="66" customWidth="1"/>
    <col min="8" max="8" width="91.5" style="66" customWidth="1"/>
    <col min="9" max="10" width="75.33203125" style="66" customWidth="1"/>
    <col min="11" max="11" width="30.83203125" style="48" customWidth="1"/>
    <col min="12" max="12" width="11" style="66" customWidth="1"/>
    <col min="13" max="14" width="10.83203125" style="66" customWidth="1"/>
    <col min="15" max="1025" width="11" style="66" customWidth="1"/>
    <col min="1026" max="16384" width="8.6640625" style="66"/>
  </cols>
  <sheetData>
    <row r="1" spans="2:11" ht="19">
      <c r="B1" s="105" t="s">
        <v>307</v>
      </c>
      <c r="C1" s="105"/>
      <c r="D1" s="49"/>
      <c r="E1" s="69"/>
      <c r="F1" s="69"/>
      <c r="G1" s="69"/>
      <c r="H1" s="49"/>
      <c r="I1" s="31"/>
      <c r="J1" s="31"/>
      <c r="K1" s="49"/>
    </row>
    <row r="2" spans="2:11">
      <c r="B2" s="106"/>
      <c r="C2" s="106"/>
      <c r="D2" s="49"/>
      <c r="E2" s="69"/>
      <c r="F2" s="69"/>
      <c r="G2" s="69"/>
      <c r="H2" s="69"/>
      <c r="I2" s="69"/>
      <c r="J2" s="69"/>
      <c r="K2" s="49"/>
    </row>
    <row r="3" spans="2:11" ht="15.75" customHeight="1">
      <c r="B3" s="70" t="s">
        <v>49</v>
      </c>
      <c r="C3" s="71" t="s">
        <v>50</v>
      </c>
      <c r="D3" s="33" t="s">
        <v>51</v>
      </c>
      <c r="E3" s="63" t="s">
        <v>52</v>
      </c>
      <c r="F3" s="63" t="s">
        <v>53</v>
      </c>
      <c r="G3" s="63" t="s">
        <v>54</v>
      </c>
      <c r="H3" s="136" t="s">
        <v>55</v>
      </c>
      <c r="I3" s="136"/>
      <c r="J3" s="136"/>
      <c r="K3" s="35" t="s">
        <v>56</v>
      </c>
    </row>
    <row r="4" spans="2:11">
      <c r="B4" s="72" t="s">
        <v>57</v>
      </c>
      <c r="C4" s="73"/>
      <c r="D4" s="36" t="s">
        <v>58</v>
      </c>
      <c r="E4" s="74"/>
      <c r="F4" s="74"/>
      <c r="G4" s="74"/>
      <c r="H4" s="36"/>
      <c r="I4" s="36"/>
      <c r="J4" s="36"/>
      <c r="K4" s="99"/>
    </row>
    <row r="5" spans="2:11">
      <c r="B5" s="75" t="s">
        <v>59</v>
      </c>
      <c r="C5" s="76" t="s">
        <v>60</v>
      </c>
      <c r="D5" s="37" t="s">
        <v>61</v>
      </c>
      <c r="E5" s="77" t="s">
        <v>62</v>
      </c>
      <c r="F5" s="78" t="s">
        <v>62</v>
      </c>
      <c r="G5" s="111"/>
      <c r="H5" s="79" t="str">
        <f>HYPERLINK(CONCATENATE( BASE_URL, "0x04b-Mobile-App-Security-Testing.md#architectural-information"), "Architectural Information")</f>
        <v>Architectural Information</v>
      </c>
      <c r="I5" s="80"/>
      <c r="J5" s="80"/>
      <c r="K5" s="112"/>
    </row>
    <row r="6" spans="2:11">
      <c r="B6" s="75" t="s">
        <v>63</v>
      </c>
      <c r="C6" s="76" t="s">
        <v>64</v>
      </c>
      <c r="D6" s="37" t="s">
        <v>65</v>
      </c>
      <c r="E6" s="77" t="s">
        <v>62</v>
      </c>
      <c r="F6" s="78" t="s">
        <v>62</v>
      </c>
      <c r="G6" s="111"/>
      <c r="H6" s="79" t="str">
        <f>HYPERLINK(CONCATENATE( BASE_URL, "0x04h-Testing-Code-Quality.md#injection-flaws-mstg-arch-2-and-mstg-platform-2"), "Injection Flaws (MSTG-ARCH-2 and MSTG-PLATFORM-2)")</f>
        <v>Injection Flaws (MSTG-ARCH-2 and MSTG-PLATFORM-2)</v>
      </c>
      <c r="I6"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6"/>
      <c r="K6" s="112"/>
    </row>
    <row r="7" spans="2:11" ht="32">
      <c r="B7" s="75" t="s">
        <v>66</v>
      </c>
      <c r="C7" s="76" t="s">
        <v>67</v>
      </c>
      <c r="D7" s="37" t="s">
        <v>68</v>
      </c>
      <c r="E7" s="77" t="s">
        <v>62</v>
      </c>
      <c r="F7" s="78" t="s">
        <v>62</v>
      </c>
      <c r="G7" s="111"/>
      <c r="H7" s="79" t="str">
        <f>HYPERLINK(CONCATENATE( BASE_URL, "0x04b-Mobile-App-Security-Testing.md#architectural-information"), "Architectural Information")</f>
        <v>Architectural Information</v>
      </c>
      <c r="I7" s="80"/>
      <c r="J7" s="80"/>
      <c r="K7" s="112"/>
    </row>
    <row r="8" spans="2:11">
      <c r="B8" s="75" t="s">
        <v>69</v>
      </c>
      <c r="C8" s="76" t="s">
        <v>70</v>
      </c>
      <c r="D8" s="37" t="s">
        <v>71</v>
      </c>
      <c r="E8" s="77" t="s">
        <v>62</v>
      </c>
      <c r="F8" s="78" t="s">
        <v>62</v>
      </c>
      <c r="G8" s="111"/>
      <c r="H8" s="79" t="str">
        <f>HYPERLINK(CONCATENATE( BASE_URL, "0x04b-Mobile-App-Security-Testing.md#identifying-sensitive-data"), "Identifying Sensitive Data")</f>
        <v>Identifying Sensitive Data</v>
      </c>
      <c r="I8" s="80"/>
      <c r="J8" s="80"/>
      <c r="K8" s="112"/>
    </row>
    <row r="9" spans="2:11">
      <c r="B9" s="75" t="s">
        <v>72</v>
      </c>
      <c r="C9" s="76" t="s">
        <v>73</v>
      </c>
      <c r="D9" s="37" t="s">
        <v>74</v>
      </c>
      <c r="E9" s="80"/>
      <c r="F9" s="78" t="s">
        <v>62</v>
      </c>
      <c r="G9" s="111" t="s">
        <v>75</v>
      </c>
      <c r="H9" s="79" t="str">
        <f>HYPERLINK(CONCATENATE( BASE_URL, "0x04b-Mobile-App-Security-Testing.md#environmental-information"), "Environmental Information")</f>
        <v>Environmental Information</v>
      </c>
      <c r="I9" s="80"/>
      <c r="J9" s="80"/>
      <c r="K9" s="112"/>
    </row>
    <row r="10" spans="2:11" ht="32">
      <c r="B10" s="75" t="s">
        <v>76</v>
      </c>
      <c r="C10" s="76" t="s">
        <v>77</v>
      </c>
      <c r="D10" s="37" t="s">
        <v>78</v>
      </c>
      <c r="E10" s="80"/>
      <c r="F10" s="78" t="s">
        <v>62</v>
      </c>
      <c r="G10" s="111" t="s">
        <v>75</v>
      </c>
      <c r="H10" s="79" t="str">
        <f>HYPERLINK(CONCATENATE( BASE_URL, "0x04b-Mobile-App-Security-Testing.md#mapping-the-application"), "Mapping the Application")</f>
        <v>Mapping the Application</v>
      </c>
      <c r="I10" s="80"/>
      <c r="J10" s="80"/>
      <c r="K10" s="112"/>
    </row>
    <row r="11" spans="2:11" ht="17">
      <c r="B11" s="75" t="s">
        <v>79</v>
      </c>
      <c r="C11" s="76" t="s">
        <v>80</v>
      </c>
      <c r="D11" s="37" t="s">
        <v>81</v>
      </c>
      <c r="E11" s="80"/>
      <c r="F11" s="78" t="s">
        <v>62</v>
      </c>
      <c r="G11" s="111" t="s">
        <v>75</v>
      </c>
      <c r="H11" s="79" t="str">
        <f>HYPERLINK(CONCATENATE( BASE_URL, "0x04b-Mobile-App-Security-Testing.md#principles-of-testing"), "Principles of Testing")</f>
        <v>Principles of Testing</v>
      </c>
      <c r="I11" s="85" t="str">
        <f>HYPERLINK(CONCATENATE( BASE_URL, "0x04b-Mobile-App-Security-Testing.md#penetration-testing-aka-pentesting"), "Penetration Testing (a.k.a. Pentesting)")</f>
        <v>Penetration Testing (a.k.a. Pentesting)</v>
      </c>
      <c r="J11" s="85"/>
      <c r="K11" s="112"/>
    </row>
    <row r="12" spans="2:11" ht="32">
      <c r="B12" s="75" t="s">
        <v>82</v>
      </c>
      <c r="C12" s="76" t="s">
        <v>83</v>
      </c>
      <c r="D12" s="37" t="s">
        <v>84</v>
      </c>
      <c r="E12" s="80"/>
      <c r="F12" s="78" t="s">
        <v>62</v>
      </c>
      <c r="G12" s="111" t="s">
        <v>75</v>
      </c>
      <c r="H12" s="79" t="str">
        <f>HYPERLINK(CONCATENATE( BASE_URL, "0x04g-Testing-Cryptography.md#cryptographic-policy"), "Cryptographic policy")</f>
        <v>Cryptographic policy</v>
      </c>
      <c r="I12" s="80"/>
      <c r="J12" s="80"/>
      <c r="K12" s="112"/>
    </row>
    <row r="13" spans="2:11">
      <c r="B13" s="75" t="s">
        <v>85</v>
      </c>
      <c r="C13" s="76" t="s">
        <v>86</v>
      </c>
      <c r="D13" s="37" t="s">
        <v>87</v>
      </c>
      <c r="E13" s="80"/>
      <c r="F13" s="78" t="s">
        <v>62</v>
      </c>
      <c r="G13" s="111" t="s">
        <v>75</v>
      </c>
      <c r="H13" s="79" t="str">
        <f>HYPERLINK(CONCATENATE( BASE_URL, "0x06h-Testing-Platform-Interaction.md#testing-enforced-updating-mstg-arch-9"), "Testing enforced updating (MSTG-ARCH-9)")</f>
        <v>Testing enforced updating (MSTG-ARCH-9)</v>
      </c>
      <c r="I13" s="80"/>
      <c r="J13" s="80"/>
      <c r="K13" s="112"/>
    </row>
    <row r="14" spans="2:11">
      <c r="B14" s="75" t="s">
        <v>88</v>
      </c>
      <c r="C14" s="76" t="s">
        <v>89</v>
      </c>
      <c r="D14" s="37" t="s">
        <v>90</v>
      </c>
      <c r="E14" s="80"/>
      <c r="F14" s="78" t="s">
        <v>62</v>
      </c>
      <c r="G14" s="111" t="s">
        <v>75</v>
      </c>
      <c r="H14" s="79" t="str">
        <f>HYPERLINK(CONCATENATE( BASE_URL, "0x04b-Mobile-App-Security-Testing.md#security-testing-and-the-sdlc"), "Security Testing and the SDLC")</f>
        <v>Security Testing and the SDLC</v>
      </c>
      <c r="I14" s="80"/>
      <c r="J14" s="80"/>
      <c r="K14" s="112"/>
    </row>
    <row r="15" spans="2:11">
      <c r="B15" s="75" t="s">
        <v>361</v>
      </c>
      <c r="C15" s="76" t="s">
        <v>363</v>
      </c>
      <c r="D15" s="37" t="s">
        <v>365</v>
      </c>
      <c r="E15" s="80"/>
      <c r="F15" s="78" t="s">
        <v>62</v>
      </c>
      <c r="G15" s="111" t="s">
        <v>75</v>
      </c>
      <c r="H15" s="79"/>
      <c r="I15" s="80"/>
      <c r="J15" s="80"/>
      <c r="K15" s="112"/>
    </row>
    <row r="16" spans="2:11">
      <c r="B16" s="75" t="s">
        <v>362</v>
      </c>
      <c r="C16" s="76" t="s">
        <v>364</v>
      </c>
      <c r="D16" s="37" t="s">
        <v>366</v>
      </c>
      <c r="E16" s="77" t="s">
        <v>62</v>
      </c>
      <c r="F16" s="78" t="s">
        <v>62</v>
      </c>
      <c r="G16" s="111"/>
      <c r="H16" s="79"/>
      <c r="I16" s="80"/>
      <c r="J16" s="80"/>
      <c r="K16" s="112"/>
    </row>
    <row r="17" spans="2:12">
      <c r="B17" s="81" t="s">
        <v>91</v>
      </c>
      <c r="C17" s="82"/>
      <c r="D17" s="38" t="s">
        <v>92</v>
      </c>
      <c r="E17" s="83"/>
      <c r="F17" s="84"/>
      <c r="G17" s="83"/>
      <c r="H17" s="83"/>
      <c r="I17" s="83"/>
      <c r="J17" s="83"/>
      <c r="K17" s="40"/>
    </row>
    <row r="18" spans="2:12">
      <c r="B18" s="75" t="s">
        <v>93</v>
      </c>
      <c r="C18" s="76" t="s">
        <v>94</v>
      </c>
      <c r="D18" s="37" t="s">
        <v>373</v>
      </c>
      <c r="E18" s="77" t="s">
        <v>62</v>
      </c>
      <c r="F18" s="78" t="s">
        <v>62</v>
      </c>
      <c r="G18" s="111"/>
      <c r="H18" s="86" t="str">
        <f>HYPERLINK(CONCATENATE(BASE_URL,"0x06d-Testing-Data-Storage.md#testing-local-data-storage-mstg-storage-1-and-mstg-storage-2"),"Testing Local Data Storage (MSTG-STORAGE-1 and MSTG-STORAGE-2)")</f>
        <v>Testing Local Data Storage (MSTG-STORAGE-1 and MSTG-STORAGE-2)</v>
      </c>
      <c r="I18" s="80"/>
      <c r="J18" s="80"/>
      <c r="K18" s="112"/>
    </row>
    <row r="19" spans="2:12">
      <c r="B19" s="75" t="s">
        <v>95</v>
      </c>
      <c r="C19" s="76" t="s">
        <v>96</v>
      </c>
      <c r="D19" s="37" t="s">
        <v>97</v>
      </c>
      <c r="E19" s="77"/>
      <c r="F19" s="78"/>
      <c r="G19" s="111"/>
      <c r="H19" s="86" t="str">
        <f>HYPERLINK(CONCATENATE(BASE_URL,"0x06d-Testing-Data-Storage.md#testing-local-data-storage-mstg-storage-1-and-mstg-storage-2"),"Testing Local Data Storage (MSTG-STORAGE-1 and MSTG-STORAGE-2)")</f>
        <v>Testing Local Data Storage (MSTG-STORAGE-1 and MSTG-STORAGE-2)</v>
      </c>
      <c r="I19" s="80"/>
      <c r="J19" s="80"/>
      <c r="K19" s="112"/>
    </row>
    <row r="20" spans="2:12">
      <c r="B20" s="75" t="s">
        <v>98</v>
      </c>
      <c r="C20" s="76" t="s">
        <v>99</v>
      </c>
      <c r="D20" s="37" t="s">
        <v>100</v>
      </c>
      <c r="E20" s="77" t="s">
        <v>62</v>
      </c>
      <c r="F20" s="78" t="s">
        <v>62</v>
      </c>
      <c r="G20" s="111"/>
      <c r="H20" s="86" t="str">
        <f>HYPERLINK(CONCATENATE(BASE_URL,"0x06d-Testing-Data-Storage.md#checking-logs-for-sensitive-data-mstg-storage-3"),"Checking Logs for Sensitive Data (MSTG-STORAGE-3)")</f>
        <v>Checking Logs for Sensitive Data (MSTG-STORAGE-3)</v>
      </c>
      <c r="I20" s="80"/>
      <c r="J20" s="80"/>
      <c r="K20" s="112"/>
    </row>
    <row r="21" spans="2:12">
      <c r="B21" s="75" t="s">
        <v>101</v>
      </c>
      <c r="C21" s="76" t="s">
        <v>102</v>
      </c>
      <c r="D21" s="37" t="s">
        <v>103</v>
      </c>
      <c r="E21" s="77" t="s">
        <v>62</v>
      </c>
      <c r="F21" s="78" t="s">
        <v>62</v>
      </c>
      <c r="G21" s="111"/>
      <c r="H21" s="86"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0"/>
      <c r="J21" s="80"/>
      <c r="K21" s="112"/>
    </row>
    <row r="22" spans="2:12">
      <c r="B22" s="75" t="s">
        <v>104</v>
      </c>
      <c r="C22" s="76" t="s">
        <v>105</v>
      </c>
      <c r="D22" s="44" t="s">
        <v>106</v>
      </c>
      <c r="E22" s="77" t="s">
        <v>62</v>
      </c>
      <c r="F22" s="78" t="s">
        <v>62</v>
      </c>
      <c r="G22" s="111"/>
      <c r="H22" s="86" t="str">
        <f>HYPERLINK(CONCATENATE(BASE_URL,"0x06d-Testing-Data-Storage.md#finding-sensitive-data-in-the-keyboard-cache-mstg-storage-5"),"Finding Sensitive Data in the Keyboard Cache (MSTG-STORAGE-5)")</f>
        <v>Finding Sensitive Data in the Keyboard Cache (MSTG-STORAGE-5)</v>
      </c>
      <c r="I22" s="80"/>
      <c r="J22" s="80"/>
      <c r="K22" s="112"/>
    </row>
    <row r="23" spans="2:12" ht="17">
      <c r="B23" s="75" t="s">
        <v>107</v>
      </c>
      <c r="C23" s="76" t="s">
        <v>108</v>
      </c>
      <c r="D23" s="44" t="s">
        <v>109</v>
      </c>
      <c r="E23" s="77" t="s">
        <v>62</v>
      </c>
      <c r="F23" s="78" t="s">
        <v>62</v>
      </c>
      <c r="G23" s="111"/>
      <c r="H23" s="85"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0"/>
      <c r="J23" s="80"/>
      <c r="K23" s="112"/>
    </row>
    <row r="24" spans="2:12">
      <c r="B24" s="75" t="s">
        <v>110</v>
      </c>
      <c r="C24" s="76" t="s">
        <v>111</v>
      </c>
      <c r="D24" s="44" t="s">
        <v>112</v>
      </c>
      <c r="E24" s="77" t="s">
        <v>62</v>
      </c>
      <c r="F24" s="78" t="s">
        <v>62</v>
      </c>
      <c r="G24" s="111"/>
      <c r="H24" s="86"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0"/>
      <c r="J24" s="80"/>
      <c r="K24" s="112"/>
    </row>
    <row r="25" spans="2:12">
      <c r="B25" s="75" t="s">
        <v>113</v>
      </c>
      <c r="C25" s="76" t="s">
        <v>114</v>
      </c>
      <c r="D25" s="44" t="s">
        <v>115</v>
      </c>
      <c r="E25" s="80"/>
      <c r="F25" s="78" t="s">
        <v>62</v>
      </c>
      <c r="G25" s="111" t="s">
        <v>75</v>
      </c>
      <c r="H25" s="86" t="str">
        <f>HYPERLINK(CONCATENATE(BASE_URL,"0x06d-Testing-Data-Storage.md#testing-backups-for-sensitive-data-mstg-storage-8"),"Testing Backups for Sensitive Data (MSTG-STORAGE-8)")</f>
        <v>Testing Backups for Sensitive Data (MSTG-STORAGE-8)</v>
      </c>
      <c r="I25" s="80"/>
      <c r="J25" s="80"/>
      <c r="K25" s="112"/>
    </row>
    <row r="26" spans="2:12">
      <c r="B26" s="75" t="s">
        <v>116</v>
      </c>
      <c r="C26" s="76" t="s">
        <v>117</v>
      </c>
      <c r="D26" s="44" t="s">
        <v>118</v>
      </c>
      <c r="E26" s="80"/>
      <c r="F26" s="78" t="s">
        <v>62</v>
      </c>
      <c r="G26" s="111" t="s">
        <v>75</v>
      </c>
      <c r="H26" s="86"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0"/>
      <c r="J26" s="80"/>
      <c r="K26" s="112"/>
    </row>
    <row r="27" spans="2:12">
      <c r="B27" s="75" t="s">
        <v>119</v>
      </c>
      <c r="C27" s="76" t="s">
        <v>120</v>
      </c>
      <c r="D27" s="44" t="s">
        <v>121</v>
      </c>
      <c r="E27" s="80"/>
      <c r="F27" s="78" t="s">
        <v>62</v>
      </c>
      <c r="G27" s="111" t="s">
        <v>75</v>
      </c>
      <c r="H27" s="86" t="str">
        <f>HYPERLINK(CONCATENATE(BASE_URL,"0x06d-Testing-Data-Storage.md#testing-memory-for-sensitive-data-mstg-storage-10"),"Testing Memory for Sensitive Data (MSTG-STORAGE-10)")</f>
        <v>Testing Memory for Sensitive Data (MSTG-STORAGE-10)</v>
      </c>
      <c r="I27" s="80"/>
      <c r="J27" s="80"/>
      <c r="K27" s="112"/>
    </row>
    <row r="28" spans="2:12">
      <c r="B28" s="75" t="s">
        <v>122</v>
      </c>
      <c r="C28" s="76" t="s">
        <v>123</v>
      </c>
      <c r="D28" s="44" t="s">
        <v>124</v>
      </c>
      <c r="E28" s="80"/>
      <c r="F28" s="78" t="s">
        <v>62</v>
      </c>
      <c r="G28" s="111" t="s">
        <v>75</v>
      </c>
      <c r="H28" s="86" t="str">
        <f>HYPERLINK(CONCATENATE(BASE_URL,"0x06f-Testing-Local-Authentication.md#testing-local-authentication-mstg-auth-8-and-mstg-storage-11"),"Testing Local Authentication (MSTG-AUTH-8 and MSTG-STORAGE-11)")</f>
        <v>Testing Local Authentication (MSTG-AUTH-8 and MSTG-STORAGE-11)</v>
      </c>
      <c r="I28" s="80"/>
      <c r="J28" s="80"/>
      <c r="K28" s="112"/>
      <c r="L28" s="107"/>
    </row>
    <row r="29" spans="2:12" ht="32">
      <c r="B29" s="75" t="s">
        <v>125</v>
      </c>
      <c r="C29" s="76" t="s">
        <v>126</v>
      </c>
      <c r="D29" s="37" t="s">
        <v>127</v>
      </c>
      <c r="E29" s="80"/>
      <c r="F29" s="78" t="s">
        <v>62</v>
      </c>
      <c r="G29" s="111" t="s">
        <v>75</v>
      </c>
      <c r="H29" s="88" t="str">
        <f>HYPERLINK(CONCATENATE(BASE_URL,"0x04i-Testing-user-interaction.md#testing-user-education-mstg-storage-12"),"Testing User Education (MSTG-STORAGE-12)")</f>
        <v>Testing User Education (MSTG-STORAGE-12)</v>
      </c>
      <c r="I29" s="80"/>
      <c r="J29" s="80"/>
      <c r="K29" s="112"/>
      <c r="L29" s="65"/>
    </row>
    <row r="30" spans="2:12" ht="32">
      <c r="B30" s="75" t="s">
        <v>367</v>
      </c>
      <c r="C30" s="76" t="s">
        <v>370</v>
      </c>
      <c r="D30" s="37" t="s">
        <v>374</v>
      </c>
      <c r="E30" s="80"/>
      <c r="F30" s="78" t="s">
        <v>62</v>
      </c>
      <c r="G30" s="111" t="s">
        <v>75</v>
      </c>
      <c r="H30" s="88"/>
      <c r="I30" s="80"/>
      <c r="J30" s="80"/>
      <c r="K30" s="112"/>
      <c r="L30" s="65"/>
    </row>
    <row r="31" spans="2:12" ht="32">
      <c r="B31" s="75" t="s">
        <v>368</v>
      </c>
      <c r="C31" s="76" t="s">
        <v>371</v>
      </c>
      <c r="D31" s="37" t="s">
        <v>375</v>
      </c>
      <c r="E31" s="80"/>
      <c r="F31" s="78" t="s">
        <v>62</v>
      </c>
      <c r="G31" s="111" t="s">
        <v>75</v>
      </c>
      <c r="H31" s="88"/>
      <c r="I31" s="80"/>
      <c r="J31" s="80"/>
      <c r="K31" s="112"/>
      <c r="L31" s="65"/>
    </row>
    <row r="32" spans="2:12">
      <c r="B32" s="75" t="s">
        <v>369</v>
      </c>
      <c r="C32" s="76" t="s">
        <v>372</v>
      </c>
      <c r="D32" s="37" t="s">
        <v>376</v>
      </c>
      <c r="E32" s="80"/>
      <c r="F32" s="78" t="s">
        <v>62</v>
      </c>
      <c r="G32" s="111" t="s">
        <v>75</v>
      </c>
      <c r="H32" s="88"/>
      <c r="I32" s="80"/>
      <c r="J32" s="80"/>
      <c r="K32" s="112"/>
      <c r="L32" s="65"/>
    </row>
    <row r="33" spans="2:13">
      <c r="B33" s="81" t="s">
        <v>128</v>
      </c>
      <c r="C33" s="82"/>
      <c r="D33" s="38" t="s">
        <v>129</v>
      </c>
      <c r="E33" s="83"/>
      <c r="F33" s="84"/>
      <c r="G33" s="83"/>
      <c r="H33" s="83"/>
      <c r="I33" s="83"/>
      <c r="J33" s="83"/>
      <c r="K33" s="40"/>
    </row>
    <row r="34" spans="2:13">
      <c r="B34" s="75" t="s">
        <v>130</v>
      </c>
      <c r="C34" s="76" t="s">
        <v>131</v>
      </c>
      <c r="D34" s="44" t="s">
        <v>132</v>
      </c>
      <c r="E34" s="77" t="s">
        <v>62</v>
      </c>
      <c r="F34" s="78" t="s">
        <v>62</v>
      </c>
      <c r="G34" s="111"/>
      <c r="H34" s="86" t="str">
        <f>HYPERLINK(CONCATENATE(BASE_URL,"0x06e-Testing-Cryptography.md#testing-key-management-mstg-crypto-1-and-mstg-crypto-5"),"Testing Key Management (MSTG-CRYPTO-1 and MSTG-CRYPTO-5)")</f>
        <v>Testing Key Management (MSTG-CRYPTO-1 and MSTG-CRYPTO-5)</v>
      </c>
      <c r="I34" s="80"/>
      <c r="J34" s="80"/>
      <c r="K34" s="112"/>
    </row>
    <row r="35" spans="2:13" ht="17">
      <c r="B35" s="75" t="s">
        <v>133</v>
      </c>
      <c r="C35" s="76" t="s">
        <v>134</v>
      </c>
      <c r="D35" s="44" t="s">
        <v>135</v>
      </c>
      <c r="E35" s="77" t="s">
        <v>62</v>
      </c>
      <c r="F35" s="78" t="s">
        <v>62</v>
      </c>
      <c r="G35" s="111"/>
      <c r="H35"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0"/>
      <c r="J35" s="80"/>
      <c r="K35" s="112"/>
    </row>
    <row r="36" spans="2:13" ht="32">
      <c r="B36" s="75" t="s">
        <v>136</v>
      </c>
      <c r="C36" s="76" t="s">
        <v>137</v>
      </c>
      <c r="D36" s="37" t="s">
        <v>138</v>
      </c>
      <c r="E36" s="77" t="s">
        <v>62</v>
      </c>
      <c r="F36" s="78" t="s">
        <v>62</v>
      </c>
      <c r="G36" s="111"/>
      <c r="H36"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0"/>
      <c r="J36" s="80"/>
      <c r="K36" s="112"/>
    </row>
    <row r="37" spans="2:13">
      <c r="B37" s="75" t="s">
        <v>139</v>
      </c>
      <c r="C37" s="76" t="s">
        <v>140</v>
      </c>
      <c r="D37" s="44" t="s">
        <v>377</v>
      </c>
      <c r="E37" s="77" t="s">
        <v>62</v>
      </c>
      <c r="F37" s="78" t="s">
        <v>62</v>
      </c>
      <c r="G37" s="111"/>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0"/>
      <c r="J37" s="80"/>
      <c r="K37" s="112"/>
    </row>
    <row r="38" spans="2:13">
      <c r="B38" s="75" t="s">
        <v>141</v>
      </c>
      <c r="C38" s="76" t="s">
        <v>142</v>
      </c>
      <c r="D38" s="44" t="s">
        <v>143</v>
      </c>
      <c r="E38" s="77" t="s">
        <v>62</v>
      </c>
      <c r="F38" s="78" t="s">
        <v>62</v>
      </c>
      <c r="G38" s="111"/>
      <c r="H38" s="86" t="str">
        <f>HYPERLINK(CONCATENATE(BASE_URL,"0x06e-Testing-Cryptography.md#testing-key-management-mstg-crypto-1-and-mstg-crypto-5"),"Testing Key Management (MSTG-CRYPTO-1 and MSTG-CRYPTO-5)")</f>
        <v>Testing Key Management (MSTG-CRYPTO-1 and MSTG-CRYPTO-5)</v>
      </c>
      <c r="I38" s="80"/>
      <c r="J38" s="80"/>
      <c r="K38" s="112"/>
    </row>
    <row r="39" spans="2:13">
      <c r="B39" s="75" t="s">
        <v>144</v>
      </c>
      <c r="C39" s="76" t="s">
        <v>145</v>
      </c>
      <c r="D39" s="44" t="s">
        <v>146</v>
      </c>
      <c r="E39" s="77" t="s">
        <v>62</v>
      </c>
      <c r="F39" s="78" t="s">
        <v>62</v>
      </c>
      <c r="G39" s="111"/>
      <c r="H39" s="86" t="str">
        <f>HYPERLINK(CONCATENATE(BASE_URL,"0x06e-Testing-Cryptography.md#testing-random-number-generation-mstg-crypto-6")," Testing Random Number Generation (MSTG-CRYPTO-6)")</f>
        <v xml:space="preserve"> Testing Random Number Generation (MSTG-CRYPTO-6)</v>
      </c>
      <c r="I39" s="80"/>
      <c r="J39" s="80"/>
      <c r="K39" s="112"/>
    </row>
    <row r="40" spans="2:13">
      <c r="B40" s="81" t="s">
        <v>147</v>
      </c>
      <c r="C40" s="82"/>
      <c r="D40" s="38" t="s">
        <v>148</v>
      </c>
      <c r="E40" s="83"/>
      <c r="F40" s="84"/>
      <c r="G40" s="83"/>
      <c r="H40" s="83"/>
      <c r="I40" s="83"/>
      <c r="J40" s="83"/>
      <c r="K40" s="40"/>
    </row>
    <row r="41" spans="2:13" ht="32">
      <c r="B41" s="75" t="s">
        <v>149</v>
      </c>
      <c r="C41" s="76" t="s">
        <v>150</v>
      </c>
      <c r="D41" s="41" t="s">
        <v>151</v>
      </c>
      <c r="E41" s="77" t="s">
        <v>62</v>
      </c>
      <c r="F41" s="78" t="s">
        <v>62</v>
      </c>
      <c r="G41" s="111"/>
      <c r="H41"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86" t="str">
        <f>HYPERLINK(CONCATENATE(BASE_URL,"0x04e-Testing-Authentication-and-Session-Management.md#testing-oauth-20-flows-mstg-auth-1-and-mstg-auth-3"),"Testing OAuth 2.0 Flows (MSTG-AUTH-1 and MSTG-AUTH-3)")</f>
        <v>Testing OAuth 2.0 Flows (MSTG-AUTH-1 and MSTG-AUTH-3)</v>
      </c>
      <c r="J41" s="86"/>
      <c r="K41" s="112"/>
    </row>
    <row r="42" spans="2:13" ht="32">
      <c r="B42" s="75" t="s">
        <v>152</v>
      </c>
      <c r="C42" s="76" t="s">
        <v>153</v>
      </c>
      <c r="D42" s="41" t="s">
        <v>154</v>
      </c>
      <c r="E42" s="77" t="s">
        <v>62</v>
      </c>
      <c r="F42" s="78" t="s">
        <v>62</v>
      </c>
      <c r="G42" s="111"/>
      <c r="H42" s="86" t="str">
        <f>HYPERLINK(CONCATENATE(BASE_URL,"0x04e-Testing-Authentication-and-Session-Management.md#testing-stateful-session-management-mstg-auth-2"),"Testing Stateful Session Management (MSTG-AUTH-2)")</f>
        <v>Testing Stateful Session Management (MSTG-AUTH-2)</v>
      </c>
      <c r="I42" s="80"/>
      <c r="J42" s="80"/>
      <c r="K42" s="112"/>
    </row>
    <row r="43" spans="2:13">
      <c r="B43" s="75" t="s">
        <v>155</v>
      </c>
      <c r="C43" s="76" t="s">
        <v>156</v>
      </c>
      <c r="D43" s="41" t="s">
        <v>157</v>
      </c>
      <c r="E43" s="77" t="s">
        <v>62</v>
      </c>
      <c r="F43" s="78" t="s">
        <v>62</v>
      </c>
      <c r="G43" s="111"/>
      <c r="H43" s="86" t="str">
        <f>HYPERLINK(CONCATENATE(BASE_URL,"0x04e-Testing-Authentication-and-Session-Management.md#testing-stateless-token-based-authentication-mstg-auth-3"),"Testing Stateless (Token-Based) Authentication (MSTG-AUTH-3)")</f>
        <v>Testing Stateless (Token-Based) Authentication (MSTG-AUTH-3)</v>
      </c>
      <c r="I43" s="86" t="str">
        <f>HYPERLINK(CONCATENATE(BASE_URL,"0x04e-Testing-Authentication-and-Session-Management.md#testing-oauth-20-flows-mstg-auth-1-and-mstg-auth-3"),"Testing OAuth 2.0 Flows (MSTG-AUTH-1 and MSTG-AUTH-3)")</f>
        <v>Testing OAuth 2.0 Flows (MSTG-AUTH-1 and MSTG-AUTH-3)</v>
      </c>
      <c r="J43" s="86"/>
      <c r="K43" s="112"/>
    </row>
    <row r="44" spans="2:13">
      <c r="B44" s="75" t="s">
        <v>158</v>
      </c>
      <c r="C44" s="76" t="s">
        <v>159</v>
      </c>
      <c r="D44" s="41" t="s">
        <v>160</v>
      </c>
      <c r="E44" s="77"/>
      <c r="F44" s="78"/>
      <c r="G44" s="111"/>
      <c r="H44" s="86" t="str">
        <f>HYPERLINK(CONCATENATE(BASE_URL,"0x04e-Testing-Authentication-and-Session-Management.md#testing-user-logout-mstg-auth-4"),"Testing User Logout (MSTG-AUTH-4)")</f>
        <v>Testing User Logout (MSTG-AUTH-4)</v>
      </c>
      <c r="I44" s="80"/>
      <c r="J44" s="80"/>
      <c r="K44" s="112"/>
      <c r="M44" s="87"/>
    </row>
    <row r="45" spans="2:13">
      <c r="B45" s="75" t="s">
        <v>161</v>
      </c>
      <c r="C45" s="76" t="s">
        <v>162</v>
      </c>
      <c r="D45" s="41" t="s">
        <v>163</v>
      </c>
      <c r="E45" s="77" t="s">
        <v>62</v>
      </c>
      <c r="F45" s="78" t="s">
        <v>62</v>
      </c>
      <c r="G45" s="111"/>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2"/>
      <c r="M45" s="87"/>
    </row>
    <row r="46" spans="2:13" ht="32">
      <c r="B46" s="75" t="s">
        <v>164</v>
      </c>
      <c r="C46" s="76" t="s">
        <v>165</v>
      </c>
      <c r="D46" s="41" t="s">
        <v>166</v>
      </c>
      <c r="E46" s="77" t="s">
        <v>62</v>
      </c>
      <c r="F46" s="78" t="s">
        <v>62</v>
      </c>
      <c r="G46" s="111"/>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6" t="str">
        <f>HYPERLINK(CONCATENATE(BASE_URL,"0x04e-Testing-Authentication-and-Session-Management.md#dynamic-testing-mstg-auth-6"),"Dynamic Testing (MSTG-AUTH-6)")</f>
        <v>Dynamic Testing (MSTG-AUTH-6)</v>
      </c>
      <c r="J46" s="86"/>
      <c r="K46" s="112"/>
    </row>
    <row r="47" spans="2:13">
      <c r="B47" s="75" t="s">
        <v>167</v>
      </c>
      <c r="C47" s="76" t="s">
        <v>168</v>
      </c>
      <c r="D47" s="41" t="s">
        <v>169</v>
      </c>
      <c r="E47" s="77" t="s">
        <v>62</v>
      </c>
      <c r="F47" s="78" t="s">
        <v>62</v>
      </c>
      <c r="G47" s="111"/>
      <c r="H47" s="86" t="str">
        <f>HYPERLINK(CONCATENATE(BASE_URL,"0x04e-Testing-Authentication-and-Session-Management.md#testing-session-timeout-mstg-auth-7"),"Testing Session Timeout (MSTG-AUTH-7)")</f>
        <v>Testing Session Timeout (MSTG-AUTH-7)</v>
      </c>
      <c r="I47" s="87"/>
      <c r="J47" s="87"/>
      <c r="K47" s="114"/>
    </row>
    <row r="48" spans="2:13" ht="32">
      <c r="B48" s="75" t="s">
        <v>170</v>
      </c>
      <c r="C48" s="76" t="s">
        <v>171</v>
      </c>
      <c r="D48" s="41" t="s">
        <v>172</v>
      </c>
      <c r="E48" s="80"/>
      <c r="F48" s="78" t="s">
        <v>62</v>
      </c>
      <c r="G48" s="111" t="s">
        <v>75</v>
      </c>
      <c r="H48" s="86" t="str">
        <f>HYPERLINK(CONCATENATE(BASE_URL,"0x06f-Testing-Local-Authentication.md#testing-local-authentication-mstg-auth-8-and-mstg-storage-11"),"Testing Local Authentication (MSTG-AUTH-8 and MSTG-STORAGE-11)")</f>
        <v>Testing Local Authentication (MSTG-AUTH-8 and MSTG-STORAGE-11)</v>
      </c>
      <c r="I48" s="86"/>
      <c r="J48" s="86"/>
      <c r="K48" s="112"/>
    </row>
    <row r="49" spans="2:11" ht="17">
      <c r="B49" s="75" t="s">
        <v>173</v>
      </c>
      <c r="C49" s="76" t="s">
        <v>174</v>
      </c>
      <c r="D49" s="41" t="s">
        <v>175</v>
      </c>
      <c r="E49" s="80"/>
      <c r="F49" s="78" t="s">
        <v>62</v>
      </c>
      <c r="G49" s="111" t="s">
        <v>75</v>
      </c>
      <c r="H49"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2"/>
    </row>
    <row r="50" spans="2:11" ht="17">
      <c r="B50" s="75" t="s">
        <v>176</v>
      </c>
      <c r="C50" s="76" t="s">
        <v>177</v>
      </c>
      <c r="D50" s="41" t="s">
        <v>178</v>
      </c>
      <c r="E50" s="80"/>
      <c r="F50" s="78" t="s">
        <v>62</v>
      </c>
      <c r="G50" s="111" t="s">
        <v>75</v>
      </c>
      <c r="H50"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2"/>
    </row>
    <row r="51" spans="2:11" ht="32">
      <c r="B51" s="75" t="s">
        <v>179</v>
      </c>
      <c r="C51" s="76" t="s">
        <v>180</v>
      </c>
      <c r="D51" s="41" t="s">
        <v>380</v>
      </c>
      <c r="E51" s="80"/>
      <c r="F51" s="78" t="s">
        <v>62</v>
      </c>
      <c r="G51" s="111" t="s">
        <v>75</v>
      </c>
      <c r="H51" s="88" t="str">
        <f>HYPERLINK(CONCATENATE( BASE_URL, "0x04e-Testing-Authentication-and-Session-Management.md#testing-login-activity-and-device-blocking-mstg-auth-11"), "Testing Login Activity and Device Blocking (MSTG-AUTH-11)")</f>
        <v>Testing Login Activity and Device Blocking (MSTG-AUTH-11)</v>
      </c>
      <c r="I51" s="80"/>
      <c r="J51" s="80"/>
      <c r="K51" s="112"/>
    </row>
    <row r="52" spans="2:11">
      <c r="B52" s="75" t="s">
        <v>378</v>
      </c>
      <c r="C52" s="76" t="s">
        <v>379</v>
      </c>
      <c r="D52" s="41" t="s">
        <v>381</v>
      </c>
      <c r="E52" s="77" t="s">
        <v>62</v>
      </c>
      <c r="F52" s="78" t="s">
        <v>62</v>
      </c>
      <c r="G52" s="111"/>
      <c r="H52" s="88"/>
      <c r="I52" s="80"/>
      <c r="J52" s="80"/>
      <c r="K52" s="112"/>
    </row>
    <row r="53" spans="2:11">
      <c r="B53" s="81" t="s">
        <v>181</v>
      </c>
      <c r="C53" s="82"/>
      <c r="D53" s="38" t="s">
        <v>182</v>
      </c>
      <c r="E53" s="83"/>
      <c r="F53" s="84"/>
      <c r="G53" s="83"/>
      <c r="H53" s="83"/>
      <c r="I53" s="83"/>
      <c r="J53" s="83"/>
      <c r="K53" s="40"/>
    </row>
    <row r="54" spans="2:11" ht="17">
      <c r="B54" s="75" t="s">
        <v>183</v>
      </c>
      <c r="C54" s="76" t="s">
        <v>184</v>
      </c>
      <c r="D54" s="44" t="s">
        <v>185</v>
      </c>
      <c r="E54" s="77" t="s">
        <v>62</v>
      </c>
      <c r="F54" s="78" t="s">
        <v>62</v>
      </c>
      <c r="G54" s="111"/>
      <c r="H54"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5"/>
      <c r="J54" s="85"/>
      <c r="K54" s="115"/>
    </row>
    <row r="55" spans="2:11" ht="32">
      <c r="B55" s="75" t="s">
        <v>186</v>
      </c>
      <c r="C55" s="76" t="s">
        <v>187</v>
      </c>
      <c r="D55" s="41" t="s">
        <v>188</v>
      </c>
      <c r="E55" s="77" t="s">
        <v>62</v>
      </c>
      <c r="F55" s="78" t="s">
        <v>62</v>
      </c>
      <c r="G55" s="111"/>
      <c r="H55"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5" t="str">
        <f>HYPERLINK(CONCATENATE(BASE_URL,"0x06g-Testing-Network-Communication.md#app-transport-security-mstg-network-2"),"App Transport Security (MSTG-NETWORK-2)")</f>
        <v>App Transport Security (MSTG-NETWORK-2)</v>
      </c>
      <c r="J55" s="85"/>
      <c r="K55" s="115"/>
    </row>
    <row r="56" spans="2:11" ht="32">
      <c r="B56" s="75" t="s">
        <v>189</v>
      </c>
      <c r="C56" s="76" t="s">
        <v>190</v>
      </c>
      <c r="D56" s="41" t="s">
        <v>191</v>
      </c>
      <c r="E56" s="77" t="s">
        <v>62</v>
      </c>
      <c r="F56" s="78" t="s">
        <v>62</v>
      </c>
      <c r="G56" s="111"/>
      <c r="H56"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0"/>
      <c r="J56" s="80"/>
      <c r="K56" s="115"/>
    </row>
    <row r="57" spans="2:11" ht="32">
      <c r="B57" s="75" t="s">
        <v>192</v>
      </c>
      <c r="C57" s="76" t="s">
        <v>193</v>
      </c>
      <c r="D57" s="41" t="s">
        <v>194</v>
      </c>
      <c r="E57" s="80"/>
      <c r="F57" s="78" t="s">
        <v>62</v>
      </c>
      <c r="G57" s="111" t="s">
        <v>75</v>
      </c>
      <c r="H57"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0"/>
      <c r="J57" s="80"/>
      <c r="K57" s="112"/>
    </row>
    <row r="58" spans="2:11" ht="32">
      <c r="B58" s="75" t="s">
        <v>195</v>
      </c>
      <c r="C58" s="76" t="s">
        <v>196</v>
      </c>
      <c r="D58" s="41" t="s">
        <v>197</v>
      </c>
      <c r="E58" s="80"/>
      <c r="F58" s="78" t="s">
        <v>62</v>
      </c>
      <c r="G58" s="111" t="s">
        <v>75</v>
      </c>
      <c r="H58" s="8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2"/>
    </row>
    <row r="59" spans="2:11">
      <c r="B59" s="75" t="s">
        <v>198</v>
      </c>
      <c r="C59" s="76" t="s">
        <v>199</v>
      </c>
      <c r="D59" s="41" t="s">
        <v>200</v>
      </c>
      <c r="E59" s="80"/>
      <c r="F59" s="78" t="s">
        <v>62</v>
      </c>
      <c r="G59" s="111" t="s">
        <v>75</v>
      </c>
      <c r="H59" s="86" t="str">
        <f>HYPERLINK(CONCATENATE( BASE_URL, "0x06i-Testing-Code-Quality-and-Build-Settings.md#checking-for-weaknesses-in-third-party-libraries-mstg-code-5"), "Checking for Weaknesses in Third Party Libraries (MSTG-CODE-5)")</f>
        <v>Checking for Weaknesses in Third Party Libraries (MSTG-CODE-5)</v>
      </c>
      <c r="I59" s="80"/>
      <c r="J59" s="80"/>
      <c r="K59" s="112"/>
    </row>
    <row r="60" spans="2:11">
      <c r="B60" s="81" t="s">
        <v>201</v>
      </c>
      <c r="C60" s="82"/>
      <c r="D60" s="38" t="s">
        <v>202</v>
      </c>
      <c r="E60" s="83"/>
      <c r="F60" s="84"/>
      <c r="G60" s="83"/>
      <c r="H60" s="83"/>
      <c r="I60" s="83"/>
      <c r="J60" s="83"/>
      <c r="K60" s="40"/>
    </row>
    <row r="61" spans="2:11">
      <c r="B61" s="75" t="s">
        <v>203</v>
      </c>
      <c r="C61" s="76" t="s">
        <v>204</v>
      </c>
      <c r="D61" s="44" t="s">
        <v>205</v>
      </c>
      <c r="E61" s="77" t="s">
        <v>62</v>
      </c>
      <c r="F61" s="78" t="s">
        <v>62</v>
      </c>
      <c r="G61" s="111"/>
      <c r="H61" s="86" t="str">
        <f>HYPERLINK(CONCATENATE(BASE_URL,"0x06h-Testing-Platform-Interaction.md#testing-app-permissions-mstg-platform-1"),"Testing App Permissions (MSTG-PLATFORM-1)")</f>
        <v>Testing App Permissions (MSTG-PLATFORM-1)</v>
      </c>
      <c r="I61" s="80"/>
      <c r="J61" s="80"/>
      <c r="K61" s="112"/>
    </row>
    <row r="62" spans="2:11" ht="32">
      <c r="B62" s="75" t="s">
        <v>206</v>
      </c>
      <c r="C62" s="76" t="s">
        <v>207</v>
      </c>
      <c r="D62" s="41" t="s">
        <v>208</v>
      </c>
      <c r="E62" s="77" t="s">
        <v>62</v>
      </c>
      <c r="F62" s="78" t="s">
        <v>62</v>
      </c>
      <c r="G62" s="111"/>
      <c r="H62" s="86" t="str">
        <f>HYPERLINK(CONCATENATE(BASE_URL,"0x04h-Testing-Code-Quality.md#injection-flaws-mstg-arch-2-and-mstg-platform-2"),"Injection Flaws (MSTG-ARCH-2 and MSTG-PLATFORM-2)")</f>
        <v>Injection Flaws (MSTG-ARCH-2 and MSTG-PLATFORM-2)</v>
      </c>
      <c r="I62" s="80"/>
      <c r="J62" s="80"/>
      <c r="K62" s="112"/>
    </row>
    <row r="63" spans="2:11">
      <c r="B63" s="75" t="s">
        <v>209</v>
      </c>
      <c r="C63" s="76" t="s">
        <v>210</v>
      </c>
      <c r="D63" s="44" t="s">
        <v>211</v>
      </c>
      <c r="E63" s="77" t="s">
        <v>62</v>
      </c>
      <c r="F63" s="78" t="s">
        <v>62</v>
      </c>
      <c r="G63" s="111"/>
      <c r="H63" s="86" t="str">
        <f>HYPERLINK(CONCATENATE(BASE_URL,"0x06h-Testing-Platform-Interaction.md#testing-custom-url-schemes-mstg-platform-3"),"Testing Custom URL Schemes (MSTG-PLATFORM-3)")</f>
        <v>Testing Custom URL Schemes (MSTG-PLATFORM-3)</v>
      </c>
      <c r="I63" s="80"/>
      <c r="J63" s="80"/>
      <c r="K63" s="112"/>
    </row>
    <row r="64" spans="2:11">
      <c r="B64" s="75" t="s">
        <v>212</v>
      </c>
      <c r="C64" s="76" t="s">
        <v>213</v>
      </c>
      <c r="D64" s="44" t="s">
        <v>214</v>
      </c>
      <c r="E64" s="77" t="s">
        <v>62</v>
      </c>
      <c r="F64" s="78" t="s">
        <v>62</v>
      </c>
      <c r="G64" s="111"/>
      <c r="H64" s="79"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0"/>
      <c r="J64" s="80"/>
      <c r="K64" s="112"/>
    </row>
    <row r="65" spans="2:11">
      <c r="B65" s="75" t="s">
        <v>215</v>
      </c>
      <c r="C65" s="76" t="s">
        <v>216</v>
      </c>
      <c r="D65" s="44" t="s">
        <v>217</v>
      </c>
      <c r="E65" s="77" t="s">
        <v>62</v>
      </c>
      <c r="F65" s="78" t="s">
        <v>62</v>
      </c>
      <c r="G65" s="111"/>
      <c r="H65" s="86" t="str">
        <f>HYPERLINK(CONCATENATE(BASE_URL,"0x06h-Testing-Platform-Interaction.md#testing-ios-webviews-mstg-platform-5"),"Testing iOS WebViews (MSTG-PLATFORM-5)")</f>
        <v>Testing iOS WebViews (MSTG-PLATFORM-5)</v>
      </c>
      <c r="I65" s="80"/>
      <c r="J65" s="80"/>
      <c r="K65" s="112"/>
    </row>
    <row r="66" spans="2:11" ht="32">
      <c r="B66" s="75" t="s">
        <v>218</v>
      </c>
      <c r="C66" s="76" t="s">
        <v>219</v>
      </c>
      <c r="D66" s="41" t="s">
        <v>220</v>
      </c>
      <c r="E66" s="77" t="s">
        <v>62</v>
      </c>
      <c r="F66" s="78" t="s">
        <v>62</v>
      </c>
      <c r="G66" s="111"/>
      <c r="H66" s="86" t="str">
        <f>HYPERLINK(CONCATENATE(BASE_URL,"0x06h-Testing-Platform-Interaction.md#testing-webview-protocol-handlers-mstg-platform-6"),"Testing WebView Protocol Handlers (MSTG-PLATFORM-6)")</f>
        <v>Testing WebView Protocol Handlers (MSTG-PLATFORM-6)</v>
      </c>
      <c r="I66" s="80"/>
      <c r="J66" s="80"/>
      <c r="K66" s="112"/>
    </row>
    <row r="67" spans="2:11" ht="32">
      <c r="B67" s="75" t="s">
        <v>221</v>
      </c>
      <c r="C67" s="76" t="s">
        <v>222</v>
      </c>
      <c r="D67" s="41" t="s">
        <v>223</v>
      </c>
      <c r="E67" s="77" t="s">
        <v>62</v>
      </c>
      <c r="F67" s="78" t="s">
        <v>62</v>
      </c>
      <c r="G67" s="111"/>
      <c r="H67" s="86"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0"/>
      <c r="J67" s="80"/>
      <c r="K67" s="112"/>
    </row>
    <row r="68" spans="2:11">
      <c r="B68" s="75" t="s">
        <v>224</v>
      </c>
      <c r="C68" s="76" t="s">
        <v>225</v>
      </c>
      <c r="D68" s="44" t="s">
        <v>226</v>
      </c>
      <c r="E68" s="77" t="s">
        <v>62</v>
      </c>
      <c r="F68" s="78" t="s">
        <v>62</v>
      </c>
      <c r="G68" s="111"/>
      <c r="H68" s="86" t="str">
        <f>HYPERLINK(CONCATENATE(BASE_URL,"0x06h-Testing-Platform-Interaction.md#testing-object-persistence-mstg-platform-8"),"Testing Object Persistence (MSTG-PLATFORM-8)")</f>
        <v>Testing Object Persistence (MSTG-PLATFORM-8)</v>
      </c>
      <c r="I68" s="80"/>
      <c r="J68" s="80"/>
      <c r="K68" s="112"/>
    </row>
    <row r="69" spans="2:11">
      <c r="B69" s="75" t="s">
        <v>382</v>
      </c>
      <c r="C69" s="76" t="s">
        <v>385</v>
      </c>
      <c r="D69" s="44" t="s">
        <v>388</v>
      </c>
      <c r="E69" s="100"/>
      <c r="F69" s="78" t="s">
        <v>62</v>
      </c>
      <c r="G69" s="111" t="s">
        <v>75</v>
      </c>
      <c r="H69" s="86"/>
      <c r="I69" s="80"/>
      <c r="J69" s="80"/>
      <c r="K69" s="112"/>
    </row>
    <row r="70" spans="2:11">
      <c r="B70" s="75" t="s">
        <v>383</v>
      </c>
      <c r="C70" s="76" t="s">
        <v>386</v>
      </c>
      <c r="D70" s="44" t="s">
        <v>389</v>
      </c>
      <c r="E70" s="100"/>
      <c r="F70" s="78" t="s">
        <v>62</v>
      </c>
      <c r="G70" s="111" t="s">
        <v>75</v>
      </c>
      <c r="H70" s="86"/>
      <c r="I70" s="80"/>
      <c r="J70" s="80"/>
      <c r="K70" s="112"/>
    </row>
    <row r="71" spans="2:11">
      <c r="B71" s="75" t="s">
        <v>384</v>
      </c>
      <c r="C71" s="76" t="s">
        <v>387</v>
      </c>
      <c r="D71" s="44" t="s">
        <v>390</v>
      </c>
      <c r="E71" s="100"/>
      <c r="F71" s="78" t="s">
        <v>62</v>
      </c>
      <c r="G71" s="111" t="s">
        <v>75</v>
      </c>
      <c r="H71" s="86"/>
      <c r="I71" s="80"/>
      <c r="J71" s="80"/>
      <c r="K71" s="112"/>
    </row>
    <row r="72" spans="2:11">
      <c r="B72" s="81" t="s">
        <v>227</v>
      </c>
      <c r="C72" s="82"/>
      <c r="D72" s="38" t="s">
        <v>228</v>
      </c>
      <c r="E72" s="83"/>
      <c r="F72" s="84"/>
      <c r="G72" s="83"/>
      <c r="H72" s="83"/>
      <c r="I72" s="83"/>
      <c r="J72" s="83"/>
      <c r="K72" s="40"/>
    </row>
    <row r="73" spans="2:11">
      <c r="B73" s="75" t="s">
        <v>229</v>
      </c>
      <c r="C73" s="76" t="s">
        <v>230</v>
      </c>
      <c r="D73" s="44" t="s">
        <v>231</v>
      </c>
      <c r="E73" s="77" t="s">
        <v>62</v>
      </c>
      <c r="F73" s="78" t="s">
        <v>62</v>
      </c>
      <c r="G73" s="111"/>
      <c r="H73" s="86" t="str">
        <f>HYPERLINK(CONCATENATE(BASE_URL,"0x06i-Testing-Code-Quality-and-Build-Settings.md#making-sure-that-the-app-is-properly-signed-mstg-code-1"),"Making Sure that the App Is Properly Signed (MSTG-CODE-1)")</f>
        <v>Making Sure that the App Is Properly Signed (MSTG-CODE-1)</v>
      </c>
      <c r="I73" s="80"/>
      <c r="J73" s="80"/>
      <c r="K73" s="112"/>
    </row>
    <row r="74" spans="2:11">
      <c r="B74" s="75" t="s">
        <v>232</v>
      </c>
      <c r="C74" s="76" t="s">
        <v>233</v>
      </c>
      <c r="D74" s="44" t="s">
        <v>234</v>
      </c>
      <c r="E74" s="77" t="s">
        <v>62</v>
      </c>
      <c r="F74" s="78" t="s">
        <v>62</v>
      </c>
      <c r="G74" s="111"/>
      <c r="H74" s="86" t="str">
        <f>HYPERLINK(CONCATENATE(BASE_URL,"0x06i-Testing-Code-Quality-and-Build-Settings.md#determining-whether-the-app-is-debuggable-mstg-code-2"),"Determining Whether the App is Debuggable (MSTG-CODE-2)")</f>
        <v>Determining Whether the App is Debuggable (MSTG-CODE-2)</v>
      </c>
      <c r="I74" s="80"/>
      <c r="J74" s="80"/>
      <c r="K74" s="112"/>
    </row>
    <row r="75" spans="2:11">
      <c r="B75" s="75" t="s">
        <v>235</v>
      </c>
      <c r="C75" s="76" t="s">
        <v>236</v>
      </c>
      <c r="D75" s="44" t="s">
        <v>237</v>
      </c>
      <c r="E75" s="77" t="s">
        <v>62</v>
      </c>
      <c r="F75" s="78" t="s">
        <v>62</v>
      </c>
      <c r="G75" s="111"/>
      <c r="H75" s="86" t="str">
        <f>HYPERLINK(CONCATENATE(BASE_URL,"0x06i-Testing-Code-Quality-and-Build-Settings.md#finding-debugging-symbols-mstg-code-3"),"Finding Debugging Symbols (MSTG-CODE-3)")</f>
        <v>Finding Debugging Symbols (MSTG-CODE-3)</v>
      </c>
      <c r="I75" s="80"/>
      <c r="J75" s="80"/>
      <c r="K75" s="112"/>
    </row>
    <row r="76" spans="2:11" ht="32">
      <c r="B76" s="75" t="s">
        <v>238</v>
      </c>
      <c r="C76" s="76" t="s">
        <v>239</v>
      </c>
      <c r="D76" s="44" t="s">
        <v>391</v>
      </c>
      <c r="E76" s="77" t="s">
        <v>62</v>
      </c>
      <c r="F76" s="78" t="s">
        <v>62</v>
      </c>
      <c r="G76" s="111"/>
      <c r="H76" s="86" t="str">
        <f>HYPERLINK(CONCATENATE(BASE_URL,"0x06i-Testing-Code-Quality-and-Build-Settings.md#finding-debugging-code-and-verbose-error-logging-mstg-code-4"),"Finding Debugging Code and Verbose Error Logging (MSTG-CODE-4)")</f>
        <v>Finding Debugging Code and Verbose Error Logging (MSTG-CODE-4)</v>
      </c>
      <c r="I76" s="80"/>
      <c r="J76" s="80"/>
      <c r="K76" s="112"/>
    </row>
    <row r="77" spans="2:11" ht="32">
      <c r="B77" s="75" t="s">
        <v>240</v>
      </c>
      <c r="C77" s="76" t="s">
        <v>241</v>
      </c>
      <c r="D77" s="37" t="s">
        <v>242</v>
      </c>
      <c r="E77" s="77" t="s">
        <v>62</v>
      </c>
      <c r="F77" s="78" t="s">
        <v>62</v>
      </c>
      <c r="G77" s="111"/>
      <c r="H77" s="88" t="str">
        <f>HYPERLINK(CONCATENATE(BASE_URL,"0x06i-Testing-Code-Quality-and-Build-Settings.md#checking-for-weaknesses-in-third-party-libraries-mstg-code-5"),"Checking for Weaknesses in Third Party Libraries (MSTG-CODE-5)")</f>
        <v>Checking for Weaknesses in Third Party Libraries (MSTG-CODE-5)</v>
      </c>
      <c r="I77" s="80"/>
      <c r="J77" s="80"/>
      <c r="K77" s="112"/>
    </row>
    <row r="78" spans="2:11">
      <c r="B78" s="75" t="s">
        <v>243</v>
      </c>
      <c r="C78" s="76" t="s">
        <v>244</v>
      </c>
      <c r="D78" s="44" t="s">
        <v>245</v>
      </c>
      <c r="E78" s="77" t="s">
        <v>62</v>
      </c>
      <c r="F78" s="78" t="s">
        <v>62</v>
      </c>
      <c r="G78" s="111"/>
      <c r="H78" s="86" t="str">
        <f>HYPERLINK(CONCATENATE(BASE_URL,"0x06i-Testing-Code-Quality-and-Build-Settings.md#testing-exception-handling-mstg-code-6"),"Testing Exception Handling (MSTG-CODE-6)")</f>
        <v>Testing Exception Handling (MSTG-CODE-6)</v>
      </c>
      <c r="I78" s="80"/>
      <c r="J78" s="80"/>
      <c r="K78" s="112"/>
    </row>
    <row r="79" spans="2:11">
      <c r="B79" s="75" t="s">
        <v>246</v>
      </c>
      <c r="C79" s="76" t="s">
        <v>247</v>
      </c>
      <c r="D79" s="44" t="s">
        <v>248</v>
      </c>
      <c r="E79" s="77" t="s">
        <v>62</v>
      </c>
      <c r="F79" s="78" t="s">
        <v>62</v>
      </c>
      <c r="G79" s="111"/>
      <c r="H79" s="86" t="str">
        <f>HYPERLINK(CONCATENATE(BASE_URL,"0x06i-Testing-Code-Quality-and-Build-Settings.md#testing-exception-handling-mstg-code-6"),"Testing Exception Handling (MSTG-CODE-6)")</f>
        <v>Testing Exception Handling (MSTG-CODE-6)</v>
      </c>
      <c r="I79" s="80"/>
      <c r="J79" s="80"/>
      <c r="K79" s="112"/>
    </row>
    <row r="80" spans="2:11">
      <c r="B80" s="75" t="s">
        <v>249</v>
      </c>
      <c r="C80" s="76" t="s">
        <v>250</v>
      </c>
      <c r="D80" s="44" t="s">
        <v>251</v>
      </c>
      <c r="E80" s="77" t="s">
        <v>62</v>
      </c>
      <c r="F80" s="78" t="s">
        <v>62</v>
      </c>
      <c r="G80" s="111"/>
      <c r="H80" s="86" t="str">
        <f>HYPERLINK(CONCATENATE(BASE_URL,"0x06i-Testing-Code-Quality-and-Build-Settings.md#memory-corruption-bugs-mstg-code-8"),"Memory Corruption Bugs (MSTG-CODE-8)")</f>
        <v>Memory Corruption Bugs (MSTG-CODE-8)</v>
      </c>
      <c r="I80" s="80"/>
      <c r="J80" s="80"/>
      <c r="K80" s="112"/>
    </row>
    <row r="81" spans="2:11" ht="32">
      <c r="B81" s="75" t="s">
        <v>252</v>
      </c>
      <c r="C81" s="76" t="s">
        <v>253</v>
      </c>
      <c r="D81" s="37" t="s">
        <v>254</v>
      </c>
      <c r="E81" s="77" t="s">
        <v>62</v>
      </c>
      <c r="F81" s="78" t="s">
        <v>62</v>
      </c>
      <c r="G81" s="111"/>
      <c r="H81" s="86" t="str">
        <f>HYPERLINK(CONCATENATE(BASE_URL,"0x06i-Testing-Code-Quality-and-Build-Settings.md#make-sure-that-free-security-features-are-activated-mstg-code-9"),"Make Sure That Free Security Features Are Activated (MSTG-CODE-9)")</f>
        <v>Make Sure That Free Security Features Are Activated (MSTG-CODE-9)</v>
      </c>
      <c r="I81" s="80"/>
      <c r="J81" s="80"/>
      <c r="K81" s="112"/>
    </row>
    <row r="82" spans="2:11">
      <c r="B82" s="90"/>
      <c r="C82" s="91"/>
      <c r="D82" s="42"/>
      <c r="E82" s="92"/>
      <c r="F82" s="92"/>
      <c r="G82" s="92"/>
      <c r="H82" s="92"/>
      <c r="I82" s="92"/>
      <c r="J82" s="92"/>
      <c r="K82" s="43"/>
    </row>
    <row r="83" spans="2:11">
      <c r="B83" s="108"/>
      <c r="C83" s="108"/>
      <c r="D83" s="39"/>
      <c r="E83" s="95"/>
      <c r="F83" s="95"/>
      <c r="G83" s="95"/>
      <c r="H83" s="95"/>
      <c r="I83" s="95"/>
      <c r="J83" s="95"/>
      <c r="K83" s="39"/>
    </row>
    <row r="84" spans="2:11">
      <c r="B84" s="108"/>
      <c r="C84" s="108"/>
      <c r="D84" s="39"/>
      <c r="E84" s="95"/>
      <c r="F84" s="95"/>
      <c r="G84" s="95"/>
      <c r="H84" s="95"/>
      <c r="I84" s="95"/>
      <c r="J84" s="95"/>
      <c r="K84" s="39"/>
    </row>
    <row r="85" spans="2:11">
      <c r="B85" s="108"/>
      <c r="C85" s="108"/>
      <c r="D85" s="39"/>
      <c r="E85" s="95"/>
      <c r="F85" s="95"/>
      <c r="G85" s="95"/>
      <c r="H85" s="95"/>
      <c r="I85" s="95"/>
      <c r="J85" s="95"/>
      <c r="K85" s="39"/>
    </row>
    <row r="86" spans="2:11">
      <c r="B86" s="109" t="s">
        <v>255</v>
      </c>
      <c r="C86" s="109"/>
      <c r="D86" s="39"/>
      <c r="E86" s="95"/>
      <c r="F86" s="95"/>
      <c r="G86" s="95"/>
      <c r="H86" s="95"/>
      <c r="I86" s="95"/>
      <c r="J86" s="95"/>
      <c r="K86" s="39"/>
    </row>
    <row r="87" spans="2:11">
      <c r="B87" s="97" t="s">
        <v>256</v>
      </c>
      <c r="C87" s="97"/>
      <c r="D87" s="45" t="s">
        <v>257</v>
      </c>
      <c r="E87" s="95"/>
      <c r="F87" s="95"/>
      <c r="G87" s="95"/>
      <c r="H87" s="95"/>
      <c r="I87" s="95"/>
      <c r="J87" s="95"/>
      <c r="K87" s="39"/>
    </row>
    <row r="88" spans="2:11">
      <c r="B88" s="46" t="s">
        <v>258</v>
      </c>
      <c r="C88" s="46"/>
      <c r="D88" s="47" t="s">
        <v>259</v>
      </c>
      <c r="E88" s="95"/>
      <c r="F88" s="95"/>
      <c r="G88" s="95"/>
      <c r="H88" s="95"/>
      <c r="I88" s="95"/>
      <c r="J88" s="95"/>
      <c r="K88" s="39"/>
    </row>
    <row r="89" spans="2:11">
      <c r="B89" s="46" t="s">
        <v>260</v>
      </c>
      <c r="C89" s="46"/>
      <c r="D89" s="47" t="s">
        <v>261</v>
      </c>
      <c r="E89" s="95"/>
      <c r="F89" s="95"/>
      <c r="G89" s="95"/>
      <c r="H89" s="95"/>
      <c r="I89" s="95"/>
      <c r="J89" s="95"/>
      <c r="K89" s="39"/>
    </row>
    <row r="90" spans="2:11">
      <c r="B90" s="46" t="s">
        <v>75</v>
      </c>
      <c r="C90" s="46"/>
      <c r="D90" s="47" t="s">
        <v>262</v>
      </c>
      <c r="E90" s="95"/>
      <c r="F90" s="95"/>
      <c r="G90" s="95"/>
      <c r="H90" s="95"/>
      <c r="I90" s="95"/>
      <c r="J90" s="95"/>
      <c r="K90" s="39"/>
    </row>
    <row r="91" spans="2:11">
      <c r="B91" s="108"/>
      <c r="C91" s="108"/>
      <c r="D91" s="39"/>
      <c r="E91" s="95"/>
      <c r="F91" s="95"/>
      <c r="G91" s="95"/>
      <c r="H91" s="95"/>
      <c r="I91" s="95"/>
      <c r="J91" s="95"/>
      <c r="K91" s="39"/>
    </row>
    <row r="92" spans="2:11">
      <c r="B92" s="108"/>
      <c r="C92" s="108"/>
      <c r="D92" s="39"/>
      <c r="E92" s="95"/>
      <c r="F92" s="95"/>
      <c r="G92" s="95"/>
      <c r="H92" s="95"/>
      <c r="I92" s="95"/>
      <c r="J92" s="95"/>
      <c r="K92" s="39"/>
    </row>
    <row r="93" spans="2:11">
      <c r="B93" s="108"/>
      <c r="C93" s="108"/>
      <c r="D93" s="39"/>
      <c r="E93" s="95"/>
      <c r="F93" s="95"/>
      <c r="G93" s="95"/>
      <c r="H93" s="95"/>
      <c r="I93" s="95"/>
      <c r="J93" s="95"/>
      <c r="K93" s="39"/>
    </row>
    <row r="94" spans="2:11">
      <c r="B94" s="108"/>
      <c r="C94" s="108"/>
      <c r="D94" s="39"/>
      <c r="E94" s="95"/>
      <c r="F94" s="95"/>
      <c r="G94" s="95"/>
      <c r="H94" s="95"/>
      <c r="I94" s="95"/>
      <c r="J94" s="95"/>
      <c r="K94" s="39"/>
    </row>
  </sheetData>
  <mergeCells count="1">
    <mergeCell ref="H3:J3"/>
  </mergeCells>
  <phoneticPr fontId="27"/>
  <conditionalFormatting sqref="M1:M1048576">
    <cfRule type="containsText" dxfId="7" priority="2" operator="containsText" text="0x05">
      <formula>NOT(ISERROR(SEARCH("0x05",M1)))</formula>
    </cfRule>
  </conditionalFormatting>
  <conditionalFormatting sqref="H1:H28 H33:H1048576">
    <cfRule type="containsText" dxfId="6" priority="3" operator="containsText" text="0x05">
      <formula>NOT(ISERROR(SEARCH("0x05",H1)))</formula>
    </cfRule>
  </conditionalFormatting>
  <conditionalFormatting sqref="J6">
    <cfRule type="containsText" dxfId="5" priority="4" operator="containsText" text="0x05">
      <formula>NOT(ISERROR(SEARCH("0x05",J6)))</formula>
    </cfRule>
  </conditionalFormatting>
  <conditionalFormatting sqref="I6">
    <cfRule type="containsText" dxfId="4"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18:G32 G34:G39 G41:G52 G54:G59 G61:G71 G73:G81"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election activeCell="D9" sqref="D9"/>
    </sheetView>
  </sheetViews>
  <sheetFormatPr baseColWidth="10" defaultColWidth="8.6640625" defaultRowHeight="16"/>
  <cols>
    <col min="1" max="1" width="1.83203125" style="66" customWidth="1"/>
    <col min="2" max="2" width="7.33203125" style="110" customWidth="1"/>
    <col min="3" max="3" width="17.5" style="110" customWidth="1"/>
    <col min="4" max="4" width="93.33203125" style="48" customWidth="1"/>
    <col min="5" max="5" width="3" style="66" customWidth="1"/>
    <col min="6" max="6" width="5.6640625" style="66" customWidth="1"/>
    <col min="7" max="7" width="61.83203125" style="66" customWidth="1"/>
    <col min="8" max="8" width="30.6640625" style="48" customWidth="1"/>
    <col min="9" max="1025" width="11" style="66" customWidth="1"/>
    <col min="1026" max="16384" width="8.6640625" style="66"/>
  </cols>
  <sheetData>
    <row r="1" spans="2:8" ht="19">
      <c r="B1" s="105" t="s">
        <v>308</v>
      </c>
      <c r="C1" s="105"/>
      <c r="G1" s="95"/>
      <c r="H1" s="39"/>
    </row>
    <row r="2" spans="2:8">
      <c r="G2" s="95"/>
      <c r="H2" s="39"/>
    </row>
    <row r="3" spans="2:8" ht="32">
      <c r="B3" s="70" t="s">
        <v>49</v>
      </c>
      <c r="C3" s="71" t="s">
        <v>50</v>
      </c>
      <c r="D3" s="33" t="s">
        <v>264</v>
      </c>
      <c r="E3" s="63" t="s">
        <v>265</v>
      </c>
      <c r="F3" s="63" t="s">
        <v>54</v>
      </c>
      <c r="G3" s="63" t="s">
        <v>55</v>
      </c>
      <c r="H3" s="35" t="s">
        <v>56</v>
      </c>
    </row>
    <row r="4" spans="2:8">
      <c r="B4" s="81"/>
      <c r="C4" s="82"/>
      <c r="D4" s="38" t="s">
        <v>266</v>
      </c>
      <c r="E4" s="83"/>
      <c r="F4" s="83"/>
      <c r="G4" s="83"/>
      <c r="H4" s="40"/>
    </row>
    <row r="5" spans="2:8" ht="32">
      <c r="B5" s="75" t="s">
        <v>267</v>
      </c>
      <c r="C5" s="76" t="s">
        <v>268</v>
      </c>
      <c r="D5" s="41" t="s">
        <v>269</v>
      </c>
      <c r="E5" s="102" t="s">
        <v>62</v>
      </c>
      <c r="F5" s="111" t="s">
        <v>75</v>
      </c>
      <c r="G5" s="86" t="str">
        <f>HYPERLINK(CONCATENATE(BASE_URL,"0x06j-Testing-Resiliency-Against-Reverse-Engineering.md#jailbreak-detection-mstg-resilience-1"),"Jailbreak Detection (MSTG-RESILIENCE-1)")</f>
        <v>Jailbreak Detection (MSTG-RESILIENCE-1)</v>
      </c>
      <c r="H5" s="112"/>
    </row>
    <row r="6" spans="2:8" ht="32">
      <c r="B6" s="75" t="s">
        <v>270</v>
      </c>
      <c r="C6" s="76" t="s">
        <v>271</v>
      </c>
      <c r="D6" s="41" t="s">
        <v>272</v>
      </c>
      <c r="E6" s="102" t="s">
        <v>62</v>
      </c>
      <c r="F6" s="111" t="s">
        <v>75</v>
      </c>
      <c r="G6" s="86" t="str">
        <f>HYPERLINK(CONCATENATE(BASE_URL,"0x06j-Testing-Resiliency-Against-Reverse-Engineering.md#anti-debugging-checks-mstg-resilience-2"),"Anti-Debugging Checks (MSTG-RESILIENCE-2)")</f>
        <v>Anti-Debugging Checks (MSTG-RESILIENCE-2)</v>
      </c>
      <c r="H6" s="112"/>
    </row>
    <row r="7" spans="2:8">
      <c r="B7" s="75" t="s">
        <v>273</v>
      </c>
      <c r="C7" s="76" t="s">
        <v>274</v>
      </c>
      <c r="D7" s="44" t="s">
        <v>275</v>
      </c>
      <c r="E7" s="102" t="s">
        <v>62</v>
      </c>
      <c r="F7" s="111" t="s">
        <v>75</v>
      </c>
      <c r="G7" s="86" t="str">
        <f>HYPERLINK(CONCATENATE(BASE_URL,"0x06j-Testing-Resiliency-Against-Reverse-Engineering.md#file-integrity-checks-mstg-resilience-3-and-mstg-resilience-11"),"File Integrity Checks (MSTG-RESILIENCE-3 and MSTG-RESILIENCE-11)")</f>
        <v>File Integrity Checks (MSTG-RESILIENCE-3 and MSTG-RESILIENCE-11)</v>
      </c>
      <c r="H7" s="112"/>
    </row>
    <row r="8" spans="2:8">
      <c r="B8" s="75" t="s">
        <v>276</v>
      </c>
      <c r="C8" s="76" t="s">
        <v>277</v>
      </c>
      <c r="D8" s="44" t="s">
        <v>278</v>
      </c>
      <c r="E8" s="102" t="s">
        <v>62</v>
      </c>
      <c r="F8" s="111" t="s">
        <v>75</v>
      </c>
      <c r="G8" s="119" t="str">
        <f>HYPERLINK(CONCATENATE(BASE_URL,"0x06j-Testing-Resiliency-Against-Reverse-Engineering.md#testing-reverse-engineering-tools-detection-mstg-resilience-4"),"Testing Reverse Engineering Tools Detection (MSTG-RESILIENCE-4)")</f>
        <v>Testing Reverse Engineering Tools Detection (MSTG-RESILIENCE-4)</v>
      </c>
      <c r="H8" s="112"/>
    </row>
    <row r="9" spans="2:8">
      <c r="B9" s="75" t="s">
        <v>279</v>
      </c>
      <c r="C9" s="76" t="s">
        <v>280</v>
      </c>
      <c r="D9" s="44" t="s">
        <v>281</v>
      </c>
      <c r="E9" s="102" t="s">
        <v>62</v>
      </c>
      <c r="F9" s="111" t="s">
        <v>75</v>
      </c>
      <c r="G9" s="119" t="str">
        <f>HYPERLINK(CONCATENATE(BASE_URL,"0x06j-Testing-Resiliency-Against-Reverse-Engineering.md#testing-emulator-detection-mstg-resilience-5"),"Testing Emulator Detection (MSTG-RESILIENCE-5)")</f>
        <v>Testing Emulator Detection (MSTG-RESILIENCE-5)</v>
      </c>
      <c r="H9" s="112"/>
    </row>
    <row r="10" spans="2:8">
      <c r="B10" s="75" t="s">
        <v>282</v>
      </c>
      <c r="C10" s="76" t="s">
        <v>283</v>
      </c>
      <c r="D10" s="44" t="s">
        <v>284</v>
      </c>
      <c r="E10" s="102" t="s">
        <v>62</v>
      </c>
      <c r="F10" s="111" t="s">
        <v>75</v>
      </c>
      <c r="G10" s="119"/>
      <c r="H10" s="112"/>
    </row>
    <row r="11" spans="2:8" ht="32">
      <c r="B11" s="75" t="s">
        <v>285</v>
      </c>
      <c r="C11" s="76" t="s">
        <v>286</v>
      </c>
      <c r="D11" s="41" t="s">
        <v>287</v>
      </c>
      <c r="E11" s="102" t="s">
        <v>62</v>
      </c>
      <c r="F11" s="111" t="s">
        <v>75</v>
      </c>
      <c r="G11" s="103" t="s">
        <v>292</v>
      </c>
      <c r="H11" s="112"/>
    </row>
    <row r="12" spans="2:8" ht="17">
      <c r="B12" s="75" t="s">
        <v>289</v>
      </c>
      <c r="C12" s="76" t="s">
        <v>290</v>
      </c>
      <c r="D12" s="44" t="s">
        <v>291</v>
      </c>
      <c r="E12" s="102" t="s">
        <v>62</v>
      </c>
      <c r="F12" s="111" t="s">
        <v>75</v>
      </c>
      <c r="G12" s="103" t="s">
        <v>292</v>
      </c>
      <c r="H12" s="112"/>
    </row>
    <row r="13" spans="2:8">
      <c r="B13" s="75" t="s">
        <v>293</v>
      </c>
      <c r="C13" s="76" t="s">
        <v>294</v>
      </c>
      <c r="D13" s="44" t="s">
        <v>295</v>
      </c>
      <c r="E13" s="102" t="s">
        <v>62</v>
      </c>
      <c r="F13" s="111" t="s">
        <v>75</v>
      </c>
      <c r="G13" s="119" t="str">
        <f>HYPERLINK(CONCATENATE(BASE_URL,"0x06j-Testing-Resiliency-Against-Reverse-Engineering.md#testing-obfuscation-mstg-resilience-9"),"Testing Obfuscation (MSTG-RESILIENCE-9)")</f>
        <v>Testing Obfuscation (MSTG-RESILIENCE-9)</v>
      </c>
      <c r="H13" s="112"/>
    </row>
    <row r="14" spans="2:8">
      <c r="B14" s="81"/>
      <c r="C14" s="82"/>
      <c r="D14" s="38" t="s">
        <v>296</v>
      </c>
      <c r="E14" s="83"/>
      <c r="F14" s="83"/>
      <c r="G14" s="83"/>
      <c r="H14" s="40"/>
    </row>
    <row r="15" spans="2:8" ht="32">
      <c r="B15" s="75" t="s">
        <v>297</v>
      </c>
      <c r="C15" s="76" t="s">
        <v>298</v>
      </c>
      <c r="D15" s="41" t="s">
        <v>299</v>
      </c>
      <c r="E15" s="102" t="s">
        <v>62</v>
      </c>
      <c r="F15" s="111" t="s">
        <v>75</v>
      </c>
      <c r="G15" s="86" t="str">
        <f>HYPERLINK(CONCATENATE(BASE_URL,"0x06j-Testing-Resiliency-Against-Reverse-Engineering.md#device-binding-mstg-resilience-10"),"Device Binding (MSTG-RESILIENCE-10)")</f>
        <v>Device Binding (MSTG-RESILIENCE-10)</v>
      </c>
      <c r="H15" s="112"/>
    </row>
    <row r="16" spans="2:8">
      <c r="B16" s="81"/>
      <c r="C16" s="82"/>
      <c r="D16" s="38" t="s">
        <v>300</v>
      </c>
      <c r="E16" s="83"/>
      <c r="F16" s="83"/>
      <c r="G16" s="83"/>
      <c r="H16" s="40"/>
    </row>
    <row r="17" spans="2:8" ht="48">
      <c r="B17" s="75" t="s">
        <v>301</v>
      </c>
      <c r="C17" s="76" t="s">
        <v>302</v>
      </c>
      <c r="D17" s="41" t="s">
        <v>303</v>
      </c>
      <c r="E17" s="102" t="s">
        <v>62</v>
      </c>
      <c r="F17" s="111" t="s">
        <v>75</v>
      </c>
      <c r="G17" s="88" t="str">
        <f>HYPERLINK(CONCATENATE(BASE_URL,"0x06j-Testing-Resiliency-Against-Reverse-Engineering.md#file-integrity-checks-mstg-resilience-3-and-mstg-resilience-11"),"File Integrity Checks (MSTG-RESILIENCE-3 and MSTG-RESILIENCE-11)")</f>
        <v>File Integrity Checks (MSTG-RESILIENCE-3 and MSTG-RESILIENCE-11)</v>
      </c>
      <c r="H17" s="112"/>
    </row>
    <row r="18" spans="2:8" ht="64">
      <c r="B18" s="75" t="s">
        <v>304</v>
      </c>
      <c r="C18" s="76" t="s">
        <v>305</v>
      </c>
      <c r="D18" s="41" t="s">
        <v>306</v>
      </c>
      <c r="E18" s="102" t="s">
        <v>62</v>
      </c>
      <c r="F18" s="111" t="s">
        <v>75</v>
      </c>
      <c r="G18" s="103" t="s">
        <v>292</v>
      </c>
      <c r="H18" s="112"/>
    </row>
    <row r="19" spans="2:8">
      <c r="B19" s="81"/>
      <c r="C19" s="82"/>
      <c r="D19" s="38" t="s">
        <v>396</v>
      </c>
      <c r="E19" s="83"/>
      <c r="F19" s="83"/>
      <c r="G19" s="83"/>
      <c r="H19" s="40"/>
    </row>
    <row r="20" spans="2:8" ht="32">
      <c r="B20" s="75" t="s">
        <v>392</v>
      </c>
      <c r="C20" s="76" t="s">
        <v>393</v>
      </c>
      <c r="D20" s="41" t="s">
        <v>394</v>
      </c>
      <c r="E20" s="102" t="s">
        <v>62</v>
      </c>
      <c r="F20" s="111" t="s">
        <v>75</v>
      </c>
      <c r="G20" s="103" t="s">
        <v>292</v>
      </c>
      <c r="H20" s="112"/>
    </row>
    <row r="21" spans="2:8">
      <c r="B21" s="90"/>
      <c r="C21" s="91"/>
      <c r="D21" s="42"/>
      <c r="E21" s="92"/>
      <c r="F21" s="92"/>
      <c r="G21" s="92"/>
      <c r="H21" s="43"/>
    </row>
    <row r="22" spans="2:8">
      <c r="B22" s="108"/>
      <c r="C22" s="108"/>
      <c r="D22" s="39"/>
      <c r="E22" s="95"/>
      <c r="F22" s="95"/>
      <c r="G22" s="95"/>
      <c r="H22" s="39"/>
    </row>
    <row r="23" spans="2:8">
      <c r="B23" s="108"/>
      <c r="C23" s="108"/>
      <c r="D23" s="39"/>
      <c r="E23" s="95"/>
      <c r="F23" s="95"/>
      <c r="G23" s="95"/>
      <c r="H23" s="39"/>
    </row>
    <row r="24" spans="2:8">
      <c r="B24" s="109" t="s">
        <v>255</v>
      </c>
      <c r="C24" s="109"/>
      <c r="D24" s="39"/>
      <c r="E24" s="95"/>
      <c r="F24" s="95"/>
      <c r="G24" s="95"/>
      <c r="H24" s="39"/>
    </row>
    <row r="25" spans="2:8">
      <c r="B25" s="97" t="s">
        <v>256</v>
      </c>
      <c r="C25" s="97"/>
      <c r="D25" s="45" t="s">
        <v>257</v>
      </c>
      <c r="E25" s="95"/>
      <c r="F25" s="95"/>
      <c r="G25" s="95"/>
      <c r="H25" s="39"/>
    </row>
    <row r="26" spans="2:8">
      <c r="B26" s="46" t="s">
        <v>258</v>
      </c>
      <c r="C26" s="46"/>
      <c r="D26" s="47" t="s">
        <v>259</v>
      </c>
      <c r="E26" s="95"/>
      <c r="F26" s="95"/>
      <c r="G26" s="95"/>
      <c r="H26" s="39"/>
    </row>
    <row r="27" spans="2:8">
      <c r="B27" s="46" t="s">
        <v>260</v>
      </c>
      <c r="C27" s="46"/>
      <c r="D27" s="47" t="s">
        <v>261</v>
      </c>
      <c r="E27" s="95"/>
      <c r="F27" s="95"/>
      <c r="G27" s="95"/>
      <c r="H27" s="39"/>
    </row>
    <row r="28" spans="2:8">
      <c r="B28" s="46" t="s">
        <v>75</v>
      </c>
      <c r="C28" s="46"/>
      <c r="D28" s="47" t="s">
        <v>262</v>
      </c>
      <c r="E28" s="95"/>
      <c r="F28" s="95"/>
      <c r="G28" s="95"/>
      <c r="H28" s="39"/>
    </row>
    <row r="29" spans="2:8">
      <c r="B29" s="108"/>
      <c r="C29" s="108"/>
      <c r="D29" s="39"/>
      <c r="E29" s="95"/>
      <c r="F29" s="95"/>
      <c r="G29" s="95"/>
      <c r="H29" s="39"/>
    </row>
    <row r="30" spans="2:8">
      <c r="B30" s="108"/>
      <c r="C30" s="108"/>
      <c r="D30" s="39"/>
      <c r="E30" s="95"/>
      <c r="F30" s="95"/>
      <c r="G30" s="95"/>
      <c r="H30" s="39"/>
    </row>
    <row r="31" spans="2:8">
      <c r="B31" s="108"/>
      <c r="C31" s="108"/>
      <c r="D31" s="39"/>
      <c r="E31" s="95"/>
      <c r="F31" s="95"/>
      <c r="G31" s="95"/>
      <c r="H31" s="39"/>
    </row>
    <row r="32" spans="2:8">
      <c r="B32" s="108"/>
      <c r="C32" s="108"/>
      <c r="D32" s="39"/>
      <c r="E32" s="95"/>
      <c r="F32" s="95"/>
    </row>
    <row r="33" spans="2:6">
      <c r="B33" s="108"/>
      <c r="C33" s="108"/>
      <c r="D33" s="39"/>
      <c r="E33" s="95"/>
      <c r="F33" s="95"/>
    </row>
    <row r="34" spans="2:6">
      <c r="B34" s="108"/>
      <c r="C34" s="108"/>
      <c r="D34" s="39"/>
      <c r="E34" s="95"/>
      <c r="F34" s="95"/>
    </row>
  </sheetData>
  <phoneticPr fontId="27"/>
  <conditionalFormatting sqref="G11">
    <cfRule type="containsText" dxfId="3" priority="5" operator="containsText" text="0x05">
      <formula>NOT(ISERROR(SEARCH("0x05",G11)))</formula>
    </cfRule>
  </conditionalFormatting>
  <conditionalFormatting sqref="G12">
    <cfRule type="containsText" dxfId="2" priority="6" operator="containsText" text="0x05">
      <formula>NOT(ISERROR(SEARCH("0x05",G12)))</formula>
    </cfRule>
  </conditionalFormatting>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baseColWidth="10" defaultColWidth="8.83203125" defaultRowHeight="16"/>
  <cols>
    <col min="1" max="1" width="33.33203125" customWidth="1"/>
    <col min="2" max="2" width="11" customWidth="1"/>
    <col min="3" max="3" width="13.6640625" customWidth="1"/>
    <col min="4" max="4" width="11" customWidth="1"/>
    <col min="5" max="5" width="119.6640625" customWidth="1"/>
    <col min="6" max="1025" width="11" customWidth="1"/>
  </cols>
  <sheetData>
    <row r="1" spans="1:5">
      <c r="A1" s="137" t="s">
        <v>309</v>
      </c>
      <c r="B1" s="137"/>
      <c r="C1" s="50"/>
      <c r="D1" s="32"/>
      <c r="E1" s="32"/>
    </row>
    <row r="2" spans="1:5">
      <c r="A2" s="51" t="s">
        <v>310</v>
      </c>
      <c r="B2" s="51" t="s">
        <v>20</v>
      </c>
      <c r="C2" s="51" t="s">
        <v>311</v>
      </c>
      <c r="D2" s="51" t="s">
        <v>312</v>
      </c>
      <c r="E2" s="51" t="s">
        <v>56</v>
      </c>
    </row>
    <row r="3" spans="1:5">
      <c r="A3" s="52" t="s">
        <v>313</v>
      </c>
      <c r="B3" s="53">
        <v>0.1</v>
      </c>
      <c r="C3" s="53"/>
      <c r="D3" s="54">
        <v>42765</v>
      </c>
      <c r="E3" s="55" t="s">
        <v>314</v>
      </c>
    </row>
    <row r="4" spans="1:5">
      <c r="A4" s="55" t="s">
        <v>315</v>
      </c>
      <c r="B4" s="53">
        <v>0.2</v>
      </c>
      <c r="C4" s="53"/>
      <c r="D4" s="54">
        <v>42766</v>
      </c>
      <c r="E4" s="55" t="s">
        <v>316</v>
      </c>
    </row>
    <row r="5" spans="1:5">
      <c r="A5" s="55" t="s">
        <v>317</v>
      </c>
      <c r="B5" s="53">
        <v>0.3</v>
      </c>
      <c r="C5" s="53"/>
      <c r="D5" s="54">
        <v>42778</v>
      </c>
      <c r="E5" s="55" t="s">
        <v>318</v>
      </c>
    </row>
    <row r="6" spans="1:5">
      <c r="A6" s="55" t="s">
        <v>319</v>
      </c>
      <c r="B6" s="53" t="s">
        <v>320</v>
      </c>
      <c r="C6" s="53"/>
      <c r="D6" s="54">
        <v>42780</v>
      </c>
      <c r="E6" s="55" t="s">
        <v>321</v>
      </c>
    </row>
    <row r="7" spans="1:5">
      <c r="A7" s="55" t="s">
        <v>315</v>
      </c>
      <c r="B7" s="56" t="s">
        <v>322</v>
      </c>
      <c r="C7" s="56"/>
      <c r="D7" s="54">
        <v>42781</v>
      </c>
      <c r="E7" s="55" t="s">
        <v>323</v>
      </c>
    </row>
    <row r="8" spans="1:5">
      <c r="A8" s="55" t="s">
        <v>319</v>
      </c>
      <c r="B8" s="56" t="s">
        <v>324</v>
      </c>
      <c r="C8" s="56"/>
      <c r="D8" s="54">
        <v>42829</v>
      </c>
      <c r="E8" s="55" t="s">
        <v>325</v>
      </c>
    </row>
    <row r="9" spans="1:5">
      <c r="A9" s="55" t="s">
        <v>315</v>
      </c>
      <c r="B9" s="56" t="s">
        <v>324</v>
      </c>
      <c r="C9" s="56"/>
      <c r="D9" s="54">
        <v>42919</v>
      </c>
      <c r="E9" s="55" t="s">
        <v>326</v>
      </c>
    </row>
    <row r="10" spans="1:5">
      <c r="A10" s="55" t="s">
        <v>315</v>
      </c>
      <c r="B10" s="56" t="s">
        <v>327</v>
      </c>
      <c r="C10" s="56"/>
      <c r="D10" s="54">
        <v>42963</v>
      </c>
      <c r="E10" s="55" t="s">
        <v>328</v>
      </c>
    </row>
    <row r="11" spans="1:5">
      <c r="A11" s="55" t="s">
        <v>315</v>
      </c>
      <c r="B11" s="56" t="s">
        <v>329</v>
      </c>
      <c r="C11" s="56"/>
      <c r="D11" s="54">
        <v>43113</v>
      </c>
      <c r="E11" s="55" t="s">
        <v>330</v>
      </c>
    </row>
    <row r="12" spans="1:5">
      <c r="A12" s="55" t="s">
        <v>315</v>
      </c>
      <c r="B12" s="56">
        <v>1.1000000000000001</v>
      </c>
      <c r="C12" s="56"/>
      <c r="D12" s="54">
        <v>43289</v>
      </c>
      <c r="E12" s="55" t="s">
        <v>331</v>
      </c>
    </row>
    <row r="13" spans="1:5">
      <c r="A13" s="55" t="s">
        <v>332</v>
      </c>
      <c r="B13" s="57" t="s">
        <v>333</v>
      </c>
      <c r="C13" s="58"/>
      <c r="D13" s="54">
        <v>43464</v>
      </c>
      <c r="E13" s="59" t="s">
        <v>334</v>
      </c>
    </row>
    <row r="14" spans="1:5">
      <c r="A14" s="55" t="s">
        <v>335</v>
      </c>
      <c r="B14" s="57" t="s">
        <v>336</v>
      </c>
      <c r="C14" s="58"/>
      <c r="D14" s="54">
        <v>43469</v>
      </c>
      <c r="E14" s="59" t="s">
        <v>334</v>
      </c>
    </row>
    <row r="15" spans="1:5" ht="409" customHeight="1">
      <c r="A15" s="60" t="s">
        <v>337</v>
      </c>
      <c r="B15" s="56" t="s">
        <v>338</v>
      </c>
      <c r="C15" s="56" t="s">
        <v>339</v>
      </c>
      <c r="D15" s="54">
        <v>43471</v>
      </c>
      <c r="E15" s="61" t="s">
        <v>340</v>
      </c>
    </row>
    <row r="16" spans="1:5">
      <c r="A16" s="55" t="s">
        <v>332</v>
      </c>
      <c r="B16" s="57" t="s">
        <v>341</v>
      </c>
      <c r="C16" s="56" t="s">
        <v>339</v>
      </c>
      <c r="D16" s="62">
        <v>43475</v>
      </c>
      <c r="E16" s="59" t="s">
        <v>342</v>
      </c>
    </row>
    <row r="17" spans="1:5" ht="85">
      <c r="A17" s="60" t="s">
        <v>337</v>
      </c>
      <c r="B17" s="57" t="s">
        <v>343</v>
      </c>
      <c r="C17" s="56" t="s">
        <v>339</v>
      </c>
      <c r="D17" s="54">
        <v>43476</v>
      </c>
      <c r="E17" s="60" t="s">
        <v>344</v>
      </c>
    </row>
    <row r="18" spans="1:5" ht="51">
      <c r="A18" s="60" t="s">
        <v>337</v>
      </c>
      <c r="B18" s="57" t="s">
        <v>345</v>
      </c>
      <c r="C18" s="56" t="s">
        <v>339</v>
      </c>
      <c r="D18" s="54">
        <v>43478</v>
      </c>
      <c r="E18" s="60" t="s">
        <v>346</v>
      </c>
    </row>
    <row r="19" spans="1:5" ht="51">
      <c r="A19" s="60" t="s">
        <v>337</v>
      </c>
      <c r="B19" s="57" t="s">
        <v>347</v>
      </c>
      <c r="C19" s="56" t="s">
        <v>339</v>
      </c>
      <c r="D19" s="54">
        <v>43478</v>
      </c>
      <c r="E19" s="60" t="s">
        <v>348</v>
      </c>
    </row>
    <row r="20" spans="1:5" ht="119">
      <c r="A20" s="60" t="s">
        <v>332</v>
      </c>
      <c r="B20" s="57" t="s">
        <v>349</v>
      </c>
      <c r="C20" s="56" t="s">
        <v>3</v>
      </c>
      <c r="D20" s="54">
        <v>43641</v>
      </c>
      <c r="E20" s="61" t="s">
        <v>350</v>
      </c>
    </row>
    <row r="21" spans="1:5" ht="17">
      <c r="A21" s="60" t="s">
        <v>332</v>
      </c>
      <c r="B21" s="57" t="s">
        <v>351</v>
      </c>
      <c r="C21" s="56" t="s">
        <v>3</v>
      </c>
      <c r="D21" s="54">
        <v>43642</v>
      </c>
      <c r="E21" s="60" t="s">
        <v>352</v>
      </c>
    </row>
    <row r="22" spans="1:5" ht="51">
      <c r="A22" s="60" t="s">
        <v>332</v>
      </c>
      <c r="B22" s="57" t="s">
        <v>353</v>
      </c>
      <c r="C22" s="56" t="s">
        <v>3</v>
      </c>
      <c r="D22" s="54">
        <v>43649</v>
      </c>
      <c r="E22" s="60" t="s">
        <v>354</v>
      </c>
    </row>
    <row r="23" spans="1:5" ht="17">
      <c r="A23" s="60" t="s">
        <v>332</v>
      </c>
      <c r="B23" s="57" t="s">
        <v>353</v>
      </c>
      <c r="C23" s="56" t="s">
        <v>3</v>
      </c>
      <c r="D23" s="54">
        <v>43672</v>
      </c>
      <c r="E23" s="60" t="s">
        <v>355</v>
      </c>
    </row>
    <row r="24" spans="1:5" ht="17">
      <c r="A24" s="60" t="s">
        <v>332</v>
      </c>
      <c r="B24" s="57" t="s">
        <v>353</v>
      </c>
      <c r="C24" s="56" t="s">
        <v>3</v>
      </c>
      <c r="D24" s="54">
        <v>43674</v>
      </c>
      <c r="E24" s="60" t="s">
        <v>356</v>
      </c>
    </row>
    <row r="25" spans="1:5" ht="51">
      <c r="A25" s="60" t="s">
        <v>332</v>
      </c>
      <c r="B25" s="57" t="s">
        <v>357</v>
      </c>
      <c r="C25" s="56" t="s">
        <v>3</v>
      </c>
      <c r="D25" s="54">
        <v>43685</v>
      </c>
      <c r="E25" s="60" t="s">
        <v>358</v>
      </c>
    </row>
    <row r="26" spans="1:5" ht="51">
      <c r="A26" s="60" t="s">
        <v>359</v>
      </c>
      <c r="B26" s="57" t="s">
        <v>357</v>
      </c>
      <c r="C26" s="56" t="s">
        <v>3</v>
      </c>
      <c r="D26" s="54">
        <v>43719</v>
      </c>
      <c r="E26" s="60" t="s">
        <v>360</v>
      </c>
    </row>
    <row r="27" spans="1:5" ht="255">
      <c r="A27" s="117" t="s">
        <v>395</v>
      </c>
      <c r="B27" s="57" t="s">
        <v>397</v>
      </c>
      <c r="C27" s="56">
        <v>1.2</v>
      </c>
      <c r="D27" s="54">
        <v>43950</v>
      </c>
      <c r="E27" s="118" t="s">
        <v>398</v>
      </c>
    </row>
  </sheetData>
  <mergeCells count="1">
    <mergeCell ref="A1:B1"/>
  </mergeCells>
  <phoneticPr fontId="27"/>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Dashboard</vt:lpstr>
      <vt:lpstr>Management Summary</vt:lpstr>
      <vt:lpstr>Security Requirements - Android</vt:lpstr>
      <vt:lpstr>Anti-RE - Android</vt:lpstr>
      <vt:lpstr>Security Requirements - iOS</vt:lpstr>
      <vt:lpstr>Anti-RE - iOS</vt:lpstr>
      <vt:lpstr>Version history</vt:lpstr>
      <vt:lpstr>'Security Requirements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Sven Schleier</cp:lastModifiedBy>
  <cp:revision>2</cp:revision>
  <dcterms:created xsi:type="dcterms:W3CDTF">2017-01-25T17:37:15Z</dcterms:created>
  <dcterms:modified xsi:type="dcterms:W3CDTF">2020-08-11T22:07:15Z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