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Team Assignments/"/>
    </mc:Choice>
  </mc:AlternateContent>
  <xr:revisionPtr revIDLastSave="251" documentId="11_E60897F41BE170836B02CE998F75CCDC64E183C8" xr6:coauthVersionLast="47" xr6:coauthVersionMax="47" xr10:uidLastSave="{9D37A480-905D-4E6F-834E-418B980C9604}"/>
  <bookViews>
    <workbookView xWindow="-90" yWindow="0" windowWidth="12980" windowHeight="13770" xr2:uid="{00000000-000D-0000-FFFF-FFFF00000000}"/>
  </bookViews>
  <sheets>
    <sheet name="HW-18 Aircraft Characteristic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G13" i="1"/>
  <c r="H16" i="1" l="1"/>
  <c r="F16" i="1"/>
  <c r="G14" i="1"/>
  <c r="F10" i="1"/>
  <c r="F28" i="1"/>
  <c r="E28" i="1"/>
  <c r="G26" i="1"/>
  <c r="E26" i="1"/>
  <c r="E27" i="1"/>
  <c r="F23" i="1"/>
  <c r="F22" i="1"/>
  <c r="F17" i="1"/>
  <c r="G11" i="1" l="1"/>
  <c r="F9" i="1"/>
  <c r="G15" i="1" l="1"/>
  <c r="G17" i="1"/>
  <c r="G16" i="1"/>
  <c r="G8" i="1"/>
</calcChain>
</file>

<file path=xl/sharedStrings.xml><?xml version="1.0" encoding="utf-8"?>
<sst xmlns="http://schemas.openxmlformats.org/spreadsheetml/2006/main" count="134" uniqueCount="64">
  <si>
    <t>Homework #18</t>
  </si>
  <si>
    <t>Aircraft Characteristics</t>
  </si>
  <si>
    <r>
      <t>WING</t>
    </r>
    <r>
      <rPr>
        <b/>
        <sz val="12"/>
        <color rgb="FF000000"/>
        <rFont val="Calibri"/>
        <family val="2"/>
        <scheme val="minor"/>
      </rPr>
      <t xml:space="preserve"> CHARACTERISTICS</t>
    </r>
  </si>
  <si>
    <t>Units</t>
  </si>
  <si>
    <t>Format</t>
  </si>
  <si>
    <t>Given    Value</t>
  </si>
  <si>
    <t>Measured Value</t>
  </si>
  <si>
    <t>Calculated Value</t>
  </si>
  <si>
    <t>Leading Edge Sweep Angle</t>
  </si>
  <si>
    <r>
      <t>L</t>
    </r>
    <r>
      <rPr>
        <vertAlign val="subscript"/>
        <sz val="12"/>
        <color theme="1"/>
        <rFont val="Calibri"/>
        <family val="2"/>
        <scheme val="minor"/>
      </rPr>
      <t>LE</t>
    </r>
  </si>
  <si>
    <t>deg</t>
  </si>
  <si>
    <t>X.Y</t>
  </si>
  <si>
    <t>X</t>
  </si>
  <si>
    <t>Trailing Edge Sweep Angle</t>
  </si>
  <si>
    <r>
      <t>L</t>
    </r>
    <r>
      <rPr>
        <vertAlign val="subscript"/>
        <sz val="12"/>
        <color theme="1"/>
        <rFont val="Calibri"/>
        <family val="2"/>
        <scheme val="minor"/>
      </rPr>
      <t>TE</t>
    </r>
  </si>
  <si>
    <t>Quarter-Chord Sweep Angle</t>
  </si>
  <si>
    <r>
      <t>L</t>
    </r>
    <r>
      <rPr>
        <vertAlign val="subscript"/>
        <sz val="12"/>
        <color theme="1"/>
        <rFont val="Calibri"/>
        <family val="2"/>
        <scheme val="minor"/>
      </rPr>
      <t>c/4</t>
    </r>
  </si>
  <si>
    <t>Tip Chord</t>
  </si>
  <si>
    <r>
      <t>c</t>
    </r>
    <r>
      <rPr>
        <vertAlign val="subscript"/>
        <sz val="12"/>
        <color theme="1"/>
        <rFont val="Calibri"/>
        <family val="2"/>
        <scheme val="minor"/>
      </rPr>
      <t>t</t>
    </r>
  </si>
  <si>
    <t>ft</t>
  </si>
  <si>
    <t>conv factor:</t>
  </si>
  <si>
    <t>Root Chord</t>
  </si>
  <si>
    <r>
      <t>c</t>
    </r>
    <r>
      <rPr>
        <vertAlign val="subscript"/>
        <sz val="12"/>
        <color theme="1"/>
        <rFont val="Calibri"/>
        <family val="2"/>
        <scheme val="minor"/>
      </rPr>
      <t>r</t>
    </r>
  </si>
  <si>
    <t>Average Chord</t>
  </si>
  <si>
    <t>c</t>
  </si>
  <si>
    <t>Wing Span</t>
  </si>
  <si>
    <t>b</t>
  </si>
  <si>
    <t>Taper Ratio</t>
  </si>
  <si>
    <t>l</t>
  </si>
  <si>
    <t>--</t>
  </si>
  <si>
    <t>X.YY</t>
  </si>
  <si>
    <t>Wing Area</t>
  </si>
  <si>
    <t>S</t>
  </si>
  <si>
    <r>
      <t>ft</t>
    </r>
    <r>
      <rPr>
        <vertAlign val="superscript"/>
        <sz val="12"/>
        <color theme="1"/>
        <rFont val="Calibri"/>
        <family val="2"/>
        <scheme val="minor"/>
      </rPr>
      <t>2</t>
    </r>
  </si>
  <si>
    <t>Aspect Ratio</t>
  </si>
  <si>
    <t>AR</t>
  </si>
  <si>
    <t>MAC length</t>
  </si>
  <si>
    <t>MAC</t>
  </si>
  <si>
    <t>MAC location</t>
  </si>
  <si>
    <r>
      <t>y</t>
    </r>
    <r>
      <rPr>
        <vertAlign val="subscript"/>
        <sz val="12"/>
        <color theme="1"/>
        <rFont val="Calibri"/>
        <family val="2"/>
        <scheme val="minor"/>
      </rPr>
      <t>MAC</t>
    </r>
  </si>
  <si>
    <t>Dihedral Angle</t>
  </si>
  <si>
    <t>G</t>
  </si>
  <si>
    <t>AIRCRAFT CHARACTERISTICS</t>
  </si>
  <si>
    <t>Given   Value</t>
  </si>
  <si>
    <t>Aircraft Height</t>
  </si>
  <si>
    <r>
      <t>H</t>
    </r>
    <r>
      <rPr>
        <vertAlign val="subscript"/>
        <sz val="12"/>
        <color theme="1"/>
        <rFont val="Calibri"/>
        <family val="2"/>
        <scheme val="minor"/>
      </rPr>
      <t>a/c</t>
    </r>
  </si>
  <si>
    <t>Aircraft Length</t>
  </si>
  <si>
    <r>
      <t>L</t>
    </r>
    <r>
      <rPr>
        <vertAlign val="subscript"/>
        <sz val="12"/>
        <color theme="1"/>
        <rFont val="Calibri"/>
        <family val="2"/>
        <scheme val="minor"/>
      </rPr>
      <t>a/c</t>
    </r>
  </si>
  <si>
    <t>Fuselage Length</t>
  </si>
  <si>
    <r>
      <t>L</t>
    </r>
    <r>
      <rPr>
        <vertAlign val="subscript"/>
        <sz val="12"/>
        <color theme="1"/>
        <rFont val="Calibri"/>
        <family val="2"/>
        <scheme val="minor"/>
      </rPr>
      <t>fuse</t>
    </r>
  </si>
  <si>
    <t>Fuselage Diameter</t>
  </si>
  <si>
    <r>
      <t>D</t>
    </r>
    <r>
      <rPr>
        <vertAlign val="subscript"/>
        <sz val="12"/>
        <color theme="1"/>
        <rFont val="Calibri"/>
        <family val="2"/>
        <scheme val="minor"/>
      </rPr>
      <t>fuse</t>
    </r>
  </si>
  <si>
    <t>Tail Bump Angle</t>
  </si>
  <si>
    <t>q</t>
  </si>
  <si>
    <t>AIRCRAFT LOCATIONS {(0,0,0) = (nose tip,CL,ground)}</t>
  </si>
  <si>
    <t>FS</t>
  </si>
  <si>
    <t>± BL</t>
  </si>
  <si>
    <t>WL</t>
  </si>
  <si>
    <t>Wing</t>
  </si>
  <si>
    <r>
      <t>FS</t>
    </r>
    <r>
      <rPr>
        <vertAlign val="subscript"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; WL</t>
    </r>
    <r>
      <rPr>
        <vertAlign val="subscript"/>
        <sz val="12"/>
        <color theme="1"/>
        <rFont val="Calibri"/>
        <family val="2"/>
        <scheme val="minor"/>
      </rPr>
      <t>w</t>
    </r>
  </si>
  <si>
    <t>Nose Gear</t>
  </si>
  <si>
    <r>
      <t>FS</t>
    </r>
    <r>
      <rPr>
        <vertAlign val="subscript"/>
        <sz val="12"/>
        <color theme="1"/>
        <rFont val="Calibri"/>
        <family val="2"/>
        <scheme val="minor"/>
      </rPr>
      <t>NG</t>
    </r>
  </si>
  <si>
    <t>Main Gear</t>
  </si>
  <si>
    <r>
      <t>FS</t>
    </r>
    <r>
      <rPr>
        <vertAlign val="subscript"/>
        <sz val="12"/>
        <color theme="1"/>
        <rFont val="Calibri"/>
        <family val="2"/>
        <scheme val="minor"/>
      </rPr>
      <t>MG</t>
    </r>
    <r>
      <rPr>
        <sz val="12"/>
        <color theme="1"/>
        <rFont val="Calibri"/>
        <family val="2"/>
        <scheme val="minor"/>
      </rPr>
      <t>; BL</t>
    </r>
    <r>
      <rPr>
        <vertAlign val="subscript"/>
        <sz val="12"/>
        <color theme="1"/>
        <rFont val="Calibri"/>
        <family val="2"/>
        <scheme val="minor"/>
      </rPr>
      <t>MG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</si>
</sst>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Normal 2" xfId="1" xr:uid="{344E0811-1CD6-48A7-9458-EF94751EA81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8"/>
  <sheetViews>
    <sheetView tabSelected="1" workbookViewId="0">
      <selection activeCell="I19" sqref="I19"/>
    </sheetView>
  </sheetViews>
  <sheetFormatPr defaultRowHeight="14.5" x14ac:dyDescent="0.35"/>
  <cols>
    <col min="1" max="1" width="21.81640625" bestFit="1" customWidth="1"/>
    <col min="3" max="3" width="12" bestFit="1" customWidth="1"/>
    <col min="4" max="4" width="11" bestFit="1" customWidth="1"/>
    <col min="5" max="5" width="8.81640625" customWidth="1"/>
    <col min="6" max="6" width="10.26953125" customWidth="1"/>
    <col min="7" max="7" width="11" customWidth="1"/>
    <col min="9" max="9" width="10.81640625" bestFit="1" customWidth="1"/>
  </cols>
  <sheetData>
    <row r="2" spans="1:10" x14ac:dyDescent="0.35">
      <c r="A2" s="20" t="s">
        <v>0</v>
      </c>
      <c r="B2" s="20"/>
    </row>
    <row r="3" spans="1:10" x14ac:dyDescent="0.35">
      <c r="A3" s="20" t="s">
        <v>1</v>
      </c>
      <c r="B3" s="20"/>
    </row>
    <row r="4" spans="1:10" ht="15" thickBot="1" x14ac:dyDescent="0.4"/>
    <row r="5" spans="1:10" ht="31.5" thickBot="1" x14ac:dyDescent="0.4">
      <c r="A5" s="1" t="s">
        <v>2</v>
      </c>
      <c r="B5" s="2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10" ht="31.5" thickBot="1" x14ac:dyDescent="0.4">
      <c r="A6" s="4" t="s">
        <v>8</v>
      </c>
      <c r="B6" s="5" t="s">
        <v>9</v>
      </c>
      <c r="C6" s="6" t="s">
        <v>10</v>
      </c>
      <c r="D6" s="6" t="s">
        <v>11</v>
      </c>
      <c r="E6" s="11" t="s">
        <v>12</v>
      </c>
      <c r="F6" s="12">
        <v>29.9</v>
      </c>
      <c r="G6" s="11" t="s">
        <v>12</v>
      </c>
    </row>
    <row r="7" spans="1:10" ht="31" x14ac:dyDescent="0.35">
      <c r="A7" s="4" t="s">
        <v>13</v>
      </c>
      <c r="B7" s="5" t="s">
        <v>14</v>
      </c>
      <c r="C7" s="6" t="s">
        <v>10</v>
      </c>
      <c r="D7" s="6" t="s">
        <v>11</v>
      </c>
      <c r="E7" s="11" t="s">
        <v>12</v>
      </c>
      <c r="F7" s="12">
        <v>16</v>
      </c>
      <c r="G7" s="11" t="s">
        <v>12</v>
      </c>
    </row>
    <row r="8" spans="1:10" ht="31.5" thickBot="1" x14ac:dyDescent="0.4">
      <c r="A8" s="4" t="s">
        <v>15</v>
      </c>
      <c r="B8" s="5" t="s">
        <v>16</v>
      </c>
      <c r="C8" s="6" t="s">
        <v>10</v>
      </c>
      <c r="D8" s="6" t="s">
        <v>11</v>
      </c>
      <c r="E8" s="11" t="s">
        <v>12</v>
      </c>
      <c r="F8" s="11" t="s">
        <v>12</v>
      </c>
      <c r="G8" s="15">
        <f>DEGREES(ATAN(TAN(RADIANS(F6))-(0.25*F10*(1-G13)/(E12/2))))</f>
        <v>27.383884107220581</v>
      </c>
    </row>
    <row r="9" spans="1:10" ht="18" thickBot="1" x14ac:dyDescent="0.4">
      <c r="A9" s="4" t="s">
        <v>17</v>
      </c>
      <c r="B9" s="6" t="s">
        <v>18</v>
      </c>
      <c r="C9" s="6" t="s">
        <v>19</v>
      </c>
      <c r="D9" s="6" t="s">
        <v>11</v>
      </c>
      <c r="E9" s="11" t="s">
        <v>12</v>
      </c>
      <c r="F9" s="15">
        <f>0.85*J9</f>
        <v>3.5633699999999995</v>
      </c>
      <c r="G9" s="11" t="s">
        <v>12</v>
      </c>
      <c r="I9" t="s">
        <v>20</v>
      </c>
      <c r="J9">
        <v>4.1921999999999997</v>
      </c>
    </row>
    <row r="10" spans="1:10" ht="18" thickBot="1" x14ac:dyDescent="0.4">
      <c r="A10" s="4" t="s">
        <v>21</v>
      </c>
      <c r="B10" s="6" t="s">
        <v>22</v>
      </c>
      <c r="C10" s="6" t="s">
        <v>19</v>
      </c>
      <c r="D10" s="6" t="s">
        <v>11</v>
      </c>
      <c r="E10" s="11" t="s">
        <v>12</v>
      </c>
      <c r="F10" s="15">
        <f>17</f>
        <v>17</v>
      </c>
      <c r="G10" s="11" t="s">
        <v>12</v>
      </c>
    </row>
    <row r="11" spans="1:10" ht="16" thickBot="1" x14ac:dyDescent="0.4">
      <c r="A11" s="4" t="s">
        <v>23</v>
      </c>
      <c r="B11" s="6" t="s">
        <v>24</v>
      </c>
      <c r="C11" s="6" t="s">
        <v>19</v>
      </c>
      <c r="D11" s="6" t="s">
        <v>11</v>
      </c>
      <c r="E11" s="11" t="s">
        <v>12</v>
      </c>
      <c r="F11" s="11" t="s">
        <v>12</v>
      </c>
      <c r="G11" s="15">
        <f>(F10+F9)/2</f>
        <v>10.281685</v>
      </c>
    </row>
    <row r="12" spans="1:10" ht="16" thickBot="1" x14ac:dyDescent="0.4">
      <c r="A12" s="4" t="s">
        <v>25</v>
      </c>
      <c r="B12" s="6" t="s">
        <v>26</v>
      </c>
      <c r="C12" s="6" t="s">
        <v>19</v>
      </c>
      <c r="D12" s="6" t="s">
        <v>11</v>
      </c>
      <c r="E12" s="12">
        <v>117.8</v>
      </c>
      <c r="F12" s="11" t="s">
        <v>12</v>
      </c>
      <c r="G12" s="11" t="s">
        <v>12</v>
      </c>
    </row>
    <row r="13" spans="1:10" ht="15.5" x14ac:dyDescent="0.35">
      <c r="A13" s="4" t="s">
        <v>27</v>
      </c>
      <c r="B13" s="5" t="s">
        <v>28</v>
      </c>
      <c r="C13" s="6" t="s">
        <v>29</v>
      </c>
      <c r="D13" s="6" t="s">
        <v>30</v>
      </c>
      <c r="E13" s="11" t="s">
        <v>12</v>
      </c>
      <c r="F13" s="11" t="s">
        <v>12</v>
      </c>
      <c r="G13" s="14">
        <f>F9/F10</f>
        <v>0.20960999999999996</v>
      </c>
    </row>
    <row r="14" spans="1:10" ht="18" thickBot="1" x14ac:dyDescent="0.4">
      <c r="A14" s="4" t="s">
        <v>31</v>
      </c>
      <c r="B14" s="6" t="s">
        <v>32</v>
      </c>
      <c r="C14" s="6" t="s">
        <v>33</v>
      </c>
      <c r="D14" s="6" t="s">
        <v>11</v>
      </c>
      <c r="E14" s="15">
        <v>1370</v>
      </c>
      <c r="F14" s="11" t="s">
        <v>12</v>
      </c>
      <c r="G14" s="15">
        <f>1243</f>
        <v>1243</v>
      </c>
    </row>
    <row r="15" spans="1:10" ht="16" thickBot="1" x14ac:dyDescent="0.4">
      <c r="A15" s="4" t="s">
        <v>34</v>
      </c>
      <c r="B15" s="6" t="s">
        <v>35</v>
      </c>
      <c r="C15" s="6" t="s">
        <v>29</v>
      </c>
      <c r="D15" s="6" t="s">
        <v>30</v>
      </c>
      <c r="E15" s="12">
        <v>10.130000000000001</v>
      </c>
      <c r="F15" s="11" t="s">
        <v>12</v>
      </c>
      <c r="G15" s="14">
        <f>E12/G11</f>
        <v>11.457266002605603</v>
      </c>
    </row>
    <row r="16" spans="1:10" ht="16" thickBot="1" x14ac:dyDescent="0.4">
      <c r="A16" s="4" t="s">
        <v>36</v>
      </c>
      <c r="B16" s="6" t="s">
        <v>37</v>
      </c>
      <c r="C16" s="6" t="s">
        <v>19</v>
      </c>
      <c r="D16" s="6" t="s">
        <v>11</v>
      </c>
      <c r="E16" s="11" t="s">
        <v>12</v>
      </c>
      <c r="F16" s="15">
        <f>3.6*J9</f>
        <v>15.09192</v>
      </c>
      <c r="G16" s="15">
        <f>(2/3)*F10*((1+G13*(G13*G13))/(1+G13))</f>
        <v>9.4556986571333326</v>
      </c>
      <c r="H16" s="16">
        <f>AVERAGE(F16:G16)</f>
        <v>12.273809328566667</v>
      </c>
    </row>
    <row r="17" spans="1:9" ht="18" thickBot="1" x14ac:dyDescent="0.4">
      <c r="A17" s="4" t="s">
        <v>38</v>
      </c>
      <c r="B17" s="6" t="s">
        <v>39</v>
      </c>
      <c r="C17" s="6" t="s">
        <v>19</v>
      </c>
      <c r="D17" s="6" t="s">
        <v>11</v>
      </c>
      <c r="E17" s="11" t="s">
        <v>12</v>
      </c>
      <c r="F17" s="15">
        <f>5.05*J9</f>
        <v>21.170609999999996</v>
      </c>
      <c r="G17" s="15">
        <f>(E12/6)*((1+(2*G13))/(1+G13))</f>
        <v>23.035539829642058</v>
      </c>
    </row>
    <row r="18" spans="1:9" ht="16" thickBot="1" x14ac:dyDescent="0.4">
      <c r="A18" s="4" t="s">
        <v>40</v>
      </c>
      <c r="B18" s="5" t="s">
        <v>41</v>
      </c>
      <c r="C18" s="6" t="s">
        <v>10</v>
      </c>
      <c r="D18" s="6" t="s">
        <v>11</v>
      </c>
      <c r="E18" s="11" t="s">
        <v>12</v>
      </c>
      <c r="F18" s="12">
        <v>8</v>
      </c>
      <c r="G18" s="11" t="s">
        <v>12</v>
      </c>
      <c r="I18">
        <f>23/9.8167</f>
        <v>2.3429462039178133</v>
      </c>
    </row>
    <row r="19" spans="1:9" ht="31.5" thickBot="1" x14ac:dyDescent="0.4">
      <c r="A19" s="8" t="s">
        <v>42</v>
      </c>
      <c r="B19" s="9"/>
      <c r="C19" s="10" t="s">
        <v>3</v>
      </c>
      <c r="D19" s="10"/>
      <c r="E19" s="10" t="s">
        <v>43</v>
      </c>
      <c r="F19" s="10" t="s">
        <v>6</v>
      </c>
      <c r="G19" s="10" t="s">
        <v>7</v>
      </c>
    </row>
    <row r="20" spans="1:9" ht="18" thickBot="1" x14ac:dyDescent="0.4">
      <c r="A20" s="4" t="s">
        <v>44</v>
      </c>
      <c r="B20" s="6" t="s">
        <v>45</v>
      </c>
      <c r="C20" s="6" t="s">
        <v>19</v>
      </c>
      <c r="D20" s="6" t="s">
        <v>11</v>
      </c>
      <c r="E20" s="12">
        <v>41.2</v>
      </c>
      <c r="F20" s="11" t="s">
        <v>12</v>
      </c>
      <c r="G20" s="11" t="s">
        <v>12</v>
      </c>
    </row>
    <row r="21" spans="1:9" ht="18" thickBot="1" x14ac:dyDescent="0.4">
      <c r="A21" s="4" t="s">
        <v>46</v>
      </c>
      <c r="B21" s="6" t="s">
        <v>47</v>
      </c>
      <c r="C21" s="6" t="s">
        <v>19</v>
      </c>
      <c r="D21" s="6" t="s">
        <v>11</v>
      </c>
      <c r="E21" s="12">
        <v>129.5</v>
      </c>
      <c r="F21" s="11" t="s">
        <v>12</v>
      </c>
      <c r="G21" s="11" t="s">
        <v>12</v>
      </c>
    </row>
    <row r="22" spans="1:9" ht="18" thickBot="1" x14ac:dyDescent="0.4">
      <c r="A22" s="4" t="s">
        <v>48</v>
      </c>
      <c r="B22" s="6" t="s">
        <v>49</v>
      </c>
      <c r="C22" s="6" t="s">
        <v>19</v>
      </c>
      <c r="D22" s="6" t="s">
        <v>11</v>
      </c>
      <c r="E22" s="11" t="s">
        <v>12</v>
      </c>
      <c r="F22" s="15">
        <f>30*J9</f>
        <v>125.76599999999999</v>
      </c>
      <c r="G22" s="11" t="s">
        <v>12</v>
      </c>
    </row>
    <row r="23" spans="1:9" ht="18" thickBot="1" x14ac:dyDescent="0.4">
      <c r="A23" s="4" t="s">
        <v>50</v>
      </c>
      <c r="B23" s="6" t="s">
        <v>51</v>
      </c>
      <c r="C23" s="6" t="s">
        <v>19</v>
      </c>
      <c r="D23" s="6" t="s">
        <v>11</v>
      </c>
      <c r="E23" s="11" t="s">
        <v>12</v>
      </c>
      <c r="F23" s="15">
        <f>3.05*J9</f>
        <v>12.786209999999999</v>
      </c>
      <c r="G23" s="11" t="s">
        <v>12</v>
      </c>
    </row>
    <row r="24" spans="1:9" ht="16" thickBot="1" x14ac:dyDescent="0.4">
      <c r="A24" s="4" t="s">
        <v>52</v>
      </c>
      <c r="B24" s="5" t="s">
        <v>53</v>
      </c>
      <c r="C24" s="6" t="s">
        <v>10</v>
      </c>
      <c r="D24" s="6" t="s">
        <v>11</v>
      </c>
      <c r="E24" s="11" t="s">
        <v>12</v>
      </c>
      <c r="F24" s="12">
        <v>7.9</v>
      </c>
      <c r="G24" s="11" t="s">
        <v>12</v>
      </c>
    </row>
    <row r="25" spans="1:9" ht="16" thickBot="1" x14ac:dyDescent="0.4">
      <c r="A25" s="17" t="s">
        <v>54</v>
      </c>
      <c r="B25" s="18"/>
      <c r="C25" s="19"/>
      <c r="D25" s="13"/>
      <c r="E25" s="10" t="s">
        <v>55</v>
      </c>
      <c r="F25" s="10" t="s">
        <v>56</v>
      </c>
      <c r="G25" s="10" t="s">
        <v>57</v>
      </c>
    </row>
    <row r="26" spans="1:9" ht="18" thickBot="1" x14ac:dyDescent="0.4">
      <c r="A26" s="4" t="s">
        <v>58</v>
      </c>
      <c r="B26" s="6" t="s">
        <v>59</v>
      </c>
      <c r="C26" s="6" t="s">
        <v>19</v>
      </c>
      <c r="D26" s="6" t="s">
        <v>11</v>
      </c>
      <c r="E26" s="15">
        <f>11.2*J9</f>
        <v>46.952639999999995</v>
      </c>
      <c r="F26" s="7">
        <v>0</v>
      </c>
      <c r="G26" s="15">
        <f>0.885*J9</f>
        <v>3.7100969999999998</v>
      </c>
    </row>
    <row r="27" spans="1:9" ht="18" thickBot="1" x14ac:dyDescent="0.4">
      <c r="A27" s="4" t="s">
        <v>60</v>
      </c>
      <c r="B27" s="6" t="s">
        <v>61</v>
      </c>
      <c r="C27" s="6" t="s">
        <v>19</v>
      </c>
      <c r="D27" s="6" t="s">
        <v>11</v>
      </c>
      <c r="E27" s="15">
        <f>3.23*J9</f>
        <v>13.540805999999998</v>
      </c>
      <c r="F27" s="7">
        <v>0</v>
      </c>
      <c r="G27" s="7">
        <v>0</v>
      </c>
    </row>
    <row r="28" spans="1:9" ht="35.5" thickBot="1" x14ac:dyDescent="0.4">
      <c r="A28" s="4" t="s">
        <v>62</v>
      </c>
      <c r="B28" s="6" t="s">
        <v>63</v>
      </c>
      <c r="C28" s="6" t="s">
        <v>19</v>
      </c>
      <c r="D28" s="6" t="s">
        <v>11</v>
      </c>
      <c r="E28" s="15">
        <f>15.52*J9</f>
        <v>65.062943999999987</v>
      </c>
      <c r="F28" s="15">
        <f>2.15*J9</f>
        <v>9.0132299999999983</v>
      </c>
      <c r="G28" s="7">
        <v>0</v>
      </c>
    </row>
  </sheetData>
  <mergeCells count="3">
    <mergeCell ref="A25:C25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HW-18 Aircraft Characteristics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Melody Hatfield</cp:lastModifiedBy>
  <cp:revision/>
  <dcterms:created xsi:type="dcterms:W3CDTF">2023-03-26T18:03:14Z</dcterms:created>
  <dcterms:modified xsi:type="dcterms:W3CDTF">2023-04-11T01:57:18Z</dcterms:modified>
  <cp:category/>
  <cp:contentStatus/>
</cp:coreProperties>
</file>