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ailuc-my.sharepoint.com/personal/marti2bc_mail_uc_edu/Documents/Spring 2023/Aircraft Performance and Design/Assignments/"/>
    </mc:Choice>
  </mc:AlternateContent>
  <xr:revisionPtr revIDLastSave="284" documentId="8_{5DCD7DEC-AD79-4897-BE49-CC222A3D3C7C}" xr6:coauthVersionLast="47" xr6:coauthVersionMax="47" xr10:uidLastSave="{3D7059C5-37CA-42E9-B6BC-0A7F4D6A5DD5}"/>
  <bookViews>
    <workbookView xWindow="-110" yWindow="-110" windowWidth="25820" windowHeight="13900" tabRatio="702" activeTab="5" xr2:uid="{00000000-000D-0000-FFFF-FFFF00000000}"/>
  </bookViews>
  <sheets>
    <sheet name="HW 1 - Airspeed" sheetId="61" r:id="rId1"/>
    <sheet name="Temp Graph" sheetId="63" r:id="rId2"/>
    <sheet name="Pressure Graph" sheetId="64" r:id="rId3"/>
    <sheet name="Density Graph" sheetId="65" r:id="rId4"/>
    <sheet name="Atmospheric Table" sheetId="62" r:id="rId5"/>
    <sheet name="Sheet2" sheetId="67" r:id="rId6"/>
  </sheets>
  <definedNames>
    <definedName name="atmos_aspeed">'Atmospheric Table'!$M$2:$M$63</definedName>
    <definedName name="atmos_dr">'Atmospheric Table'!$I$2:$I$63</definedName>
    <definedName name="atmos_h">'Atmospheric Table'!$A$2:$A$63</definedName>
    <definedName name="atmos_qms">'Atmospheric Table'!$K$2:$K$63</definedName>
    <definedName name="atmos_rho">'Atmospheric Table'!$H$2:$H$63</definedName>
    <definedName name="atmos_sqrtdr">'Atmospheric Table'!$J$2:$J$63</definedName>
    <definedName name="atmos_vela">'Atmospheric Table'!$N$2:$N$63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61" l="1"/>
  <c r="M39" i="62"/>
  <c r="F40" i="62"/>
  <c r="F41" i="62"/>
  <c r="F42" i="62"/>
  <c r="F43" i="62"/>
  <c r="F44" i="62"/>
  <c r="K44" i="62" s="1"/>
  <c r="F45" i="62"/>
  <c r="K45" i="62" s="1"/>
  <c r="F46" i="62"/>
  <c r="K46" i="62" s="1"/>
  <c r="F47" i="62"/>
  <c r="K47" i="62" s="1"/>
  <c r="F48" i="62"/>
  <c r="G48" i="62" s="1"/>
  <c r="F49" i="62"/>
  <c r="G49" i="62" s="1"/>
  <c r="F50" i="62"/>
  <c r="G50" i="62" s="1"/>
  <c r="F51" i="62"/>
  <c r="G51" i="62" s="1"/>
  <c r="F52" i="62"/>
  <c r="G52" i="62" s="1"/>
  <c r="F53" i="62"/>
  <c r="G53" i="62" s="1"/>
  <c r="F54" i="62"/>
  <c r="F55" i="62"/>
  <c r="F56" i="62"/>
  <c r="F57" i="62"/>
  <c r="F58" i="62"/>
  <c r="F59" i="62"/>
  <c r="F60" i="62"/>
  <c r="F61" i="62"/>
  <c r="F62" i="62"/>
  <c r="F63" i="62"/>
  <c r="F39" i="62"/>
  <c r="D38" i="62"/>
  <c r="E38" i="62"/>
  <c r="F38" i="62" s="1"/>
  <c r="M38" i="62"/>
  <c r="N38" i="62" s="1"/>
  <c r="C38" i="62"/>
  <c r="B38" i="62"/>
  <c r="B39" i="62"/>
  <c r="D39" i="62" s="1"/>
  <c r="E39" i="62"/>
  <c r="N39" i="62" s="1"/>
  <c r="G39" i="62"/>
  <c r="I39" i="62"/>
  <c r="H39" i="62" s="1"/>
  <c r="K39" i="62"/>
  <c r="M46" i="62"/>
  <c r="N46" i="62" s="1"/>
  <c r="M47" i="62"/>
  <c r="N47" i="62" s="1"/>
  <c r="M48" i="62"/>
  <c r="N48" i="62" s="1"/>
  <c r="M49" i="62"/>
  <c r="N49" i="62" s="1"/>
  <c r="K60" i="62"/>
  <c r="G40" i="62"/>
  <c r="G41" i="62"/>
  <c r="G42" i="62"/>
  <c r="G43" i="62"/>
  <c r="K40" i="62"/>
  <c r="K41" i="62"/>
  <c r="K42" i="62"/>
  <c r="K43" i="62"/>
  <c r="K56" i="62"/>
  <c r="K57" i="62"/>
  <c r="K58" i="62"/>
  <c r="K59" i="62"/>
  <c r="K63" i="62"/>
  <c r="E40" i="62"/>
  <c r="I40" i="62" s="1"/>
  <c r="H40" i="62" s="1"/>
  <c r="E41" i="62"/>
  <c r="M41" i="62" s="1"/>
  <c r="N41" i="62" s="1"/>
  <c r="E42" i="62"/>
  <c r="M42" i="62" s="1"/>
  <c r="N42" i="62" s="1"/>
  <c r="E43" i="62"/>
  <c r="M43" i="62" s="1"/>
  <c r="N43" i="62" s="1"/>
  <c r="E44" i="62"/>
  <c r="M44" i="62" s="1"/>
  <c r="N44" i="62" s="1"/>
  <c r="E45" i="62"/>
  <c r="M45" i="62" s="1"/>
  <c r="N45" i="62" s="1"/>
  <c r="E46" i="62"/>
  <c r="E47" i="62"/>
  <c r="E48" i="62"/>
  <c r="E49" i="62"/>
  <c r="E50" i="62"/>
  <c r="M50" i="62" s="1"/>
  <c r="N50" i="62" s="1"/>
  <c r="E51" i="62"/>
  <c r="M51" i="62" s="1"/>
  <c r="N51" i="62" s="1"/>
  <c r="E52" i="62"/>
  <c r="M52" i="62" s="1"/>
  <c r="N52" i="62" s="1"/>
  <c r="E53" i="62"/>
  <c r="M53" i="62" s="1"/>
  <c r="N53" i="62" s="1"/>
  <c r="E54" i="62"/>
  <c r="M54" i="62" s="1"/>
  <c r="N54" i="62" s="1"/>
  <c r="E55" i="62"/>
  <c r="M55" i="62" s="1"/>
  <c r="N55" i="62" s="1"/>
  <c r="E56" i="62"/>
  <c r="I56" i="62" s="1"/>
  <c r="H56" i="62" s="1"/>
  <c r="L56" i="62" s="1"/>
  <c r="E57" i="62"/>
  <c r="M57" i="62" s="1"/>
  <c r="N57" i="62" s="1"/>
  <c r="E58" i="62"/>
  <c r="E59" i="62"/>
  <c r="E60" i="62"/>
  <c r="M60" i="62" s="1"/>
  <c r="N60" i="62" s="1"/>
  <c r="E61" i="62"/>
  <c r="M61" i="62" s="1"/>
  <c r="N61" i="62" s="1"/>
  <c r="E62" i="62"/>
  <c r="M62" i="62" s="1"/>
  <c r="N62" i="62" s="1"/>
  <c r="E63" i="62"/>
  <c r="M63" i="62" s="1"/>
  <c r="N63" i="62" s="1"/>
  <c r="B40" i="62"/>
  <c r="D40" i="62" s="1"/>
  <c r="B41" i="62"/>
  <c r="D41" i="62" s="1"/>
  <c r="B42" i="62"/>
  <c r="D42" i="62" s="1"/>
  <c r="B43" i="62"/>
  <c r="D43" i="62" s="1"/>
  <c r="B44" i="62"/>
  <c r="D44" i="62" s="1"/>
  <c r="B45" i="62"/>
  <c r="D45" i="62" s="1"/>
  <c r="B46" i="62"/>
  <c r="D46" i="62" s="1"/>
  <c r="B47" i="62"/>
  <c r="D47" i="62" s="1"/>
  <c r="B48" i="62"/>
  <c r="D48" i="62" s="1"/>
  <c r="B49" i="62"/>
  <c r="D49" i="62" s="1"/>
  <c r="B50" i="62"/>
  <c r="D50" i="62" s="1"/>
  <c r="B51" i="62"/>
  <c r="D51" i="62" s="1"/>
  <c r="B52" i="62"/>
  <c r="D52" i="62" s="1"/>
  <c r="B53" i="62"/>
  <c r="D53" i="62" s="1"/>
  <c r="B54" i="62"/>
  <c r="D54" i="62" s="1"/>
  <c r="B55" i="62"/>
  <c r="D55" i="62" s="1"/>
  <c r="B56" i="62"/>
  <c r="D56" i="62" s="1"/>
  <c r="B57" i="62"/>
  <c r="D57" i="62" s="1"/>
  <c r="B58" i="62"/>
  <c r="D58" i="62" s="1"/>
  <c r="B59" i="62"/>
  <c r="D59" i="62" s="1"/>
  <c r="B60" i="62"/>
  <c r="D60" i="62" s="1"/>
  <c r="B61" i="62"/>
  <c r="D61" i="62" s="1"/>
  <c r="B62" i="62"/>
  <c r="D62" i="62" s="1"/>
  <c r="B63" i="62"/>
  <c r="D63" i="62" s="1"/>
  <c r="C4" i="62"/>
  <c r="C5" i="62"/>
  <c r="E5" i="62" s="1"/>
  <c r="C6" i="62"/>
  <c r="E6" i="62" s="1"/>
  <c r="C7" i="62"/>
  <c r="E7" i="62" s="1"/>
  <c r="C8" i="62"/>
  <c r="C9" i="62"/>
  <c r="B9" i="62" s="1"/>
  <c r="D9" i="62" s="1"/>
  <c r="C10" i="62"/>
  <c r="E10" i="62" s="1"/>
  <c r="F10" i="62" s="1"/>
  <c r="C11" i="62"/>
  <c r="B11" i="62" s="1"/>
  <c r="D11" i="62" s="1"/>
  <c r="C12" i="62"/>
  <c r="B12" i="62" s="1"/>
  <c r="D12" i="62" s="1"/>
  <c r="C13" i="62"/>
  <c r="B13" i="62" s="1"/>
  <c r="D13" i="62" s="1"/>
  <c r="C14" i="62"/>
  <c r="C15" i="62"/>
  <c r="C16" i="62"/>
  <c r="C17" i="62"/>
  <c r="C18" i="62"/>
  <c r="E18" i="62" s="1"/>
  <c r="C19" i="62"/>
  <c r="C20" i="62"/>
  <c r="C21" i="62"/>
  <c r="C22" i="62"/>
  <c r="C23" i="62"/>
  <c r="C24" i="62"/>
  <c r="C25" i="62"/>
  <c r="E25" i="62" s="1"/>
  <c r="F25" i="62" s="1"/>
  <c r="C26" i="62"/>
  <c r="E26" i="62" s="1"/>
  <c r="C27" i="62"/>
  <c r="E27" i="62" s="1"/>
  <c r="F27" i="62" s="1"/>
  <c r="C28" i="62"/>
  <c r="C29" i="62"/>
  <c r="C30" i="62"/>
  <c r="C31" i="62"/>
  <c r="C32" i="62"/>
  <c r="B32" i="62" s="1"/>
  <c r="D32" i="62" s="1"/>
  <c r="C33" i="62"/>
  <c r="C34" i="62"/>
  <c r="B34" i="62" s="1"/>
  <c r="D34" i="62" s="1"/>
  <c r="C35" i="62"/>
  <c r="E35" i="62" s="1"/>
  <c r="C36" i="62"/>
  <c r="E36" i="62" s="1"/>
  <c r="C37" i="62"/>
  <c r="E37" i="62" s="1"/>
  <c r="F37" i="62" s="1"/>
  <c r="I37" i="62" s="1"/>
  <c r="C3" i="62"/>
  <c r="C2" i="62"/>
  <c r="J39" i="62" l="1"/>
  <c r="G38" i="62"/>
  <c r="I38" i="62"/>
  <c r="K38" i="62"/>
  <c r="L39" i="62"/>
  <c r="O39" i="62"/>
  <c r="K53" i="62"/>
  <c r="K51" i="62"/>
  <c r="E12" i="62"/>
  <c r="F12" i="62" s="1"/>
  <c r="I12" i="62" s="1"/>
  <c r="K52" i="62"/>
  <c r="M10" i="62"/>
  <c r="N10" i="62" s="1"/>
  <c r="O40" i="62"/>
  <c r="L40" i="62"/>
  <c r="F26" i="62"/>
  <c r="I26" i="62" s="1"/>
  <c r="J26" i="62" s="1"/>
  <c r="M26" i="62"/>
  <c r="N26" i="62" s="1"/>
  <c r="O56" i="62"/>
  <c r="K50" i="62"/>
  <c r="I49" i="62"/>
  <c r="H49" i="62" s="1"/>
  <c r="M40" i="62"/>
  <c r="N40" i="62" s="1"/>
  <c r="G63" i="62"/>
  <c r="G59" i="62"/>
  <c r="I53" i="62"/>
  <c r="H53" i="62" s="1"/>
  <c r="L53" i="62" s="1"/>
  <c r="M56" i="62"/>
  <c r="N56" i="62" s="1"/>
  <c r="J40" i="62"/>
  <c r="B27" i="62"/>
  <c r="D27" i="62" s="1"/>
  <c r="K49" i="62"/>
  <c r="B26" i="62"/>
  <c r="D26" i="62" s="1"/>
  <c r="B25" i="62"/>
  <c r="D25" i="62" s="1"/>
  <c r="I55" i="62"/>
  <c r="H55" i="62" s="1"/>
  <c r="L55" i="62" s="1"/>
  <c r="I48" i="62"/>
  <c r="H48" i="62" s="1"/>
  <c r="I54" i="62"/>
  <c r="H54" i="62" s="1"/>
  <c r="L54" i="62" s="1"/>
  <c r="I47" i="62"/>
  <c r="H47" i="62" s="1"/>
  <c r="L47" i="62" s="1"/>
  <c r="M37" i="62"/>
  <c r="N37" i="62" s="1"/>
  <c r="I59" i="62"/>
  <c r="G58" i="62"/>
  <c r="I46" i="62"/>
  <c r="H46" i="62" s="1"/>
  <c r="L46" i="62" s="1"/>
  <c r="M27" i="62"/>
  <c r="N27" i="62" s="1"/>
  <c r="D28" i="61" s="1"/>
  <c r="F28" i="61" s="1"/>
  <c r="G28" i="61" s="1"/>
  <c r="I58" i="62"/>
  <c r="H58" i="62" s="1"/>
  <c r="I42" i="62"/>
  <c r="I52" i="62"/>
  <c r="H52" i="62" s="1"/>
  <c r="L52" i="62" s="1"/>
  <c r="G57" i="62"/>
  <c r="I43" i="62"/>
  <c r="M59" i="62"/>
  <c r="N59" i="62" s="1"/>
  <c r="I57" i="62"/>
  <c r="H57" i="62" s="1"/>
  <c r="I41" i="62"/>
  <c r="G56" i="62"/>
  <c r="J56" i="62"/>
  <c r="M58" i="62"/>
  <c r="N58" i="62" s="1"/>
  <c r="M25" i="62"/>
  <c r="N25" i="62" s="1"/>
  <c r="I45" i="62"/>
  <c r="E8" i="62"/>
  <c r="B8" i="62"/>
  <c r="D8" i="62" s="1"/>
  <c r="I44" i="62"/>
  <c r="E2" i="62"/>
  <c r="F7" i="62"/>
  <c r="K7" i="62" s="1"/>
  <c r="M7" i="62"/>
  <c r="N7" i="62" s="1"/>
  <c r="K55" i="62"/>
  <c r="F6" i="62"/>
  <c r="K6" i="62" s="1"/>
  <c r="M6" i="62"/>
  <c r="N6" i="62" s="1"/>
  <c r="K54" i="62"/>
  <c r="E21" i="62"/>
  <c r="O55" i="62"/>
  <c r="E20" i="62"/>
  <c r="E4" i="62"/>
  <c r="G54" i="62"/>
  <c r="F35" i="62"/>
  <c r="G35" i="62" s="1"/>
  <c r="M35" i="62"/>
  <c r="N35" i="62" s="1"/>
  <c r="E19" i="62"/>
  <c r="B33" i="62"/>
  <c r="D33" i="62" s="1"/>
  <c r="K62" i="62"/>
  <c r="G62" i="62"/>
  <c r="G47" i="62"/>
  <c r="I63" i="62"/>
  <c r="E24" i="62"/>
  <c r="B24" i="62"/>
  <c r="D24" i="62" s="1"/>
  <c r="E23" i="62"/>
  <c r="E3" i="62"/>
  <c r="E22" i="62"/>
  <c r="B22" i="62"/>
  <c r="D22" i="62" s="1"/>
  <c r="F5" i="62"/>
  <c r="I5" i="62" s="1"/>
  <c r="J5" i="62" s="1"/>
  <c r="M5" i="62"/>
  <c r="N5" i="62" s="1"/>
  <c r="G55" i="62"/>
  <c r="F36" i="62"/>
  <c r="G36" i="62" s="1"/>
  <c r="M36" i="62"/>
  <c r="N36" i="62" s="1"/>
  <c r="F18" i="62"/>
  <c r="I18" i="62" s="1"/>
  <c r="M18" i="62"/>
  <c r="N18" i="62" s="1"/>
  <c r="E17" i="62"/>
  <c r="E32" i="62"/>
  <c r="B16" i="62"/>
  <c r="D16" i="62" s="1"/>
  <c r="K61" i="62"/>
  <c r="G61" i="62"/>
  <c r="I61" i="62"/>
  <c r="G46" i="62"/>
  <c r="I62" i="62"/>
  <c r="K48" i="62"/>
  <c r="G60" i="62"/>
  <c r="I60" i="62"/>
  <c r="G45" i="62"/>
  <c r="I51" i="62"/>
  <c r="G44" i="62"/>
  <c r="I50" i="62"/>
  <c r="M12" i="62"/>
  <c r="N12" i="62" s="1"/>
  <c r="D27" i="61" s="1"/>
  <c r="F27" i="61" s="1"/>
  <c r="J49" i="62"/>
  <c r="B31" i="62"/>
  <c r="D31" i="62" s="1"/>
  <c r="B15" i="62"/>
  <c r="D15" i="62" s="1"/>
  <c r="B14" i="62"/>
  <c r="D14" i="62" s="1"/>
  <c r="B29" i="62"/>
  <c r="D29" i="62" s="1"/>
  <c r="E29" i="62"/>
  <c r="B28" i="62"/>
  <c r="D28" i="62" s="1"/>
  <c r="E28" i="62"/>
  <c r="E31" i="62"/>
  <c r="B23" i="62"/>
  <c r="D23" i="62" s="1"/>
  <c r="B10" i="62"/>
  <c r="D10" i="62" s="1"/>
  <c r="B7" i="62"/>
  <c r="D7" i="62" s="1"/>
  <c r="B6" i="62"/>
  <c r="D6" i="62" s="1"/>
  <c r="B3" i="62"/>
  <c r="D3" i="62" s="1"/>
  <c r="E34" i="62"/>
  <c r="E33" i="62"/>
  <c r="B2" i="62"/>
  <c r="D2" i="62" s="1"/>
  <c r="E16" i="62"/>
  <c r="B21" i="62"/>
  <c r="D21" i="62" s="1"/>
  <c r="E15" i="62"/>
  <c r="B20" i="62"/>
  <c r="D20" i="62" s="1"/>
  <c r="E13" i="62"/>
  <c r="B19" i="62"/>
  <c r="D19" i="62" s="1"/>
  <c r="B18" i="62"/>
  <c r="D18" i="62" s="1"/>
  <c r="E11" i="62"/>
  <c r="B5" i="62"/>
  <c r="D5" i="62" s="1"/>
  <c r="B17" i="62"/>
  <c r="D17" i="62" s="1"/>
  <c r="H26" i="62"/>
  <c r="B4" i="62"/>
  <c r="D4" i="62" s="1"/>
  <c r="J37" i="62"/>
  <c r="H37" i="62"/>
  <c r="L37" i="62" s="1"/>
  <c r="I36" i="62"/>
  <c r="K36" i="62"/>
  <c r="G37" i="62"/>
  <c r="B30" i="62"/>
  <c r="D30" i="62" s="1"/>
  <c r="E30" i="62"/>
  <c r="E14" i="62"/>
  <c r="G12" i="62"/>
  <c r="K12" i="62"/>
  <c r="K37" i="62"/>
  <c r="K18" i="62"/>
  <c r="I25" i="62"/>
  <c r="K25" i="62"/>
  <c r="G25" i="62"/>
  <c r="I10" i="62"/>
  <c r="K10" i="62"/>
  <c r="G10" i="62"/>
  <c r="G27" i="62"/>
  <c r="I27" i="62"/>
  <c r="E9" i="62"/>
  <c r="G5" i="62"/>
  <c r="K5" i="62"/>
  <c r="B37" i="62"/>
  <c r="D37" i="62" s="1"/>
  <c r="K27" i="62"/>
  <c r="B36" i="62"/>
  <c r="D36" i="62" s="1"/>
  <c r="B35" i="62"/>
  <c r="D35" i="62" s="1"/>
  <c r="O47" i="62" l="1"/>
  <c r="J55" i="62"/>
  <c r="J48" i="62"/>
  <c r="O54" i="62"/>
  <c r="H38" i="62"/>
  <c r="J38" i="62"/>
  <c r="K26" i="62"/>
  <c r="J46" i="62"/>
  <c r="J57" i="62"/>
  <c r="G26" i="62"/>
  <c r="J54" i="62"/>
  <c r="H43" i="62"/>
  <c r="J43" i="62"/>
  <c r="J42" i="62"/>
  <c r="H42" i="62"/>
  <c r="J58" i="62"/>
  <c r="G18" i="62"/>
  <c r="J47" i="62"/>
  <c r="O52" i="62"/>
  <c r="H41" i="62"/>
  <c r="J41" i="62"/>
  <c r="J52" i="62"/>
  <c r="L58" i="62"/>
  <c r="O58" i="62"/>
  <c r="J53" i="62"/>
  <c r="J59" i="62"/>
  <c r="H59" i="62"/>
  <c r="O46" i="62"/>
  <c r="O53" i="62"/>
  <c r="O57" i="62"/>
  <c r="L57" i="62"/>
  <c r="F17" i="62"/>
  <c r="M17" i="62"/>
  <c r="N17" i="62" s="1"/>
  <c r="F19" i="62"/>
  <c r="M19" i="62"/>
  <c r="N19" i="62" s="1"/>
  <c r="H51" i="62"/>
  <c r="J51" i="62"/>
  <c r="F23" i="62"/>
  <c r="M23" i="62"/>
  <c r="N23" i="62" s="1"/>
  <c r="F21" i="62"/>
  <c r="M21" i="62"/>
  <c r="N21" i="62" s="1"/>
  <c r="H60" i="62"/>
  <c r="J60" i="62"/>
  <c r="L26" i="62"/>
  <c r="O26" i="62"/>
  <c r="F24" i="62"/>
  <c r="M24" i="62"/>
  <c r="N24" i="62" s="1"/>
  <c r="F11" i="62"/>
  <c r="G11" i="62" s="1"/>
  <c r="M11" i="62"/>
  <c r="N11" i="62" s="1"/>
  <c r="H62" i="62"/>
  <c r="J62" i="62"/>
  <c r="I6" i="62"/>
  <c r="J6" i="62" s="1"/>
  <c r="F9" i="62"/>
  <c r="M9" i="62"/>
  <c r="N9" i="62" s="1"/>
  <c r="F31" i="62"/>
  <c r="M31" i="62"/>
  <c r="N31" i="62" s="1"/>
  <c r="L49" i="62"/>
  <c r="O49" i="62"/>
  <c r="L48" i="62"/>
  <c r="O48" i="62"/>
  <c r="F14" i="62"/>
  <c r="G14" i="62" s="1"/>
  <c r="M14" i="62"/>
  <c r="N14" i="62" s="1"/>
  <c r="G7" i="62"/>
  <c r="F28" i="62"/>
  <c r="M28" i="62"/>
  <c r="N28" i="62" s="1"/>
  <c r="H61" i="62"/>
  <c r="J61" i="62"/>
  <c r="H63" i="62"/>
  <c r="J63" i="62"/>
  <c r="F2" i="62"/>
  <c r="M2" i="62"/>
  <c r="N2" i="62" s="1"/>
  <c r="F30" i="62"/>
  <c r="G30" i="62" s="1"/>
  <c r="M30" i="62"/>
  <c r="N30" i="62" s="1"/>
  <c r="I7" i="62"/>
  <c r="J7" i="62" s="1"/>
  <c r="F13" i="62"/>
  <c r="G13" i="62" s="1"/>
  <c r="M13" i="62"/>
  <c r="N13" i="62" s="1"/>
  <c r="O37" i="62"/>
  <c r="F4" i="62"/>
  <c r="M4" i="62"/>
  <c r="N4" i="62" s="1"/>
  <c r="J44" i="62"/>
  <c r="H44" i="62"/>
  <c r="F29" i="62"/>
  <c r="M29" i="62"/>
  <c r="N29" i="62" s="1"/>
  <c r="H5" i="62"/>
  <c r="F15" i="62"/>
  <c r="G15" i="62" s="1"/>
  <c r="M15" i="62"/>
  <c r="N15" i="62" s="1"/>
  <c r="F33" i="62"/>
  <c r="I33" i="62" s="1"/>
  <c r="J33" i="62" s="1"/>
  <c r="M33" i="62"/>
  <c r="N33" i="62" s="1"/>
  <c r="H50" i="62"/>
  <c r="J50" i="62"/>
  <c r="F20" i="62"/>
  <c r="M20" i="62"/>
  <c r="N20" i="62" s="1"/>
  <c r="F8" i="62"/>
  <c r="M8" i="62"/>
  <c r="N8" i="62" s="1"/>
  <c r="F34" i="62"/>
  <c r="M34" i="62"/>
  <c r="N34" i="62" s="1"/>
  <c r="F22" i="62"/>
  <c r="M22" i="62"/>
  <c r="N22" i="62" s="1"/>
  <c r="J45" i="62"/>
  <c r="H45" i="62"/>
  <c r="K35" i="62"/>
  <c r="F16" i="62"/>
  <c r="I16" i="62" s="1"/>
  <c r="H16" i="62" s="1"/>
  <c r="M16" i="62"/>
  <c r="N16" i="62" s="1"/>
  <c r="I35" i="62"/>
  <c r="H35" i="62" s="1"/>
  <c r="G6" i="62"/>
  <c r="F32" i="62"/>
  <c r="M32" i="62"/>
  <c r="N32" i="62" s="1"/>
  <c r="D29" i="61" s="1"/>
  <c r="F29" i="61" s="1"/>
  <c r="F3" i="62"/>
  <c r="M3" i="62"/>
  <c r="N3" i="62" s="1"/>
  <c r="J18" i="62"/>
  <c r="H18" i="62"/>
  <c r="I9" i="62"/>
  <c r="K9" i="62"/>
  <c r="G9" i="62"/>
  <c r="J27" i="62"/>
  <c r="E28" i="61" s="1"/>
  <c r="H27" i="62"/>
  <c r="J36" i="62"/>
  <c r="H36" i="62"/>
  <c r="H12" i="62"/>
  <c r="J12" i="62"/>
  <c r="E27" i="61" s="1"/>
  <c r="H10" i="62"/>
  <c r="J10" i="62"/>
  <c r="J25" i="62"/>
  <c r="H25" i="62"/>
  <c r="L38" i="62" l="1"/>
  <c r="O38" i="62"/>
  <c r="K11" i="62"/>
  <c r="K15" i="62"/>
  <c r="O41" i="62"/>
  <c r="L41" i="62"/>
  <c r="O59" i="62"/>
  <c r="L59" i="62"/>
  <c r="K16" i="62"/>
  <c r="I15" i="62"/>
  <c r="H15" i="62" s="1"/>
  <c r="O15" i="62" s="1"/>
  <c r="I11" i="62"/>
  <c r="L42" i="62"/>
  <c r="O42" i="62"/>
  <c r="H33" i="62"/>
  <c r="L33" i="62" s="1"/>
  <c r="L43" i="62"/>
  <c r="O43" i="62"/>
  <c r="L35" i="62"/>
  <c r="O35" i="62"/>
  <c r="L16" i="62"/>
  <c r="O16" i="62"/>
  <c r="I3" i="62"/>
  <c r="G3" i="62"/>
  <c r="K3" i="62"/>
  <c r="L27" i="62"/>
  <c r="O27" i="62"/>
  <c r="G20" i="62"/>
  <c r="K20" i="62"/>
  <c r="I20" i="62"/>
  <c r="K14" i="62"/>
  <c r="L50" i="62"/>
  <c r="O50" i="62"/>
  <c r="L18" i="62"/>
  <c r="O18" i="62"/>
  <c r="G16" i="62"/>
  <c r="I2" i="62"/>
  <c r="K2" i="62"/>
  <c r="G2" i="62"/>
  <c r="K30" i="62"/>
  <c r="L45" i="62"/>
  <c r="O45" i="62"/>
  <c r="L5" i="62"/>
  <c r="O5" i="62"/>
  <c r="J35" i="62"/>
  <c r="I30" i="62"/>
  <c r="H30" i="62" s="1"/>
  <c r="K33" i="62"/>
  <c r="L63" i="62"/>
  <c r="O63" i="62"/>
  <c r="K23" i="62"/>
  <c r="G23" i="62"/>
  <c r="I23" i="62"/>
  <c r="J16" i="62"/>
  <c r="I13" i="62"/>
  <c r="L25" i="62"/>
  <c r="O25" i="62"/>
  <c r="L12" i="62"/>
  <c r="O12" i="62"/>
  <c r="H6" i="62"/>
  <c r="K22" i="62"/>
  <c r="G22" i="62"/>
  <c r="I22" i="62"/>
  <c r="G29" i="62"/>
  <c r="I29" i="62"/>
  <c r="K29" i="62"/>
  <c r="O61" i="62"/>
  <c r="L61" i="62"/>
  <c r="O62" i="62"/>
  <c r="L62" i="62"/>
  <c r="L51" i="62"/>
  <c r="O51" i="62"/>
  <c r="H7" i="62"/>
  <c r="G33" i="62"/>
  <c r="L44" i="62"/>
  <c r="O44" i="62"/>
  <c r="I32" i="62"/>
  <c r="K32" i="62"/>
  <c r="G32" i="62"/>
  <c r="I14" i="62"/>
  <c r="J14" i="62" s="1"/>
  <c r="O60" i="62"/>
  <c r="L60" i="62"/>
  <c r="G31" i="62"/>
  <c r="I31" i="62"/>
  <c r="K31" i="62"/>
  <c r="L10" i="62"/>
  <c r="O10" i="62"/>
  <c r="K13" i="62"/>
  <c r="G21" i="62"/>
  <c r="K21" i="62"/>
  <c r="I21" i="62"/>
  <c r="L36" i="62"/>
  <c r="O36" i="62"/>
  <c r="I34" i="62"/>
  <c r="K34" i="62"/>
  <c r="G34" i="62"/>
  <c r="G28" i="62"/>
  <c r="I28" i="62"/>
  <c r="K28" i="62"/>
  <c r="K19" i="62"/>
  <c r="I19" i="62"/>
  <c r="G19" i="62"/>
  <c r="G8" i="62"/>
  <c r="I8" i="62"/>
  <c r="K8" i="62"/>
  <c r="I4" i="62"/>
  <c r="G4" i="62"/>
  <c r="K4" i="62"/>
  <c r="I24" i="62"/>
  <c r="G24" i="62"/>
  <c r="K24" i="62"/>
  <c r="I17" i="62"/>
  <c r="K17" i="62"/>
  <c r="G17" i="62"/>
  <c r="H14" i="62"/>
  <c r="H9" i="62"/>
  <c r="J9" i="62"/>
  <c r="J30" i="62" l="1"/>
  <c r="J15" i="62"/>
  <c r="O33" i="62"/>
  <c r="L15" i="62"/>
  <c r="H11" i="62"/>
  <c r="J11" i="62"/>
  <c r="J4" i="62"/>
  <c r="H4" i="62"/>
  <c r="J19" i="62"/>
  <c r="H19" i="62"/>
  <c r="J2" i="62"/>
  <c r="H2" i="62"/>
  <c r="H23" i="62"/>
  <c r="J23" i="62"/>
  <c r="J3" i="62"/>
  <c r="H3" i="62"/>
  <c r="J28" i="62"/>
  <c r="H28" i="62"/>
  <c r="H17" i="62"/>
  <c r="J17" i="62"/>
  <c r="H29" i="62"/>
  <c r="J29" i="62"/>
  <c r="J34" i="62"/>
  <c r="H34" i="62"/>
  <c r="H22" i="62"/>
  <c r="J22" i="62"/>
  <c r="L30" i="62"/>
  <c r="O30" i="62"/>
  <c r="J8" i="62"/>
  <c r="H8" i="62"/>
  <c r="L7" i="62"/>
  <c r="O7" i="62"/>
  <c r="L9" i="62"/>
  <c r="O9" i="62"/>
  <c r="H13" i="62"/>
  <c r="J13" i="62"/>
  <c r="L14" i="62"/>
  <c r="O14" i="62"/>
  <c r="H31" i="62"/>
  <c r="J31" i="62"/>
  <c r="J24" i="62"/>
  <c r="H24" i="62"/>
  <c r="H32" i="62"/>
  <c r="J32" i="62"/>
  <c r="E29" i="61" s="1"/>
  <c r="G29" i="61"/>
  <c r="J20" i="62"/>
  <c r="H20" i="62"/>
  <c r="J21" i="62"/>
  <c r="H21" i="62"/>
  <c r="L6" i="62"/>
  <c r="O6" i="62"/>
  <c r="O11" i="62" l="1"/>
  <c r="L11" i="62"/>
  <c r="L29" i="62"/>
  <c r="O29" i="62"/>
  <c r="L13" i="62"/>
  <c r="O13" i="62"/>
  <c r="L17" i="62"/>
  <c r="O17" i="62"/>
  <c r="L3" i="62"/>
  <c r="O3" i="62"/>
  <c r="L20" i="62"/>
  <c r="O20" i="62"/>
  <c r="L8" i="62"/>
  <c r="O8" i="62"/>
  <c r="L23" i="62"/>
  <c r="O23" i="62"/>
  <c r="L2" i="62"/>
  <c r="O2" i="62"/>
  <c r="L32" i="62"/>
  <c r="O32" i="62"/>
  <c r="L24" i="62"/>
  <c r="O24" i="62"/>
  <c r="L19" i="62"/>
  <c r="O19" i="62"/>
  <c r="L28" i="62"/>
  <c r="O28" i="62"/>
  <c r="L21" i="62"/>
  <c r="O21" i="62"/>
  <c r="L22" i="62"/>
  <c r="O22" i="62"/>
  <c r="L34" i="62"/>
  <c r="O34" i="62"/>
  <c r="L4" i="62"/>
  <c r="O4" i="62"/>
  <c r="L31" i="62"/>
  <c r="O31" i="62"/>
</calcChain>
</file>

<file path=xl/sharedStrings.xml><?xml version="1.0" encoding="utf-8"?>
<sst xmlns="http://schemas.openxmlformats.org/spreadsheetml/2006/main" count="187" uniqueCount="64">
  <si>
    <t>Altitude</t>
  </si>
  <si>
    <t>Mach</t>
  </si>
  <si>
    <t>SQRTDR</t>
  </si>
  <si>
    <t>VELA</t>
  </si>
  <si>
    <t>(ft)</t>
  </si>
  <si>
    <t>Homework #1</t>
  </si>
  <si>
    <t>KCAS</t>
  </si>
  <si>
    <t>KTAS</t>
  </si>
  <si>
    <t>KEAS</t>
  </si>
  <si>
    <t>(---)</t>
  </si>
  <si>
    <t>(NM/hr)</t>
  </si>
  <si>
    <t>Airspeed Calculations</t>
  </si>
  <si>
    <t>X</t>
  </si>
  <si>
    <t>X.Y</t>
  </si>
  <si>
    <t>X.YY</t>
  </si>
  <si>
    <t>X.YYYY</t>
  </si>
  <si>
    <t>Atmospheric Table</t>
  </si>
  <si>
    <t>h</t>
  </si>
  <si>
    <t>TEMPF</t>
  </si>
  <si>
    <t>TEMPR</t>
  </si>
  <si>
    <t>TEMPC</t>
  </si>
  <si>
    <t>TR</t>
  </si>
  <si>
    <t>PR</t>
  </si>
  <si>
    <t>PRES</t>
  </si>
  <si>
    <t>RHO</t>
  </si>
  <si>
    <t>DR</t>
  </si>
  <si>
    <t>QMS</t>
  </si>
  <si>
    <t>SPW</t>
  </si>
  <si>
    <t>ASPEED</t>
  </si>
  <si>
    <t>VRKIN</t>
  </si>
  <si>
    <t>Temperature (degrees Fahrenheit)</t>
  </si>
  <si>
    <t>Density Ratio</t>
  </si>
  <si>
    <t>Temperature (degrees Rankine)</t>
  </si>
  <si>
    <t>Square root of the Density Ratio</t>
  </si>
  <si>
    <t>Temperature (degrees Celsius)</t>
  </si>
  <si>
    <t>Temperature Ratio</t>
  </si>
  <si>
    <t>Specific Weight (lbs/cu ft)</t>
  </si>
  <si>
    <t>Pressure Ratio</t>
  </si>
  <si>
    <t>Speed of Sound (ft/sec)</t>
  </si>
  <si>
    <t>Pressure (lbs/sq ft)</t>
  </si>
  <si>
    <t>Speed of Sound (knots)</t>
  </si>
  <si>
    <t>Density (slugs/cu ft)</t>
  </si>
  <si>
    <t>Kinematic Viscosity (sq ft/sec)</t>
  </si>
  <si>
    <t>X.YYYYYYYY</t>
  </si>
  <si>
    <t>Atmosphere Table</t>
  </si>
  <si>
    <t>Dynamic Pressure / Mach squared (lbs/sq ft)</t>
  </si>
  <si>
    <t>P_SL (lbs/ft^2)</t>
  </si>
  <si>
    <t>ρ_SL (slugs/ft^3)</t>
  </si>
  <si>
    <t>a_SL (ft/s)</t>
  </si>
  <si>
    <t>g (ft/sec^2)</t>
  </si>
  <si>
    <t>T_SL ®</t>
  </si>
  <si>
    <t>Parameter</t>
  </si>
  <si>
    <t>Format</t>
  </si>
  <si>
    <t>Units</t>
  </si>
  <si>
    <t xml:space="preserve"> ft</t>
  </si>
  <si>
    <t>rho</t>
  </si>
  <si>
    <r>
      <t>slugs/ft</t>
    </r>
    <r>
      <rPr>
        <vertAlign val="superscript"/>
        <sz val="12"/>
        <color theme="1"/>
        <rFont val="Calibri"/>
        <family val="2"/>
        <scheme val="minor"/>
      </rPr>
      <t>3</t>
    </r>
  </si>
  <si>
    <t xml:space="preserve"> ---</t>
  </si>
  <si>
    <t>SQRT DR</t>
  </si>
  <si>
    <r>
      <t>lb/ft</t>
    </r>
    <r>
      <rPr>
        <vertAlign val="superscript"/>
        <sz val="12"/>
        <color theme="1"/>
        <rFont val="Calibri"/>
        <family val="2"/>
        <scheme val="minor"/>
      </rPr>
      <t>2</t>
    </r>
  </si>
  <si>
    <t>a (ft/sec)</t>
  </si>
  <si>
    <t>ft/sec</t>
  </si>
  <si>
    <t>a (NM/hr)</t>
  </si>
  <si>
    <t>NM/hr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</si>
</sst>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0000"/>
    <numFmt numFmtId="166" formatCode="0.0"/>
    <numFmt numFmtId="167" formatCode="0.00000000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165" fontId="4" fillId="0" borderId="0" xfId="0" applyNumberFormat="1" applyFont="1"/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166" fontId="6" fillId="0" borderId="0" xfId="0" applyNumberFormat="1" applyFont="1"/>
    <xf numFmtId="166" fontId="7" fillId="0" borderId="0" xfId="0" applyNumberFormat="1" applyFont="1"/>
    <xf numFmtId="164" fontId="7" fillId="0" borderId="0" xfId="0" applyNumberFormat="1" applyFont="1"/>
    <xf numFmtId="2" fontId="7" fillId="0" borderId="0" xfId="0" applyNumberFormat="1" applyFont="1"/>
    <xf numFmtId="167" fontId="6" fillId="0" borderId="0" xfId="0" applyNumberFormat="1" applyFont="1"/>
    <xf numFmtId="0" fontId="0" fillId="3" borderId="0" xfId="0" applyFill="1"/>
    <xf numFmtId="0" fontId="6" fillId="3" borderId="4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4" xfId="0" applyBorder="1"/>
    <xf numFmtId="166" fontId="0" fillId="0" borderId="0" xfId="0" applyNumberFormat="1"/>
    <xf numFmtId="167" fontId="0" fillId="0" borderId="0" xfId="0" applyNumberFormat="1"/>
    <xf numFmtId="0" fontId="0" fillId="3" borderId="4" xfId="0" applyFill="1" applyBorder="1" applyAlignment="1">
      <alignment horizontal="center"/>
    </xf>
    <xf numFmtId="168" fontId="0" fillId="3" borderId="4" xfId="1" applyNumberFormat="1" applyFont="1" applyFill="1" applyBorder="1"/>
    <xf numFmtId="2" fontId="0" fillId="4" borderId="1" xfId="0" applyNumberFormat="1" applyFill="1" applyBorder="1"/>
    <xf numFmtId="2" fontId="0" fillId="4" borderId="3" xfId="0" applyNumberFormat="1" applyFill="1" applyBorder="1"/>
    <xf numFmtId="164" fontId="0" fillId="4" borderId="1" xfId="0" applyNumberFormat="1" applyFill="1" applyBorder="1"/>
    <xf numFmtId="166" fontId="0" fillId="4" borderId="1" xfId="0" applyNumberFormat="1" applyFill="1" applyBorder="1"/>
    <xf numFmtId="166" fontId="0" fillId="4" borderId="2" xfId="0" applyNumberFormat="1" applyFill="1" applyBorder="1"/>
    <xf numFmtId="168" fontId="0" fillId="3" borderId="5" xfId="1" applyNumberFormat="1" applyFont="1" applyFill="1" applyBorder="1"/>
    <xf numFmtId="166" fontId="0" fillId="0" borderId="5" xfId="0" applyNumberFormat="1" applyBorder="1"/>
    <xf numFmtId="164" fontId="0" fillId="0" borderId="5" xfId="0" applyNumberFormat="1" applyBorder="1"/>
    <xf numFmtId="2" fontId="0" fillId="0" borderId="5" xfId="0" applyNumberFormat="1" applyBorder="1"/>
    <xf numFmtId="167" fontId="0" fillId="0" borderId="5" xfId="0" applyNumberFormat="1" applyBorder="1"/>
    <xf numFmtId="0" fontId="0" fillId="0" borderId="5" xfId="0" applyBorder="1"/>
    <xf numFmtId="0" fontId="1" fillId="2" borderId="0" xfId="0" applyFont="1" applyFill="1" applyAlignment="1">
      <alignment horizont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 (R)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'Atmospheric Table'!$A$2:$A$63</c:f>
              <c:numCache>
                <c:formatCode>_(* #,##0_);_(* \(#,##0\);_(* "-"??_);_(@_)</c:formatCode>
                <c:ptCount val="62"/>
                <c:pt idx="0" formatCode="General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36089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</c:numCache>
            </c:numRef>
          </c:xVal>
          <c:yVal>
            <c:numRef>
              <c:f>'Atmospheric Table'!$C$2:$C$63</c:f>
              <c:numCache>
                <c:formatCode>0.0</c:formatCode>
                <c:ptCount val="62"/>
                <c:pt idx="0">
                  <c:v>518.66999999999996</c:v>
                </c:pt>
                <c:pt idx="1">
                  <c:v>515.10399999999993</c:v>
                </c:pt>
                <c:pt idx="2">
                  <c:v>511.53799999999995</c:v>
                </c:pt>
                <c:pt idx="3">
                  <c:v>507.97199999999998</c:v>
                </c:pt>
                <c:pt idx="4">
                  <c:v>504.40599999999995</c:v>
                </c:pt>
                <c:pt idx="5">
                  <c:v>500.84</c:v>
                </c:pt>
                <c:pt idx="6">
                  <c:v>497.27399999999994</c:v>
                </c:pt>
                <c:pt idx="7">
                  <c:v>493.70799999999997</c:v>
                </c:pt>
                <c:pt idx="8">
                  <c:v>490.14199999999994</c:v>
                </c:pt>
                <c:pt idx="9">
                  <c:v>486.57599999999996</c:v>
                </c:pt>
                <c:pt idx="10">
                  <c:v>483.01</c:v>
                </c:pt>
                <c:pt idx="11">
                  <c:v>479.44399999999996</c:v>
                </c:pt>
                <c:pt idx="12">
                  <c:v>475.87799999999993</c:v>
                </c:pt>
                <c:pt idx="13">
                  <c:v>472.31199999999995</c:v>
                </c:pt>
                <c:pt idx="14">
                  <c:v>468.74599999999998</c:v>
                </c:pt>
                <c:pt idx="15">
                  <c:v>465.17999999999995</c:v>
                </c:pt>
                <c:pt idx="16">
                  <c:v>461.61399999999998</c:v>
                </c:pt>
                <c:pt idx="17">
                  <c:v>458.04799999999994</c:v>
                </c:pt>
                <c:pt idx="18">
                  <c:v>454.48199999999997</c:v>
                </c:pt>
                <c:pt idx="19">
                  <c:v>450.91599999999994</c:v>
                </c:pt>
                <c:pt idx="20">
                  <c:v>447.34999999999997</c:v>
                </c:pt>
                <c:pt idx="21">
                  <c:v>443.78399999999999</c:v>
                </c:pt>
                <c:pt idx="22">
                  <c:v>440.21799999999996</c:v>
                </c:pt>
                <c:pt idx="23">
                  <c:v>436.65199999999993</c:v>
                </c:pt>
                <c:pt idx="24">
                  <c:v>433.08599999999996</c:v>
                </c:pt>
                <c:pt idx="25">
                  <c:v>429.52</c:v>
                </c:pt>
                <c:pt idx="26">
                  <c:v>425.95399999999995</c:v>
                </c:pt>
                <c:pt idx="27">
                  <c:v>422.38799999999998</c:v>
                </c:pt>
                <c:pt idx="28">
                  <c:v>418.82199999999995</c:v>
                </c:pt>
                <c:pt idx="29">
                  <c:v>415.25599999999997</c:v>
                </c:pt>
                <c:pt idx="30">
                  <c:v>411.68999999999994</c:v>
                </c:pt>
                <c:pt idx="31">
                  <c:v>408.12399999999997</c:v>
                </c:pt>
                <c:pt idx="32">
                  <c:v>404.55799999999999</c:v>
                </c:pt>
                <c:pt idx="33">
                  <c:v>400.99199999999996</c:v>
                </c:pt>
                <c:pt idx="34">
                  <c:v>397.42599999999993</c:v>
                </c:pt>
                <c:pt idx="35">
                  <c:v>393.85999999999996</c:v>
                </c:pt>
                <c:pt idx="36">
                  <c:v>390.29399999999998</c:v>
                </c:pt>
                <c:pt idx="37">
                  <c:v>389.99</c:v>
                </c:pt>
                <c:pt idx="38">
                  <c:v>389.99</c:v>
                </c:pt>
                <c:pt idx="39">
                  <c:v>389.99</c:v>
                </c:pt>
                <c:pt idx="40">
                  <c:v>389.99</c:v>
                </c:pt>
                <c:pt idx="41">
                  <c:v>389.99</c:v>
                </c:pt>
                <c:pt idx="42">
                  <c:v>389.99</c:v>
                </c:pt>
                <c:pt idx="43">
                  <c:v>389.99</c:v>
                </c:pt>
                <c:pt idx="44">
                  <c:v>389.99</c:v>
                </c:pt>
                <c:pt idx="45">
                  <c:v>389.99</c:v>
                </c:pt>
                <c:pt idx="46">
                  <c:v>389.99</c:v>
                </c:pt>
                <c:pt idx="47">
                  <c:v>389.99</c:v>
                </c:pt>
                <c:pt idx="48">
                  <c:v>389.99</c:v>
                </c:pt>
                <c:pt idx="49">
                  <c:v>389.99</c:v>
                </c:pt>
                <c:pt idx="50">
                  <c:v>389.99</c:v>
                </c:pt>
                <c:pt idx="51">
                  <c:v>389.99</c:v>
                </c:pt>
                <c:pt idx="52">
                  <c:v>389.99</c:v>
                </c:pt>
                <c:pt idx="53">
                  <c:v>389.99</c:v>
                </c:pt>
                <c:pt idx="54">
                  <c:v>389.99</c:v>
                </c:pt>
                <c:pt idx="55">
                  <c:v>389.99</c:v>
                </c:pt>
                <c:pt idx="56">
                  <c:v>389.99</c:v>
                </c:pt>
                <c:pt idx="57">
                  <c:v>389.99</c:v>
                </c:pt>
                <c:pt idx="58">
                  <c:v>389.99</c:v>
                </c:pt>
                <c:pt idx="59">
                  <c:v>389.99</c:v>
                </c:pt>
                <c:pt idx="60">
                  <c:v>389.99</c:v>
                </c:pt>
                <c:pt idx="61">
                  <c:v>389.99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07-43F0-849B-77F718E26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502783"/>
        <c:axId val="1666503199"/>
      </c:scatterChart>
      <c:valAx>
        <c:axId val="166650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  <a:r>
                  <a:rPr lang="en-US" baseline="0"/>
                  <a:t> (ft)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503199"/>
        <c:crosses val="autoZero"/>
        <c:crossBetween val="midCat"/>
      </c:valAx>
      <c:valAx>
        <c:axId val="16665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50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vs Altitude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'Atmospheric Table'!$A$2:$A$63</c:f>
              <c:numCache>
                <c:formatCode>_(* #,##0_);_(* \(#,##0\);_(* "-"??_);_(@_)</c:formatCode>
                <c:ptCount val="62"/>
                <c:pt idx="0" formatCode="General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36089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</c:numCache>
            </c:numRef>
          </c:xVal>
          <c:yVal>
            <c:numRef>
              <c:f>'Atmospheric Table'!$G$2:$G$63</c:f>
              <c:numCache>
                <c:formatCode>0.00</c:formatCode>
                <c:ptCount val="62"/>
                <c:pt idx="0">
                  <c:v>2116.2199999999998</c:v>
                </c:pt>
                <c:pt idx="1">
                  <c:v>2040.8550157637085</c:v>
                </c:pt>
                <c:pt idx="2">
                  <c:v>1967.6782548269455</c:v>
                </c:pt>
                <c:pt idx="3">
                  <c:v>1896.6407746819491</c:v>
                </c:pt>
                <c:pt idx="4">
                  <c:v>1827.6943965715243</c:v>
                </c:pt>
                <c:pt idx="5">
                  <c:v>1760.7916988067836</c:v>
                </c:pt>
                <c:pt idx="6">
                  <c:v>1695.8860100968941</c:v>
                </c:pt>
                <c:pt idx="7">
                  <c:v>1632.9314028909032</c:v>
                </c:pt>
                <c:pt idx="8">
                  <c:v>1571.8826867316834</c:v>
                </c:pt>
                <c:pt idx="9">
                  <c:v>1512.6954016220968</c:v>
                </c:pt>
                <c:pt idx="10">
                  <c:v>1455.3258114034047</c:v>
                </c:pt>
                <c:pt idx="11">
                  <c:v>1399.7308971460222</c:v>
                </c:pt>
                <c:pt idx="12">
                  <c:v>1345.8683505526681</c:v>
                </c:pt>
                <c:pt idx="13">
                  <c:v>1293.6965673739744</c:v>
                </c:pt>
                <c:pt idx="14">
                  <c:v>1243.1746408366409</c:v>
                </c:pt>
                <c:pt idx="15">
                  <c:v>1194.2623550841859</c:v>
                </c:pt>
                <c:pt idx="16">
                  <c:v>1146.9201786303831</c:v>
                </c:pt>
                <c:pt idx="17">
                  <c:v>1101.109257825432</c:v>
                </c:pt>
                <c:pt idx="18">
                  <c:v>1056.7914103349633</c:v>
                </c:pt>
                <c:pt idx="19">
                  <c:v>1013.9291186319251</c:v>
                </c:pt>
                <c:pt idx="20">
                  <c:v>972.48552350144928</c:v>
                </c:pt>
                <c:pt idx="21">
                  <c:v>932.42441755874779</c:v>
                </c:pt>
                <c:pt idx="22">
                  <c:v>893.7102387801433</c:v>
                </c:pt>
                <c:pt idx="23">
                  <c:v>856.30806404729117</c:v>
                </c:pt>
                <c:pt idx="24">
                  <c:v>820.18360270467804</c:v>
                </c:pt>
                <c:pt idx="25">
                  <c:v>785.30319013047767</c:v>
                </c:pt>
                <c:pt idx="26">
                  <c:v>751.63378132084722</c:v>
                </c:pt>
                <c:pt idx="27">
                  <c:v>719.14294448774433</c:v>
                </c:pt>
                <c:pt idx="28">
                  <c:v>687.79885467034001</c:v>
                </c:pt>
                <c:pt idx="29">
                  <c:v>657.57028736013285</c:v>
                </c:pt>
                <c:pt idx="30">
                  <c:v>628.42661213982421</c:v>
                </c:pt>
                <c:pt idx="31">
                  <c:v>600.33778633606448</c:v>
                </c:pt>
                <c:pt idx="32">
                  <c:v>573.27434868614296</c:v>
                </c:pt>
                <c:pt idx="33">
                  <c:v>547.20741301871988</c:v>
                </c:pt>
                <c:pt idx="34">
                  <c:v>522.10866194869027</c:v>
                </c:pt>
                <c:pt idx="35">
                  <c:v>497.95034058626817</c:v>
                </c:pt>
                <c:pt idx="36">
                  <c:v>474.70525026038774</c:v>
                </c:pt>
                <c:pt idx="37">
                  <c:v>472.68101541999994</c:v>
                </c:pt>
                <c:pt idx="38">
                  <c:v>452.41580294513574</c:v>
                </c:pt>
                <c:pt idx="39">
                  <c:v>431.16966847203992</c:v>
                </c:pt>
                <c:pt idx="40">
                  <c:v>410.92128480055266</c:v>
                </c:pt>
                <c:pt idx="41">
                  <c:v>391.62379603491689</c:v>
                </c:pt>
                <c:pt idx="42">
                  <c:v>373.23254670353327</c:v>
                </c:pt>
                <c:pt idx="43">
                  <c:v>355.70497842369383</c:v>
                </c:pt>
                <c:pt idx="44">
                  <c:v>339.00053141909638</c:v>
                </c:pt>
                <c:pt idx="45">
                  <c:v>323.08055066224711</c:v>
                </c:pt>
                <c:pt idx="46">
                  <c:v>307.90819642455847</c:v>
                </c:pt>
                <c:pt idx="47">
                  <c:v>293.44835902715016</c:v>
                </c:pt>
                <c:pt idx="48">
                  <c:v>279.66757759508289</c:v>
                </c:pt>
                <c:pt idx="49">
                  <c:v>266.53396262701642</c:v>
                </c:pt>
                <c:pt idx="50">
                  <c:v>254.01712220111418</c:v>
                </c:pt>
                <c:pt idx="51">
                  <c:v>242.08809164643182</c:v>
                </c:pt>
                <c:pt idx="52">
                  <c:v>230.71926651704311</c:v>
                </c:pt>
                <c:pt idx="53">
                  <c:v>219.88433871380371</c:v>
                </c:pt>
                <c:pt idx="54">
                  <c:v>209.55823560593382</c:v>
                </c:pt>
                <c:pt idx="55">
                  <c:v>199.71706201154393</c:v>
                </c:pt>
                <c:pt idx="56">
                  <c:v>190.33804490284351</c:v>
                </c:pt>
                <c:pt idx="57">
                  <c:v>181.39948070807694</c:v>
                </c:pt>
                <c:pt idx="58">
                  <c:v>172.88068508824108</c:v>
                </c:pt>
                <c:pt idx="59">
                  <c:v>164.76194507236428</c:v>
                </c:pt>
                <c:pt idx="60">
                  <c:v>157.02447344058578</c:v>
                </c:pt>
                <c:pt idx="61">
                  <c:v>149.6503652494749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D-4086-91EE-39C8C68AE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304255"/>
        <c:axId val="1678303423"/>
      </c:scatterChart>
      <c:valAx>
        <c:axId val="167830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03423"/>
        <c:crosses val="autoZero"/>
        <c:crossBetween val="midCat"/>
      </c:valAx>
      <c:valAx>
        <c:axId val="16783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 lbf/ft²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0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Density vs Altitude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'Atmospheric Table'!$A$2:$A$63</c:f>
              <c:numCache>
                <c:formatCode>_(* #,##0_);_(* \(#,##0\);_(* "-"??_);_(@_)</c:formatCode>
                <c:ptCount val="62"/>
                <c:pt idx="0" formatCode="General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36089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</c:numCache>
            </c:numRef>
          </c:xVal>
          <c:yVal>
            <c:numRef>
              <c:f>'Atmospheric Table'!$H$2:$H$63</c:f>
              <c:numCache>
                <c:formatCode>0.00000000</c:formatCode>
                <c:ptCount val="62"/>
                <c:pt idx="0">
                  <c:v>2.3768800000000001E-3</c:v>
                </c:pt>
                <c:pt idx="1">
                  <c:v>2.3081009598793535E-3</c:v>
                </c:pt>
                <c:pt idx="2">
                  <c:v>2.240855002695098E-3</c:v>
                </c:pt>
                <c:pt idx="3">
                  <c:v>2.1751182869300663E-3</c:v>
                </c:pt>
                <c:pt idx="4">
                  <c:v>2.1108671789392482E-3</c:v>
                </c:pt>
                <c:pt idx="5">
                  <c:v>2.0480782525775574E-3</c:v>
                </c:pt>
                <c:pt idx="6">
                  <c:v>1.9867282888256497E-3</c:v>
                </c:pt>
                <c:pt idx="7">
                  <c:v>1.9267942754137755E-3</c:v>
                </c:pt>
                <c:pt idx="8">
                  <c:v>1.8682534064436197E-3</c:v>
                </c:pt>
                <c:pt idx="9">
                  <c:v>1.8110830820081394E-3</c:v>
                </c:pt>
                <c:pt idx="10">
                  <c:v>1.7552609078093325E-3</c:v>
                </c:pt>
                <c:pt idx="11">
                  <c:v>1.7007646947739493E-3</c:v>
                </c:pt>
                <c:pt idx="12">
                  <c:v>1.6475724586670949E-3</c:v>
                </c:pt>
                <c:pt idx="13">
                  <c:v>1.5956624197037046E-3</c:v>
                </c:pt>
                <c:pt idx="14">
                  <c:v>1.5450130021578657E-3</c:v>
                </c:pt>
                <c:pt idx="15">
                  <c:v>1.4956028339699532E-3</c:v>
                </c:pt>
                <c:pt idx="16">
                  <c:v>1.4474107463515583E-3</c:v>
                </c:pt>
                <c:pt idx="17">
                  <c:v>1.4004157733881653E-3</c:v>
                </c:pt>
                <c:pt idx="18">
                  <c:v>1.3545971516395689E-3</c:v>
                </c:pt>
                <c:pt idx="19">
                  <c:v>1.3099343197379744E-3</c:v>
                </c:pt>
                <c:pt idx="20">
                  <c:v>1.2664069179837817E-3</c:v>
                </c:pt>
                <c:pt idx="21">
                  <c:v>1.2239947879389809E-3</c:v>
                </c:pt>
                <c:pt idx="22">
                  <c:v>1.1826779720181706E-3</c:v>
                </c:pt>
                <c:pt idx="23">
                  <c:v>1.1424367130771322E-3</c:v>
                </c:pt>
                <c:pt idx="24">
                  <c:v>1.1032514539989387E-3</c:v>
                </c:pt>
                <c:pt idx="25">
                  <c:v>1.0651028372775637E-3</c:v>
                </c:pt>
                <c:pt idx="26">
                  <c:v>1.0279717045989522E-3</c:v>
                </c:pt>
                <c:pt idx="27">
                  <c:v>9.9183909641952341E-4</c:v>
                </c:pt>
                <c:pt idx="28">
                  <c:v>9.5668625154204901E-4</c:v>
                </c:pt>
                <c:pt idx="29">
                  <c:v>9.2249460668889947E-4</c:v>
                </c:pt>
                <c:pt idx="30">
                  <c:v>8.8924579607258642E-4</c:v>
                </c:pt>
                <c:pt idx="31">
                  <c:v>8.5692165096358779E-4</c:v>
                </c:pt>
                <c:pt idx="32">
                  <c:v>8.2550419925539573E-4</c:v>
                </c:pt>
                <c:pt idx="33">
                  <c:v>7.9497566502675725E-4</c:v>
                </c:pt>
                <c:pt idx="34">
                  <c:v>7.6531846810106092E-4</c:v>
                </c:pt>
                <c:pt idx="35">
                  <c:v>7.3651522360282189E-4</c:v>
                </c:pt>
                <c:pt idx="36">
                  <c:v>7.0854874151122377E-4</c:v>
                </c:pt>
                <c:pt idx="37">
                  <c:v>7.0607731650300159E-4</c:v>
                </c:pt>
                <c:pt idx="38">
                  <c:v>6.758057245079195E-4</c:v>
                </c:pt>
                <c:pt idx="39">
                  <c:v>6.440688594224963E-4</c:v>
                </c:pt>
                <c:pt idx="40">
                  <c:v>6.1382240581025756E-4</c:v>
                </c:pt>
                <c:pt idx="41">
                  <c:v>5.849963716807083E-4</c:v>
                </c:pt>
                <c:pt idx="42">
                  <c:v>5.5752405197372241E-4</c:v>
                </c:pt>
                <c:pt idx="43">
                  <c:v>5.3134187420029186E-4</c:v>
                </c:pt>
                <c:pt idx="44">
                  <c:v>5.0638925133221935E-4</c:v>
                </c:pt>
                <c:pt idx="45">
                  <c:v>4.8260844160033788E-4</c:v>
                </c:pt>
                <c:pt idx="46">
                  <c:v>4.5994441487681644E-4</c:v>
                </c:pt>
                <c:pt idx="47">
                  <c:v>4.3834472533235707E-4</c:v>
                </c:pt>
                <c:pt idx="48">
                  <c:v>4.1775939007360419E-4</c:v>
                </c:pt>
                <c:pt idx="49">
                  <c:v>3.9814077347992481E-4</c:v>
                </c:pt>
                <c:pt idx="50">
                  <c:v>3.7944347697190981E-4</c:v>
                </c:pt>
                <c:pt idx="51">
                  <c:v>3.616242339565153E-4</c:v>
                </c:pt>
                <c:pt idx="52">
                  <c:v>3.4464180970573797E-4</c:v>
                </c:pt>
                <c:pt idx="53">
                  <c:v>3.2845690593714174E-4</c:v>
                </c:pt>
                <c:pt idx="54">
                  <c:v>3.1303206987542758E-4</c:v>
                </c:pt>
                <c:pt idx="55">
                  <c:v>2.9833160758461011E-4</c:v>
                </c:pt>
                <c:pt idx="56">
                  <c:v>2.843215013702476E-4</c:v>
                </c:pt>
                <c:pt idx="57">
                  <c:v>2.7096933106058815E-4</c:v>
                </c:pt>
                <c:pt idx="58">
                  <c:v>2.5824419898447411E-4</c:v>
                </c:pt>
                <c:pt idx="59">
                  <c:v>2.4611665847239689E-4</c:v>
                </c:pt>
                <c:pt idx="60">
                  <c:v>2.3455864571525264E-4</c:v>
                </c:pt>
                <c:pt idx="61">
                  <c:v>2.2354341482311288E-4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D-4F1A-85C9-90733B088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282287"/>
        <c:axId val="1638287279"/>
      </c:scatterChart>
      <c:valAx>
        <c:axId val="163828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287279"/>
        <c:crosses val="autoZero"/>
        <c:crossBetween val="midCat"/>
      </c:valAx>
      <c:valAx>
        <c:axId val="16382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(slugs / ft³)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28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1</xdr:row>
      <xdr:rowOff>107950</xdr:rowOff>
    </xdr:from>
    <xdr:to>
      <xdr:col>14</xdr:col>
      <xdr:colOff>152399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FE258-4B2E-23B7-B53B-F068492A4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307974</xdr:colOff>
      <xdr:row>2</xdr:row>
      <xdr:rowOff>95250</xdr:rowOff>
    </xdr:from>
    <xdr:to>
      <xdr:col>14</xdr:col>
      <xdr:colOff>215899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D0666-5C3F-58CD-B525-7763C3FBF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606424</xdr:colOff>
      <xdr:row>1</xdr:row>
      <xdr:rowOff>127000</xdr:rowOff>
    </xdr:from>
    <xdr:to>
      <xdr:col>11</xdr:col>
      <xdr:colOff>596899</xdr:colOff>
      <xdr:row>22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862E2-8EA7-5648-D545-11476FE73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9FFFB-0FCB-47C0-908C-350E590F1F42}">
  <sheetPr codeName="Sheet2">
    <pageSetUpPr fitToPage="1"/>
  </sheetPr>
  <dimension ref="A2:AH91"/>
  <sheetViews>
    <sheetView topLeftCell="A14" workbookViewId="0">
      <selection activeCell="C46" sqref="C46"/>
    </sheetView>
  </sheetViews>
  <sheetFormatPr defaultRowHeight="14.5" x14ac:dyDescent="0.35"/>
  <cols>
    <col min="1" max="1" width="14.7265625" customWidth="1"/>
    <col min="2" max="7" width="12.7265625" customWidth="1"/>
    <col min="8" max="15" width="10.7265625" customWidth="1"/>
    <col min="17" max="18" width="2" bestFit="1" customWidth="1"/>
    <col min="19" max="20" width="4.54296875" bestFit="1" customWidth="1"/>
    <col min="21" max="23" width="7.54296875" bestFit="1" customWidth="1"/>
    <col min="24" max="24" width="2" bestFit="1" customWidth="1"/>
    <col min="25" max="26" width="4.54296875" bestFit="1" customWidth="1"/>
    <col min="27" max="29" width="7.54296875" bestFit="1" customWidth="1"/>
    <col min="30" max="31" width="6.54296875" bestFit="1" customWidth="1"/>
    <col min="32" max="34" width="7.54296875" bestFit="1" customWidth="1"/>
    <col min="35" max="35" width="2.7265625" customWidth="1"/>
    <col min="36" max="37" width="2" bestFit="1" customWidth="1"/>
    <col min="38" max="39" width="4.54296875" bestFit="1" customWidth="1"/>
    <col min="40" max="42" width="5" bestFit="1" customWidth="1"/>
    <col min="43" max="43" width="2" bestFit="1" customWidth="1"/>
    <col min="44" max="45" width="4.54296875" bestFit="1" customWidth="1"/>
    <col min="46" max="48" width="5" bestFit="1" customWidth="1"/>
    <col min="49" max="50" width="6" bestFit="1" customWidth="1"/>
    <col min="51" max="53" width="5" bestFit="1" customWidth="1"/>
  </cols>
  <sheetData>
    <row r="2" spans="1:15" x14ac:dyDescent="0.35">
      <c r="A2" s="44" t="s">
        <v>5</v>
      </c>
      <c r="B2" s="44"/>
    </row>
    <row r="3" spans="1:15" x14ac:dyDescent="0.35">
      <c r="A3" s="44" t="s">
        <v>44</v>
      </c>
      <c r="B3" s="44"/>
    </row>
    <row r="5" spans="1:15" ht="18.5" x14ac:dyDescent="0.45">
      <c r="A5" s="18" t="s">
        <v>16</v>
      </c>
    </row>
    <row r="7" spans="1:15" ht="15.5" x14ac:dyDescent="0.35">
      <c r="A7" s="19" t="s">
        <v>17</v>
      </c>
      <c r="B7" s="19" t="s">
        <v>18</v>
      </c>
      <c r="C7" s="19" t="s">
        <v>19</v>
      </c>
      <c r="D7" s="19" t="s">
        <v>20</v>
      </c>
      <c r="E7" s="19" t="s">
        <v>21</v>
      </c>
      <c r="F7" s="19" t="s">
        <v>22</v>
      </c>
      <c r="G7" s="19" t="s">
        <v>23</v>
      </c>
      <c r="H7" s="19" t="s">
        <v>24</v>
      </c>
      <c r="I7" s="19" t="s">
        <v>25</v>
      </c>
      <c r="J7" s="19" t="s">
        <v>2</v>
      </c>
      <c r="K7" s="19" t="s">
        <v>26</v>
      </c>
      <c r="L7" s="19" t="s">
        <v>27</v>
      </c>
      <c r="M7" s="19" t="s">
        <v>28</v>
      </c>
      <c r="N7" s="19" t="s">
        <v>3</v>
      </c>
      <c r="O7" s="19" t="s">
        <v>29</v>
      </c>
    </row>
    <row r="8" spans="1:15" x14ac:dyDescent="0.35">
      <c r="A8" s="3" t="s">
        <v>12</v>
      </c>
      <c r="B8" s="3" t="s">
        <v>13</v>
      </c>
      <c r="C8" s="3" t="s">
        <v>13</v>
      </c>
      <c r="D8" s="3" t="s">
        <v>13</v>
      </c>
      <c r="E8" s="3" t="s">
        <v>15</v>
      </c>
      <c r="F8" s="3" t="s">
        <v>15</v>
      </c>
      <c r="G8" s="3" t="s">
        <v>14</v>
      </c>
      <c r="H8" s="3" t="s">
        <v>43</v>
      </c>
      <c r="I8" s="3" t="s">
        <v>15</v>
      </c>
      <c r="J8" s="3" t="s">
        <v>15</v>
      </c>
      <c r="K8" s="3" t="s">
        <v>13</v>
      </c>
      <c r="L8" s="3" t="s">
        <v>15</v>
      </c>
      <c r="M8" s="3" t="s">
        <v>14</v>
      </c>
      <c r="N8" s="3" t="s">
        <v>14</v>
      </c>
      <c r="O8" s="3" t="s">
        <v>43</v>
      </c>
    </row>
    <row r="10" spans="1:15" ht="15.5" x14ac:dyDescent="0.35">
      <c r="A10" s="20" t="s">
        <v>18</v>
      </c>
      <c r="B10" s="21" t="s">
        <v>30</v>
      </c>
      <c r="C10" s="21"/>
      <c r="D10" s="22"/>
      <c r="E10" s="22"/>
      <c r="F10" s="23"/>
      <c r="G10" s="24" t="s">
        <v>25</v>
      </c>
      <c r="H10" s="22" t="s">
        <v>31</v>
      </c>
    </row>
    <row r="11" spans="1:15" ht="15.5" x14ac:dyDescent="0.35">
      <c r="A11" s="20" t="s">
        <v>19</v>
      </c>
      <c r="B11" s="21" t="s">
        <v>32</v>
      </c>
      <c r="C11" s="21"/>
      <c r="D11" s="22"/>
      <c r="E11" s="22"/>
      <c r="F11" s="23"/>
      <c r="G11" s="24" t="s">
        <v>2</v>
      </c>
      <c r="H11" s="22" t="s">
        <v>33</v>
      </c>
    </row>
    <row r="12" spans="1:15" ht="15.5" x14ac:dyDescent="0.35">
      <c r="A12" s="20" t="s">
        <v>20</v>
      </c>
      <c r="B12" s="21" t="s">
        <v>34</v>
      </c>
      <c r="C12" s="21"/>
      <c r="D12" s="22"/>
      <c r="E12" s="22"/>
      <c r="F12" s="23"/>
      <c r="G12" s="24" t="s">
        <v>26</v>
      </c>
      <c r="H12" s="22" t="s">
        <v>45</v>
      </c>
    </row>
    <row r="13" spans="1:15" ht="15.5" x14ac:dyDescent="0.35">
      <c r="A13" s="20" t="s">
        <v>21</v>
      </c>
      <c r="B13" s="21" t="s">
        <v>35</v>
      </c>
      <c r="C13" s="21"/>
      <c r="D13" s="22"/>
      <c r="E13" s="22"/>
      <c r="F13" s="23"/>
      <c r="G13" s="24" t="s">
        <v>27</v>
      </c>
      <c r="H13" s="22" t="s">
        <v>36</v>
      </c>
    </row>
    <row r="14" spans="1:15" ht="15.5" x14ac:dyDescent="0.35">
      <c r="A14" s="20" t="s">
        <v>22</v>
      </c>
      <c r="B14" s="21" t="s">
        <v>37</v>
      </c>
      <c r="C14" s="21"/>
      <c r="D14" s="22"/>
      <c r="E14" s="22"/>
      <c r="F14" s="23"/>
      <c r="G14" s="24" t="s">
        <v>28</v>
      </c>
      <c r="H14" s="22" t="s">
        <v>38</v>
      </c>
    </row>
    <row r="15" spans="1:15" ht="15.5" x14ac:dyDescent="0.35">
      <c r="A15" s="20" t="s">
        <v>23</v>
      </c>
      <c r="B15" s="21" t="s">
        <v>39</v>
      </c>
      <c r="C15" s="21"/>
      <c r="D15" s="22"/>
      <c r="E15" s="22"/>
      <c r="F15" s="23"/>
      <c r="G15" s="24" t="s">
        <v>3</v>
      </c>
      <c r="H15" s="22" t="s">
        <v>40</v>
      </c>
    </row>
    <row r="16" spans="1:15" ht="15.5" x14ac:dyDescent="0.35">
      <c r="A16" s="20" t="s">
        <v>24</v>
      </c>
      <c r="B16" s="21" t="s">
        <v>41</v>
      </c>
      <c r="C16" s="21"/>
      <c r="D16" s="22"/>
      <c r="E16" s="22"/>
      <c r="F16" s="23"/>
      <c r="G16" s="24" t="s">
        <v>29</v>
      </c>
      <c r="H16" s="22" t="s">
        <v>42</v>
      </c>
    </row>
    <row r="21" spans="1:8" x14ac:dyDescent="0.35">
      <c r="A21" s="44" t="s">
        <v>5</v>
      </c>
      <c r="B21" s="44"/>
    </row>
    <row r="22" spans="1:8" x14ac:dyDescent="0.35">
      <c r="A22" s="44" t="s">
        <v>11</v>
      </c>
      <c r="B22" s="44"/>
    </row>
    <row r="23" spans="1:8" ht="15" thickBot="1" x14ac:dyDescent="0.4"/>
    <row r="24" spans="1:8" ht="15" thickBot="1" x14ac:dyDescent="0.4">
      <c r="A24" s="13" t="s">
        <v>0</v>
      </c>
      <c r="B24" s="13" t="s">
        <v>1</v>
      </c>
      <c r="C24" s="13" t="s">
        <v>6</v>
      </c>
      <c r="D24" s="13" t="s">
        <v>3</v>
      </c>
      <c r="E24" s="13" t="s">
        <v>2</v>
      </c>
      <c r="F24" s="13" t="s">
        <v>7</v>
      </c>
      <c r="G24" s="12" t="s">
        <v>8</v>
      </c>
    </row>
    <row r="25" spans="1:8" ht="15" thickBot="1" x14ac:dyDescent="0.4">
      <c r="A25" s="13" t="s">
        <v>4</v>
      </c>
      <c r="B25" s="13" t="s">
        <v>9</v>
      </c>
      <c r="C25" s="13" t="s">
        <v>10</v>
      </c>
      <c r="D25" s="13" t="s">
        <v>10</v>
      </c>
      <c r="E25" s="13" t="s">
        <v>9</v>
      </c>
      <c r="F25" s="13" t="s">
        <v>10</v>
      </c>
      <c r="G25" s="12" t="s">
        <v>10</v>
      </c>
    </row>
    <row r="26" spans="1:8" ht="15" thickBot="1" x14ac:dyDescent="0.4">
      <c r="A26" s="13" t="s">
        <v>12</v>
      </c>
      <c r="B26" s="13" t="s">
        <v>14</v>
      </c>
      <c r="C26" s="13" t="s">
        <v>12</v>
      </c>
      <c r="D26" s="13" t="s">
        <v>14</v>
      </c>
      <c r="E26" s="13" t="s">
        <v>15</v>
      </c>
      <c r="F26" s="13" t="s">
        <v>13</v>
      </c>
      <c r="G26" s="12" t="s">
        <v>13</v>
      </c>
    </row>
    <row r="27" spans="1:8" ht="15" thickBot="1" x14ac:dyDescent="0.4">
      <c r="A27" s="14">
        <v>10000</v>
      </c>
      <c r="B27" s="16">
        <v>0.8</v>
      </c>
      <c r="C27" s="14">
        <v>450</v>
      </c>
      <c r="D27" s="33">
        <f>'Atmospheric Table'!N12</f>
        <v>638.30452085000229</v>
      </c>
      <c r="E27" s="35">
        <f>'Atmospheric Table'!J12</f>
        <v>0.85934432268213012</v>
      </c>
      <c r="F27" s="36">
        <f>B27*D27</f>
        <v>510.64361668000186</v>
      </c>
      <c r="G27" s="37">
        <f>F27*SQRT('Atmospheric Table'!I12)</f>
        <v>438.81869290782947</v>
      </c>
    </row>
    <row r="28" spans="1:8" ht="15" thickBot="1" x14ac:dyDescent="0.4">
      <c r="A28" s="14">
        <v>25000</v>
      </c>
      <c r="B28" s="16">
        <v>0.6</v>
      </c>
      <c r="C28" s="14">
        <v>250</v>
      </c>
      <c r="D28" s="33">
        <f>'Atmospheric Table'!N27</f>
        <v>601.92385418845265</v>
      </c>
      <c r="E28" s="35">
        <f>'Atmospheric Table'!J27</f>
        <v>0.66940991804877337</v>
      </c>
      <c r="F28" s="36">
        <f t="shared" ref="F28:F29" si="0">B28*D28</f>
        <v>361.1543125130716</v>
      </c>
      <c r="G28" s="37">
        <f>F28*SQRT('Atmospheric Table'!I27)</f>
        <v>241.76027874233634</v>
      </c>
    </row>
    <row r="29" spans="1:8" ht="15" thickBot="1" x14ac:dyDescent="0.4">
      <c r="A29" s="15">
        <v>30000</v>
      </c>
      <c r="B29" s="17">
        <v>0.9</v>
      </c>
      <c r="C29" s="15">
        <v>350</v>
      </c>
      <c r="D29" s="34">
        <f>'Atmospheric Table'!N32</f>
        <v>589.29806935222393</v>
      </c>
      <c r="E29" s="35">
        <f>'Atmospheric Table'!J32</f>
        <v>0.61165605903958598</v>
      </c>
      <c r="F29" s="36">
        <f t="shared" si="0"/>
        <v>530.36826241700157</v>
      </c>
      <c r="G29" s="37">
        <f>F29*SQRT('Atmospheric Table'!I32)</f>
        <v>324.40296122965617</v>
      </c>
    </row>
    <row r="30" spans="1:8" x14ac:dyDescent="0.35">
      <c r="F30" s="10"/>
      <c r="G30" s="11"/>
      <c r="H30" s="10"/>
    </row>
    <row r="31" spans="1:8" x14ac:dyDescent="0.35">
      <c r="F31" s="10"/>
      <c r="G31" s="11"/>
      <c r="H31" s="10"/>
    </row>
    <row r="32" spans="1:8" x14ac:dyDescent="0.35">
      <c r="F32" s="10"/>
      <c r="G32" s="11"/>
      <c r="H32" s="10"/>
    </row>
    <row r="33" spans="6:15" x14ac:dyDescent="0.35">
      <c r="F33" s="10"/>
      <c r="G33" s="11"/>
      <c r="H33" s="10"/>
    </row>
    <row r="38" spans="6:15" x14ac:dyDescent="0.35">
      <c r="G38" s="2"/>
      <c r="H38" s="2"/>
      <c r="I38" s="2"/>
      <c r="J38" s="2"/>
      <c r="K38" s="2"/>
      <c r="L38" s="2"/>
      <c r="M38" s="5"/>
      <c r="N38" s="5"/>
      <c r="O38" s="6"/>
    </row>
    <row r="58" spans="19:34" x14ac:dyDescent="0.35">
      <c r="S58" s="2"/>
      <c r="T58" s="2"/>
      <c r="U58" s="5"/>
      <c r="V58" s="5"/>
      <c r="W58" s="6"/>
      <c r="Y58" s="2"/>
      <c r="Z58" s="2"/>
      <c r="AA58" s="5"/>
      <c r="AB58" s="5"/>
      <c r="AC58" s="7"/>
      <c r="AD58" s="1"/>
      <c r="AE58" s="1"/>
      <c r="AF58" s="6"/>
      <c r="AG58" s="7"/>
      <c r="AH58" s="8"/>
    </row>
    <row r="59" spans="19:34" x14ac:dyDescent="0.35">
      <c r="S59" s="2"/>
      <c r="T59" s="2"/>
      <c r="U59" s="5"/>
      <c r="V59" s="5"/>
      <c r="W59" s="6"/>
      <c r="Y59" s="2"/>
      <c r="Z59" s="2"/>
      <c r="AA59" s="5"/>
      <c r="AB59" s="5"/>
      <c r="AC59" s="7"/>
      <c r="AD59" s="1"/>
      <c r="AE59" s="1"/>
      <c r="AF59" s="6"/>
      <c r="AG59" s="7"/>
      <c r="AH59" s="8"/>
    </row>
    <row r="60" spans="19:34" x14ac:dyDescent="0.35">
      <c r="S60" s="2"/>
      <c r="T60" s="2"/>
      <c r="U60" s="5"/>
      <c r="V60" s="5"/>
      <c r="W60" s="6"/>
      <c r="Y60" s="2"/>
      <c r="Z60" s="2"/>
      <c r="AA60" s="5"/>
      <c r="AB60" s="5"/>
      <c r="AC60" s="7"/>
      <c r="AD60" s="1"/>
      <c r="AE60" s="1"/>
      <c r="AF60" s="6"/>
      <c r="AG60" s="7"/>
      <c r="AH60" s="8"/>
    </row>
    <row r="61" spans="19:34" x14ac:dyDescent="0.35">
      <c r="S61" s="2"/>
      <c r="T61" s="2"/>
      <c r="U61" s="5"/>
      <c r="V61" s="5"/>
      <c r="W61" s="6"/>
      <c r="Y61" s="2"/>
      <c r="Z61" s="2"/>
      <c r="AA61" s="5"/>
      <c r="AB61" s="5"/>
      <c r="AC61" s="7"/>
      <c r="AD61" s="1"/>
      <c r="AE61" s="1"/>
      <c r="AF61" s="6"/>
      <c r="AG61" s="7"/>
      <c r="AH61" s="8"/>
    </row>
    <row r="62" spans="19:34" x14ac:dyDescent="0.35">
      <c r="S62" s="2"/>
      <c r="T62" s="2"/>
      <c r="U62" s="5"/>
      <c r="V62" s="5"/>
      <c r="W62" s="6"/>
      <c r="Y62" s="2"/>
      <c r="Z62" s="2"/>
      <c r="AA62" s="5"/>
      <c r="AB62" s="5"/>
      <c r="AC62" s="7"/>
      <c r="AD62" s="1"/>
      <c r="AE62" s="1"/>
      <c r="AF62" s="6"/>
      <c r="AG62" s="7"/>
      <c r="AH62" s="8"/>
    </row>
    <row r="63" spans="19:34" x14ac:dyDescent="0.35">
      <c r="S63" s="2"/>
      <c r="T63" s="2"/>
      <c r="U63" s="5"/>
      <c r="V63" s="5"/>
      <c r="W63" s="6"/>
      <c r="Y63" s="2"/>
      <c r="Z63" s="2"/>
      <c r="AA63" s="5"/>
      <c r="AB63" s="5"/>
      <c r="AC63" s="7"/>
      <c r="AD63" s="1"/>
      <c r="AE63" s="1"/>
      <c r="AF63" s="6"/>
      <c r="AG63" s="7"/>
      <c r="AH63" s="8"/>
    </row>
    <row r="64" spans="19:34" x14ac:dyDescent="0.35">
      <c r="S64" s="2"/>
      <c r="T64" s="2"/>
      <c r="U64" s="5"/>
      <c r="V64" s="5"/>
      <c r="W64" s="6"/>
      <c r="Y64" s="2"/>
      <c r="Z64" s="2"/>
      <c r="AA64" s="5"/>
      <c r="AB64" s="5"/>
      <c r="AC64" s="7"/>
      <c r="AD64" s="1"/>
      <c r="AE64" s="1"/>
      <c r="AF64" s="6"/>
      <c r="AG64" s="7"/>
      <c r="AH64" s="8"/>
    </row>
    <row r="65" spans="1:34" x14ac:dyDescent="0.35">
      <c r="S65" s="2"/>
      <c r="T65" s="2"/>
      <c r="U65" s="5"/>
      <c r="V65" s="5"/>
      <c r="W65" s="6"/>
      <c r="Y65" s="2"/>
      <c r="Z65" s="2"/>
      <c r="AA65" s="5"/>
      <c r="AB65" s="5"/>
      <c r="AC65" s="7"/>
      <c r="AD65" s="1"/>
      <c r="AE65" s="1"/>
      <c r="AF65" s="6"/>
      <c r="AG65" s="7"/>
      <c r="AH65" s="8"/>
    </row>
    <row r="66" spans="1:34" x14ac:dyDescent="0.35">
      <c r="S66" s="2"/>
      <c r="T66" s="2"/>
      <c r="U66" s="5"/>
      <c r="V66" s="5"/>
      <c r="W66" s="6"/>
      <c r="Y66" s="2"/>
      <c r="Z66" s="2"/>
      <c r="AA66" s="5"/>
      <c r="AB66" s="5"/>
      <c r="AC66" s="7"/>
      <c r="AD66" s="1"/>
      <c r="AE66" s="1"/>
      <c r="AF66" s="6"/>
      <c r="AG66" s="7"/>
      <c r="AH66" s="8"/>
    </row>
    <row r="67" spans="1:34" x14ac:dyDescent="0.35">
      <c r="L67" s="2"/>
      <c r="M67" s="2"/>
      <c r="N67" s="5"/>
      <c r="O67" s="5"/>
      <c r="P67" s="6"/>
      <c r="R67" s="2"/>
      <c r="S67" s="2"/>
      <c r="T67" s="5"/>
      <c r="U67" s="5"/>
      <c r="V67" s="7"/>
      <c r="W67" s="1"/>
      <c r="X67" s="1"/>
      <c r="Y67" s="6"/>
      <c r="Z67" s="7"/>
      <c r="AA67" s="8"/>
    </row>
    <row r="68" spans="1:34" x14ac:dyDescent="0.35">
      <c r="L68" s="2"/>
      <c r="M68" s="2"/>
      <c r="N68" s="5"/>
      <c r="O68" s="5"/>
      <c r="P68" s="6"/>
      <c r="R68" s="2"/>
      <c r="S68" s="2"/>
      <c r="T68" s="5"/>
      <c r="U68" s="5"/>
      <c r="V68" s="7"/>
      <c r="W68" s="1"/>
      <c r="X68" s="1"/>
      <c r="Y68" s="6"/>
      <c r="Z68" s="7"/>
      <c r="AA68" s="8"/>
    </row>
    <row r="70" spans="1:34" ht="18" customHeight="1" x14ac:dyDescent="0.35">
      <c r="B70" s="9"/>
    </row>
    <row r="71" spans="1:34" ht="18" customHeight="1" x14ac:dyDescent="0.35">
      <c r="A71" s="9"/>
      <c r="B71" s="9"/>
    </row>
    <row r="72" spans="1:34" ht="18" customHeight="1" x14ac:dyDescent="0.35">
      <c r="A72" s="9"/>
    </row>
    <row r="73" spans="1:34" ht="18" customHeight="1" x14ac:dyDescent="0.35">
      <c r="A73" s="9"/>
    </row>
    <row r="74" spans="1:34" ht="18" customHeight="1" x14ac:dyDescent="0.35"/>
    <row r="75" spans="1:34" ht="18" customHeight="1" x14ac:dyDescent="0.35">
      <c r="A75" s="3"/>
    </row>
    <row r="76" spans="1:34" ht="18" customHeight="1" x14ac:dyDescent="0.35">
      <c r="B76" s="4"/>
    </row>
    <row r="77" spans="1:34" ht="18" customHeight="1" x14ac:dyDescent="0.35">
      <c r="B77" s="4"/>
    </row>
    <row r="78" spans="1:34" ht="18" customHeight="1" x14ac:dyDescent="0.35"/>
    <row r="79" spans="1:34" ht="18" customHeight="1" x14ac:dyDescent="0.35"/>
    <row r="80" spans="1:34" ht="18" customHeight="1" x14ac:dyDescent="0.35">
      <c r="A80" s="3"/>
    </row>
    <row r="81" ht="18" customHeight="1" x14ac:dyDescent="0.35"/>
    <row r="82" ht="18" customHeight="1" x14ac:dyDescent="0.35"/>
    <row r="83" ht="18" customHeight="1" x14ac:dyDescent="0.35"/>
    <row r="84" ht="18" customHeight="1" x14ac:dyDescent="0.35"/>
    <row r="85" ht="18" customHeight="1" x14ac:dyDescent="0.35"/>
    <row r="86" ht="18" customHeight="1" x14ac:dyDescent="0.35"/>
    <row r="87" ht="18" customHeight="1" x14ac:dyDescent="0.35"/>
    <row r="88" ht="18" customHeight="1" x14ac:dyDescent="0.35"/>
    <row r="89" ht="18" customHeight="1" x14ac:dyDescent="0.35"/>
    <row r="90" ht="18" customHeight="1" x14ac:dyDescent="0.35"/>
    <row r="91" ht="18" customHeight="1" x14ac:dyDescent="0.35"/>
  </sheetData>
  <mergeCells count="4">
    <mergeCell ref="A21:B21"/>
    <mergeCell ref="A22:B22"/>
    <mergeCell ref="A2:B2"/>
    <mergeCell ref="A3:B3"/>
  </mergeCells>
  <printOptions horizontalCentered="1" verticalCentered="1" gridLines="1"/>
  <pageMargins left="0.2" right="0.2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F2000-81C6-44F0-952A-DDE0BCEFF9DD}">
  <sheetPr codeName="Sheet1"/>
  <dimension ref="A1"/>
  <sheetViews>
    <sheetView workbookViewId="0">
      <selection activeCell="M9" sqref="M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8082-0CBF-49E3-B138-F5C8AE69C859}">
  <sheetPr codeName="Sheet3"/>
  <dimension ref="A1"/>
  <sheetViews>
    <sheetView workbookViewId="0">
      <selection activeCell="L25" sqref="L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FAA92-C6A5-4FB6-B260-183114B04DAB}">
  <sheetPr codeName="Sheet4"/>
  <dimension ref="A1"/>
  <sheetViews>
    <sheetView workbookViewId="0">
      <selection activeCell="P22" sqref="P2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6A8C-D2EF-461B-A559-2E21A3BFE061}">
  <sheetPr codeName="Sheet5"/>
  <dimension ref="A1:V64"/>
  <sheetViews>
    <sheetView zoomScale="82" zoomScaleNormal="82" workbookViewId="0">
      <pane xSplit="1" ySplit="1" topLeftCell="E41" activePane="bottomRight" state="frozen"/>
      <selection pane="topRight" activeCell="B1" sqref="B1"/>
      <selection pane="bottomLeft" activeCell="A2" sqref="A2"/>
      <selection pane="bottomRight" activeCell="N2" sqref="N2:N63"/>
    </sheetView>
  </sheetViews>
  <sheetFormatPr defaultRowHeight="14.5" x14ac:dyDescent="0.35"/>
  <cols>
    <col min="1" max="1" width="10.08984375" style="28" bestFit="1" customWidth="1"/>
    <col min="2" max="2" width="7.26953125" customWidth="1"/>
    <col min="3" max="3" width="9.1796875" customWidth="1"/>
    <col min="4" max="4" width="9" customWidth="1"/>
    <col min="8" max="8" width="12.453125" customWidth="1"/>
    <col min="11" max="11" width="12.36328125" bestFit="1" customWidth="1"/>
    <col min="12" max="12" width="10.36328125" bestFit="1" customWidth="1"/>
    <col min="15" max="15" width="12.36328125" customWidth="1"/>
    <col min="19" max="19" width="13" customWidth="1"/>
    <col min="20" max="20" width="14.26953125" customWidth="1"/>
    <col min="21" max="21" width="9.90625" customWidth="1"/>
    <col min="22" max="22" width="12.453125" customWidth="1"/>
  </cols>
  <sheetData>
    <row r="1" spans="1:22" s="25" customFormat="1" ht="15.5" x14ac:dyDescent="0.35">
      <c r="A1" s="26" t="s">
        <v>17</v>
      </c>
      <c r="B1" s="27" t="s">
        <v>18</v>
      </c>
      <c r="C1" s="27" t="s">
        <v>19</v>
      </c>
      <c r="D1" s="27" t="s">
        <v>20</v>
      </c>
      <c r="E1" s="27" t="s">
        <v>21</v>
      </c>
      <c r="F1" s="27" t="s">
        <v>22</v>
      </c>
      <c r="G1" s="27" t="s">
        <v>23</v>
      </c>
      <c r="H1" s="27" t="s">
        <v>24</v>
      </c>
      <c r="I1" s="27" t="s">
        <v>25</v>
      </c>
      <c r="J1" s="27" t="s">
        <v>2</v>
      </c>
      <c r="K1" s="27" t="s">
        <v>26</v>
      </c>
      <c r="L1" s="27" t="s">
        <v>27</v>
      </c>
      <c r="M1" s="27" t="s">
        <v>28</v>
      </c>
      <c r="N1" s="27" t="s">
        <v>3</v>
      </c>
      <c r="O1" s="27" t="s">
        <v>29</v>
      </c>
      <c r="R1" s="25" t="s">
        <v>50</v>
      </c>
      <c r="S1" s="25" t="s">
        <v>46</v>
      </c>
      <c r="T1" s="25" t="s">
        <v>47</v>
      </c>
      <c r="U1" s="25" t="s">
        <v>48</v>
      </c>
      <c r="V1" s="25" t="s">
        <v>49</v>
      </c>
    </row>
    <row r="2" spans="1:22" x14ac:dyDescent="0.35">
      <c r="A2" s="31">
        <v>0</v>
      </c>
      <c r="B2" s="29">
        <f>C2-459.67</f>
        <v>58.999999999999943</v>
      </c>
      <c r="C2" s="29">
        <f>$R$2 - 3.566*A2/1000</f>
        <v>518.66999999999996</v>
      </c>
      <c r="D2" s="29">
        <f>(5/9)*(B2-32)</f>
        <v>14.99999999999997</v>
      </c>
      <c r="E2" s="1">
        <f>C2/$R$2</f>
        <v>1</v>
      </c>
      <c r="F2" s="1">
        <f>POWER(E2,5.2562)</f>
        <v>1</v>
      </c>
      <c r="G2" s="2">
        <f>F2*$S$2</f>
        <v>2116.2199999999998</v>
      </c>
      <c r="H2" s="30">
        <f>I2*$T$2</f>
        <v>2.3768800000000001E-3</v>
      </c>
      <c r="I2" s="1">
        <f>F2/E2</f>
        <v>1</v>
      </c>
      <c r="J2" s="1">
        <f>SQRT(I2)</f>
        <v>1</v>
      </c>
      <c r="K2" s="29">
        <f>1481.4354*F2</f>
        <v>1481.4354000000001</v>
      </c>
      <c r="L2" s="1">
        <f>H2*$V$2</f>
        <v>7.6473852160991992E-2</v>
      </c>
      <c r="M2">
        <f>$U$2*SQRT(E2)</f>
        <v>1116.45</v>
      </c>
      <c r="N2" s="2">
        <f>3600*M2/6076.4</f>
        <v>661.44756763873352</v>
      </c>
      <c r="O2" s="30">
        <f>(0.226968*POWER(10,-7)*POWER(C2,1.5))/(H2*(C2+198.73))</f>
        <v>1.5722901569351864E-4</v>
      </c>
      <c r="R2">
        <v>518.66999999999996</v>
      </c>
      <c r="S2">
        <v>2116.2199999999998</v>
      </c>
      <c r="T2">
        <v>2.3768800000000001E-3</v>
      </c>
      <c r="U2">
        <v>1116.45</v>
      </c>
      <c r="V2">
        <v>32.174048399999997</v>
      </c>
    </row>
    <row r="3" spans="1:22" x14ac:dyDescent="0.35">
      <c r="A3" s="32">
        <v>1000</v>
      </c>
      <c r="B3" s="29">
        <f t="shared" ref="B3:B63" si="0">C3-459.67</f>
        <v>55.433999999999912</v>
      </c>
      <c r="C3" s="29">
        <f>$R$2 - 3.566*A3/1000</f>
        <v>515.10399999999993</v>
      </c>
      <c r="D3" s="29">
        <f t="shared" ref="D3:D63" si="1">(5/9)*(B3-32)</f>
        <v>13.01888888888884</v>
      </c>
      <c r="E3" s="1">
        <f>C3/$R$2</f>
        <v>0.9931247228488248</v>
      </c>
      <c r="F3" s="1">
        <f>POWER(E3,5.2562)</f>
        <v>0.96438698044801985</v>
      </c>
      <c r="G3" s="2">
        <f t="shared" ref="G3:G63" si="2">F3*$S$2</f>
        <v>2040.8550157637085</v>
      </c>
      <c r="H3" s="30">
        <f t="shared" ref="H3:H63" si="3">I3*$T$2</f>
        <v>2.3081009598793535E-3</v>
      </c>
      <c r="I3" s="1">
        <f>F3/E3</f>
        <v>0.97106330983446931</v>
      </c>
      <c r="J3" s="1">
        <f t="shared" ref="J3:J37" si="4">SQRT(I3)</f>
        <v>0.9854254461066394</v>
      </c>
      <c r="K3" s="29">
        <f t="shared" ref="K3:K63" si="5">1481.4354*F3</f>
        <v>1428.6770121348045</v>
      </c>
      <c r="L3" s="1">
        <f t="shared" ref="L3:L63" si="6">H3*$V$2</f>
        <v>7.4260951995244767E-2</v>
      </c>
      <c r="M3" s="2">
        <f>$U$2*SQRT(E3)</f>
        <v>1112.6054288919283</v>
      </c>
      <c r="N3" s="2">
        <f t="shared" ref="N3:N63" si="7">3600*M3/6076.4</f>
        <v>659.16982818954352</v>
      </c>
      <c r="O3" s="30">
        <f>(0.226968*POWER(10,-7)*POWER(C3,1.5))/(H3*(C3+198.73))</f>
        <v>1.6104786919317091E-4</v>
      </c>
    </row>
    <row r="4" spans="1:22" x14ac:dyDescent="0.35">
      <c r="A4" s="32">
        <v>2000</v>
      </c>
      <c r="B4" s="29">
        <f t="shared" si="0"/>
        <v>51.867999999999938</v>
      </c>
      <c r="C4" s="29">
        <f t="shared" ref="C4:C38" si="8">$R$2 - 3.566*A4/1000</f>
        <v>511.53799999999995</v>
      </c>
      <c r="D4" s="29">
        <f t="shared" si="1"/>
        <v>11.037777777777745</v>
      </c>
      <c r="E4" s="1">
        <f t="shared" ref="E4:E63" si="9">C4/$R$2</f>
        <v>0.98624944569764972</v>
      </c>
      <c r="F4" s="1">
        <f t="shared" ref="F4:F37" si="10">POWER(E4,5.2562)</f>
        <v>0.92980798538287401</v>
      </c>
      <c r="G4" s="2">
        <f t="shared" si="2"/>
        <v>1967.6782548269455</v>
      </c>
      <c r="H4" s="30">
        <f t="shared" si="3"/>
        <v>2.240855002695098E-3</v>
      </c>
      <c r="I4" s="1">
        <f t="shared" ref="I4:I63" si="11">F4/E4</f>
        <v>0.9427716177068669</v>
      </c>
      <c r="J4" s="1">
        <f t="shared" si="4"/>
        <v>0.97096427210627423</v>
      </c>
      <c r="K4" s="29">
        <f t="shared" si="5"/>
        <v>1377.4504647488723</v>
      </c>
      <c r="L4" s="1">
        <f t="shared" si="6"/>
        <v>7.2097377314094199E-2</v>
      </c>
      <c r="M4" s="2">
        <f t="shared" ref="M4:M63" si="12">$U$2*SQRT(E4)</f>
        <v>1108.7475268516198</v>
      </c>
      <c r="N4" s="2">
        <f t="shared" si="7"/>
        <v>656.88419074877095</v>
      </c>
      <c r="O4" s="30">
        <f t="shared" ref="O4:O63" si="13">(0.226968*POWER(10,-7)*POWER(C4,1.5))/(H4*(C4+198.73))</f>
        <v>1.6498538628572268E-4</v>
      </c>
    </row>
    <row r="5" spans="1:22" x14ac:dyDescent="0.35">
      <c r="A5" s="32">
        <v>3000</v>
      </c>
      <c r="B5" s="29">
        <f t="shared" si="0"/>
        <v>48.301999999999964</v>
      </c>
      <c r="C5" s="29">
        <f t="shared" si="8"/>
        <v>507.97199999999998</v>
      </c>
      <c r="D5" s="29">
        <f t="shared" si="1"/>
        <v>9.0566666666666471</v>
      </c>
      <c r="E5" s="1">
        <f t="shared" si="9"/>
        <v>0.97937416854647463</v>
      </c>
      <c r="F5" s="1">
        <f t="shared" si="10"/>
        <v>0.89623988747953864</v>
      </c>
      <c r="G5" s="2">
        <f t="shared" si="2"/>
        <v>1896.6407746819491</v>
      </c>
      <c r="H5" s="30">
        <f t="shared" si="3"/>
        <v>2.1751182869300663E-3</v>
      </c>
      <c r="I5" s="1">
        <f t="shared" si="11"/>
        <v>0.91511489302365545</v>
      </c>
      <c r="J5" s="1">
        <f t="shared" si="4"/>
        <v>0.95661637714585224</v>
      </c>
      <c r="K5" s="29">
        <f t="shared" si="5"/>
        <v>1327.7214962042053</v>
      </c>
      <c r="L5" s="1">
        <f t="shared" si="6"/>
        <v>6.9982361039413035E-2</v>
      </c>
      <c r="M5" s="2">
        <f t="shared" si="12"/>
        <v>1104.8761542360191</v>
      </c>
      <c r="N5" s="2">
        <f t="shared" si="7"/>
        <v>654.59057258404141</v>
      </c>
      <c r="O5" s="30">
        <f t="shared" si="13"/>
        <v>1.6904607513595972E-4</v>
      </c>
    </row>
    <row r="6" spans="1:22" x14ac:dyDescent="0.35">
      <c r="A6" s="32">
        <v>4000</v>
      </c>
      <c r="B6" s="29">
        <f t="shared" si="0"/>
        <v>44.735999999999933</v>
      </c>
      <c r="C6" s="29">
        <f t="shared" si="8"/>
        <v>504.40599999999995</v>
      </c>
      <c r="D6" s="29">
        <f t="shared" si="1"/>
        <v>7.0755555555555185</v>
      </c>
      <c r="E6" s="1">
        <f t="shared" si="9"/>
        <v>0.97249889139529955</v>
      </c>
      <c r="F6" s="1">
        <f t="shared" si="10"/>
        <v>0.86365992031618855</v>
      </c>
      <c r="G6" s="2">
        <f t="shared" si="2"/>
        <v>1827.6943965715243</v>
      </c>
      <c r="H6" s="30">
        <f t="shared" si="3"/>
        <v>2.1108671789392482E-3</v>
      </c>
      <c r="I6" s="1">
        <f t="shared" si="11"/>
        <v>0.88808319264718794</v>
      </c>
      <c r="J6" s="1">
        <f t="shared" si="4"/>
        <v>0.94238165975744026</v>
      </c>
      <c r="K6" s="29">
        <f t="shared" si="5"/>
        <v>1279.4563795175809</v>
      </c>
      <c r="L6" s="1">
        <f t="shared" si="6"/>
        <v>6.7915142781162827E-2</v>
      </c>
      <c r="M6" s="2">
        <f t="shared" si="12"/>
        <v>1100.9911689469482</v>
      </c>
      <c r="N6" s="2">
        <f t="shared" si="7"/>
        <v>652.28888950842827</v>
      </c>
      <c r="O6" s="30">
        <f t="shared" si="13"/>
        <v>1.7323464696702602E-4</v>
      </c>
    </row>
    <row r="7" spans="1:22" x14ac:dyDescent="0.35">
      <c r="A7" s="32">
        <v>5000</v>
      </c>
      <c r="B7" s="29">
        <f t="shared" si="0"/>
        <v>41.169999999999959</v>
      </c>
      <c r="C7" s="29">
        <f t="shared" si="8"/>
        <v>500.84</v>
      </c>
      <c r="D7" s="29">
        <f t="shared" si="1"/>
        <v>5.0944444444444219</v>
      </c>
      <c r="E7" s="1">
        <f t="shared" si="9"/>
        <v>0.96562361424412446</v>
      </c>
      <c r="F7" s="1">
        <f t="shared" si="10"/>
        <v>0.8320456752165577</v>
      </c>
      <c r="G7" s="2">
        <f t="shared" si="2"/>
        <v>1760.7916988067836</v>
      </c>
      <c r="H7" s="30">
        <f t="shared" si="3"/>
        <v>2.0480782525775574E-3</v>
      </c>
      <c r="I7" s="1">
        <f t="shared" si="11"/>
        <v>0.86166666073910225</v>
      </c>
      <c r="J7" s="1">
        <f t="shared" si="4"/>
        <v>0.92826001785011847</v>
      </c>
      <c r="K7" s="29">
        <f t="shared" si="5"/>
        <v>1232.6219176827112</v>
      </c>
      <c r="L7" s="1">
        <f t="shared" si="6"/>
        <v>6.5894968825417746E-2</v>
      </c>
      <c r="M7" s="2">
        <f t="shared" si="12"/>
        <v>1097.0924263702484</v>
      </c>
      <c r="N7" s="2">
        <f t="shared" si="7"/>
        <v>649.97905584439707</v>
      </c>
      <c r="O7" s="30">
        <f t="shared" si="13"/>
        <v>1.7755602666546483E-4</v>
      </c>
    </row>
    <row r="8" spans="1:22" x14ac:dyDescent="0.35">
      <c r="A8" s="32">
        <v>6000</v>
      </c>
      <c r="B8" s="29">
        <f t="shared" si="0"/>
        <v>37.603999999999928</v>
      </c>
      <c r="C8" s="29">
        <f t="shared" si="8"/>
        <v>497.27399999999994</v>
      </c>
      <c r="D8" s="29">
        <f t="shared" si="1"/>
        <v>3.1133333333332938</v>
      </c>
      <c r="E8" s="1">
        <f t="shared" si="9"/>
        <v>0.95874833709294927</v>
      </c>
      <c r="F8" s="1">
        <f t="shared" si="10"/>
        <v>0.80137509809797391</v>
      </c>
      <c r="G8" s="2">
        <f t="shared" si="2"/>
        <v>1695.8860100968941</v>
      </c>
      <c r="H8" s="30">
        <f t="shared" si="3"/>
        <v>1.9867282888256497E-3</v>
      </c>
      <c r="I8" s="1">
        <f t="shared" si="11"/>
        <v>0.83585552860289525</v>
      </c>
      <c r="J8" s="1">
        <f t="shared" si="4"/>
        <v>0.91425134870170977</v>
      </c>
      <c r="K8" s="29">
        <f t="shared" si="5"/>
        <v>1187.1854390008114</v>
      </c>
      <c r="L8" s="1">
        <f t="shared" si="6"/>
        <v>6.3921092122325621E-2</v>
      </c>
      <c r="M8" s="2">
        <f t="shared" si="12"/>
        <v>1093.1797793129685</v>
      </c>
      <c r="N8" s="2">
        <f t="shared" si="7"/>
        <v>647.66098438659185</v>
      </c>
      <c r="O8" s="30">
        <f t="shared" si="13"/>
        <v>1.8201536401772435E-4</v>
      </c>
    </row>
    <row r="9" spans="1:22" x14ac:dyDescent="0.35">
      <c r="A9" s="32">
        <v>7000</v>
      </c>
      <c r="B9" s="29">
        <f t="shared" si="0"/>
        <v>34.037999999999954</v>
      </c>
      <c r="C9" s="29">
        <f t="shared" si="8"/>
        <v>493.70799999999997</v>
      </c>
      <c r="D9" s="29">
        <f t="shared" si="1"/>
        <v>1.1322222222221967</v>
      </c>
      <c r="E9" s="1">
        <f t="shared" si="9"/>
        <v>0.95187305994177418</v>
      </c>
      <c r="F9" s="1">
        <f t="shared" si="10"/>
        <v>0.77162648632510011</v>
      </c>
      <c r="G9" s="2">
        <f t="shared" si="2"/>
        <v>1632.9314028909032</v>
      </c>
      <c r="H9" s="30">
        <f t="shared" si="3"/>
        <v>1.9267942754137755E-3</v>
      </c>
      <c r="I9" s="1">
        <f t="shared" si="11"/>
        <v>0.81064011452567042</v>
      </c>
      <c r="J9" s="1">
        <f t="shared" si="4"/>
        <v>0.90035554895034131</v>
      </c>
      <c r="K9" s="29">
        <f t="shared" si="5"/>
        <v>1143.1147924196193</v>
      </c>
      <c r="L9" s="1">
        <f t="shared" si="6"/>
        <v>6.1992772274005736E-2</v>
      </c>
      <c r="M9" s="2">
        <f t="shared" si="12"/>
        <v>1089.2530779385215</v>
      </c>
      <c r="N9" s="2">
        <f t="shared" si="7"/>
        <v>645.33458636341868</v>
      </c>
      <c r="O9" s="30">
        <f t="shared" si="13"/>
        <v>1.8661804562043285E-4</v>
      </c>
    </row>
    <row r="10" spans="1:22" x14ac:dyDescent="0.35">
      <c r="A10" s="32">
        <v>8000</v>
      </c>
      <c r="B10" s="29">
        <f t="shared" si="0"/>
        <v>30.471999999999923</v>
      </c>
      <c r="C10" s="29">
        <f t="shared" si="8"/>
        <v>490.14199999999994</v>
      </c>
      <c r="D10" s="29">
        <f t="shared" si="1"/>
        <v>-0.84888888888893166</v>
      </c>
      <c r="E10" s="1">
        <f t="shared" si="9"/>
        <v>0.94499778279059898</v>
      </c>
      <c r="F10" s="1">
        <f t="shared" si="10"/>
        <v>0.74277848556940373</v>
      </c>
      <c r="G10" s="2">
        <f t="shared" si="2"/>
        <v>1571.8826867316834</v>
      </c>
      <c r="H10" s="30">
        <f t="shared" si="3"/>
        <v>1.8682534064436197E-3</v>
      </c>
      <c r="I10" s="1">
        <f t="shared" si="11"/>
        <v>0.78601082361903829</v>
      </c>
      <c r="J10" s="1">
        <f t="shared" si="4"/>
        <v>0.88657251458582809</v>
      </c>
      <c r="K10" s="29">
        <f t="shared" si="5"/>
        <v>1100.3783428809038</v>
      </c>
      <c r="L10" s="1">
        <f t="shared" si="6"/>
        <v>6.0109275522381884E-2</v>
      </c>
      <c r="M10" s="2">
        <f t="shared" si="12"/>
        <v>1085.3121696997296</v>
      </c>
      <c r="N10" s="2">
        <f t="shared" si="7"/>
        <v>642.9997713973778</v>
      </c>
      <c r="O10" s="30">
        <f t="shared" si="13"/>
        <v>1.9136970750990075E-4</v>
      </c>
    </row>
    <row r="11" spans="1:22" x14ac:dyDescent="0.35">
      <c r="A11" s="32">
        <v>9000</v>
      </c>
      <c r="B11" s="29">
        <f t="shared" si="0"/>
        <v>26.905999999999949</v>
      </c>
      <c r="C11" s="29">
        <f t="shared" si="8"/>
        <v>486.57599999999996</v>
      </c>
      <c r="D11" s="29">
        <f t="shared" si="1"/>
        <v>-2.8300000000000285</v>
      </c>
      <c r="E11" s="1">
        <f t="shared" si="9"/>
        <v>0.9381225056394239</v>
      </c>
      <c r="F11" s="1">
        <f t="shared" si="10"/>
        <v>0.71481008667439916</v>
      </c>
      <c r="G11" s="2">
        <f t="shared" si="2"/>
        <v>1512.6954016220968</v>
      </c>
      <c r="H11" s="30">
        <f t="shared" si="3"/>
        <v>1.8110830820081394E-3</v>
      </c>
      <c r="I11" s="1">
        <f t="shared" si="11"/>
        <v>0.7619581476591748</v>
      </c>
      <c r="J11" s="1">
        <f t="shared" si="4"/>
        <v>0.87290214094088159</v>
      </c>
      <c r="K11" s="29">
        <f t="shared" si="5"/>
        <v>1058.9449666765233</v>
      </c>
      <c r="L11" s="1">
        <f t="shared" si="6"/>
        <v>5.8269874736951041E-2</v>
      </c>
      <c r="M11" s="2">
        <f t="shared" si="12"/>
        <v>1081.3568992696751</v>
      </c>
      <c r="N11" s="2">
        <f t="shared" si="7"/>
        <v>640.65644746409555</v>
      </c>
      <c r="O11" s="30">
        <f t="shared" si="13"/>
        <v>1.9627624855972155E-4</v>
      </c>
    </row>
    <row r="12" spans="1:22" x14ac:dyDescent="0.35">
      <c r="A12" s="32">
        <v>10000</v>
      </c>
      <c r="B12" s="29">
        <f t="shared" si="0"/>
        <v>23.339999999999975</v>
      </c>
      <c r="C12" s="29">
        <f t="shared" si="8"/>
        <v>483.01</v>
      </c>
      <c r="D12" s="29">
        <f t="shared" si="1"/>
        <v>-4.8111111111111251</v>
      </c>
      <c r="E12" s="1">
        <f t="shared" si="9"/>
        <v>0.93124722848824881</v>
      </c>
      <c r="F12" s="1">
        <f t="shared" si="10"/>
        <v>0.68770062252667719</v>
      </c>
      <c r="G12" s="2">
        <f t="shared" si="2"/>
        <v>1455.3258114034047</v>
      </c>
      <c r="H12" s="30">
        <f t="shared" si="3"/>
        <v>1.7552609078093325E-3</v>
      </c>
      <c r="I12" s="1">
        <f t="shared" si="11"/>
        <v>0.73847266492600905</v>
      </c>
      <c r="J12" s="1">
        <f t="shared" si="4"/>
        <v>0.85934432268213012</v>
      </c>
      <c r="K12" s="29">
        <f t="shared" si="5"/>
        <v>1018.7840468130571</v>
      </c>
      <c r="L12" s="1">
        <f t="shared" si="6"/>
        <v>5.6473849402485399E-2</v>
      </c>
      <c r="M12" s="2">
        <f t="shared" si="12"/>
        <v>1077.3871084702648</v>
      </c>
      <c r="N12" s="2">
        <f t="shared" si="7"/>
        <v>638.30452085000229</v>
      </c>
      <c r="O12" s="30">
        <f t="shared" si="13"/>
        <v>2.0134384469904898E-4</v>
      </c>
    </row>
    <row r="13" spans="1:22" x14ac:dyDescent="0.35">
      <c r="A13" s="32">
        <v>11000</v>
      </c>
      <c r="B13" s="29">
        <f t="shared" si="0"/>
        <v>19.773999999999944</v>
      </c>
      <c r="C13" s="29">
        <f t="shared" si="8"/>
        <v>479.44399999999996</v>
      </c>
      <c r="D13" s="29">
        <f t="shared" si="1"/>
        <v>-6.7922222222222537</v>
      </c>
      <c r="E13" s="1">
        <f t="shared" si="9"/>
        <v>0.92437195133707362</v>
      </c>
      <c r="F13" s="1">
        <f t="shared" si="10"/>
        <v>0.66142976493276806</v>
      </c>
      <c r="G13" s="2">
        <f t="shared" si="2"/>
        <v>1399.7308971460222</v>
      </c>
      <c r="H13" s="30">
        <f t="shared" si="3"/>
        <v>1.7007646947739493E-3</v>
      </c>
      <c r="I13" s="1">
        <f t="shared" si="11"/>
        <v>0.71554504004154573</v>
      </c>
      <c r="J13" s="1">
        <f t="shared" si="4"/>
        <v>0.84589895380095237</v>
      </c>
      <c r="K13" s="29">
        <f t="shared" si="5"/>
        <v>979.86546838508127</v>
      </c>
      <c r="L13" s="1">
        <f t="shared" si="6"/>
        <v>5.4720485606668264E-2</v>
      </c>
      <c r="M13" s="2">
        <f t="shared" si="12"/>
        <v>1073.4026361984163</v>
      </c>
      <c r="N13" s="2">
        <f t="shared" si="7"/>
        <v>635.94389610860037</v>
      </c>
      <c r="O13" s="30">
        <f t="shared" si="13"/>
        <v>2.0657896400812245E-4</v>
      </c>
    </row>
    <row r="14" spans="1:22" x14ac:dyDescent="0.35">
      <c r="A14" s="32">
        <v>12000</v>
      </c>
      <c r="B14" s="29">
        <f t="shared" si="0"/>
        <v>16.207999999999913</v>
      </c>
      <c r="C14" s="29">
        <f t="shared" si="8"/>
        <v>475.87799999999993</v>
      </c>
      <c r="D14" s="29">
        <f t="shared" si="1"/>
        <v>-8.7733333333333814</v>
      </c>
      <c r="E14" s="1">
        <f t="shared" si="9"/>
        <v>0.91749667418589853</v>
      </c>
      <c r="F14" s="1">
        <f t="shared" si="10"/>
        <v>0.63597752150186093</v>
      </c>
      <c r="G14" s="2">
        <f t="shared" si="2"/>
        <v>1345.8683505526681</v>
      </c>
      <c r="H14" s="30">
        <f t="shared" si="3"/>
        <v>1.6475724586670949E-3</v>
      </c>
      <c r="I14" s="1">
        <f t="shared" si="11"/>
        <v>0.69316602380729986</v>
      </c>
      <c r="J14" s="1">
        <f t="shared" si="4"/>
        <v>0.83256592760411463</v>
      </c>
      <c r="K14" s="29">
        <f t="shared" si="5"/>
        <v>942.15961395711804</v>
      </c>
      <c r="L14" s="1">
        <f t="shared" si="6"/>
        <v>5.3009076027662104E-2</v>
      </c>
      <c r="M14" s="2">
        <f t="shared" si="12"/>
        <v>1069.4033183497709</v>
      </c>
      <c r="N14" s="2">
        <f t="shared" si="7"/>
        <v>633.57447601526815</v>
      </c>
      <c r="O14" s="30">
        <f t="shared" si="13"/>
        <v>2.1198838275196289E-4</v>
      </c>
    </row>
    <row r="15" spans="1:22" x14ac:dyDescent="0.35">
      <c r="A15" s="32">
        <v>13000</v>
      </c>
      <c r="B15" s="29">
        <f t="shared" si="0"/>
        <v>12.641999999999939</v>
      </c>
      <c r="C15" s="29">
        <f t="shared" si="8"/>
        <v>472.31199999999995</v>
      </c>
      <c r="D15" s="29">
        <f t="shared" si="1"/>
        <v>-10.754444444444479</v>
      </c>
      <c r="E15" s="1">
        <f t="shared" si="9"/>
        <v>0.91062139703472345</v>
      </c>
      <c r="F15" s="1">
        <f t="shared" si="10"/>
        <v>0.61132423253441259</v>
      </c>
      <c r="G15" s="2">
        <f t="shared" si="2"/>
        <v>1293.6965673739744</v>
      </c>
      <c r="H15" s="30">
        <f t="shared" si="3"/>
        <v>1.5956624197037046E-3</v>
      </c>
      <c r="I15" s="1">
        <f t="shared" si="11"/>
        <v>0.67132645304083693</v>
      </c>
      <c r="J15" s="1">
        <f t="shared" si="4"/>
        <v>0.81934513670420783</v>
      </c>
      <c r="K15" s="29">
        <f t="shared" si="5"/>
        <v>905.63735895431057</v>
      </c>
      <c r="L15" s="1">
        <f t="shared" si="6"/>
        <v>5.1338919921608099E-2</v>
      </c>
      <c r="M15" s="2">
        <f t="shared" si="12"/>
        <v>1065.3889877398271</v>
      </c>
      <c r="N15" s="2">
        <f t="shared" si="7"/>
        <v>631.19616152053493</v>
      </c>
      <c r="O15" s="30">
        <f t="shared" si="13"/>
        <v>2.1757920241787638E-4</v>
      </c>
    </row>
    <row r="16" spans="1:22" x14ac:dyDescent="0.35">
      <c r="A16" s="32">
        <v>14000</v>
      </c>
      <c r="B16" s="29">
        <f t="shared" si="0"/>
        <v>9.075999999999965</v>
      </c>
      <c r="C16" s="29">
        <f t="shared" si="8"/>
        <v>468.74599999999998</v>
      </c>
      <c r="D16" s="29">
        <f t="shared" si="1"/>
        <v>-12.735555555555576</v>
      </c>
      <c r="E16" s="1">
        <f t="shared" si="9"/>
        <v>0.90374611988354836</v>
      </c>
      <c r="F16" s="1">
        <f t="shared" si="10"/>
        <v>0.58745056791668215</v>
      </c>
      <c r="G16" s="2">
        <f t="shared" si="2"/>
        <v>1243.1746408366409</v>
      </c>
      <c r="H16" s="30">
        <f t="shared" si="3"/>
        <v>1.5450130021578657E-3</v>
      </c>
      <c r="I16" s="1">
        <f t="shared" si="11"/>
        <v>0.65001725041140723</v>
      </c>
      <c r="J16" s="1">
        <f t="shared" si="4"/>
        <v>0.80623647300987766</v>
      </c>
      <c r="K16" s="29">
        <f t="shared" si="5"/>
        <v>870.27006706187728</v>
      </c>
      <c r="L16" s="1">
        <f t="shared" si="6"/>
        <v>4.9709323110056471E-2</v>
      </c>
      <c r="M16" s="2">
        <f t="shared" si="12"/>
        <v>1061.3594740223903</v>
      </c>
      <c r="N16" s="2">
        <f t="shared" si="7"/>
        <v>628.80885170176509</v>
      </c>
      <c r="O16" s="30">
        <f t="shared" si="13"/>
        <v>2.2335886782750441E-4</v>
      </c>
    </row>
    <row r="17" spans="1:15" x14ac:dyDescent="0.35">
      <c r="A17" s="32">
        <v>15000</v>
      </c>
      <c r="B17" s="29">
        <f t="shared" si="0"/>
        <v>5.5099999999999341</v>
      </c>
      <c r="C17" s="29">
        <f t="shared" si="8"/>
        <v>465.17999999999995</v>
      </c>
      <c r="D17" s="29">
        <f t="shared" si="1"/>
        <v>-14.716666666666704</v>
      </c>
      <c r="E17" s="1">
        <f t="shared" si="9"/>
        <v>0.89687084273237316</v>
      </c>
      <c r="F17" s="1">
        <f t="shared" si="10"/>
        <v>0.56433752402121995</v>
      </c>
      <c r="G17" s="2">
        <f t="shared" si="2"/>
        <v>1194.2623550841859</v>
      </c>
      <c r="H17" s="30">
        <f t="shared" si="3"/>
        <v>1.4956028339699532E-3</v>
      </c>
      <c r="I17" s="1">
        <f t="shared" si="11"/>
        <v>0.62922942427465967</v>
      </c>
      <c r="J17" s="1">
        <f t="shared" si="4"/>
        <v>0.79323982771584256</v>
      </c>
      <c r="K17" s="29">
        <f t="shared" si="5"/>
        <v>836.02958563338564</v>
      </c>
      <c r="L17" s="1">
        <f t="shared" si="6"/>
        <v>4.8119597967326434E-2</v>
      </c>
      <c r="M17" s="2">
        <f t="shared" si="12"/>
        <v>1057.3146036052262</v>
      </c>
      <c r="N17" s="2">
        <f t="shared" si="7"/>
        <v>626.41244371318783</v>
      </c>
      <c r="O17" s="30">
        <f t="shared" si="13"/>
        <v>2.2933518639972562E-4</v>
      </c>
    </row>
    <row r="18" spans="1:15" x14ac:dyDescent="0.35">
      <c r="A18" s="32">
        <v>16000</v>
      </c>
      <c r="B18" s="29">
        <f t="shared" si="0"/>
        <v>1.94399999999996</v>
      </c>
      <c r="C18" s="29">
        <f t="shared" si="8"/>
        <v>461.61399999999998</v>
      </c>
      <c r="D18" s="29">
        <f t="shared" si="1"/>
        <v>-16.697777777777802</v>
      </c>
      <c r="E18" s="1">
        <f t="shared" si="9"/>
        <v>0.88999556558119808</v>
      </c>
      <c r="F18" s="1">
        <f t="shared" si="10"/>
        <v>0.54196642061334988</v>
      </c>
      <c r="G18" s="2">
        <f t="shared" si="2"/>
        <v>1146.9201786303831</v>
      </c>
      <c r="H18" s="30">
        <f t="shared" si="3"/>
        <v>1.4474107463515583E-3</v>
      </c>
      <c r="I18" s="1">
        <f t="shared" si="11"/>
        <v>0.60895406850642786</v>
      </c>
      <c r="J18" s="1">
        <f t="shared" si="4"/>
        <v>0.78035509129269343</v>
      </c>
      <c r="K18" s="29">
        <f t="shared" si="5"/>
        <v>802.88824110790631</v>
      </c>
      <c r="L18" s="1">
        <f t="shared" si="6"/>
        <v>4.656906340779516E-2</v>
      </c>
      <c r="M18" s="2">
        <f t="shared" si="12"/>
        <v>1053.2541995627971</v>
      </c>
      <c r="N18" s="2">
        <f t="shared" si="7"/>
        <v>624.00683273419622</v>
      </c>
      <c r="O18" s="30">
        <f t="shared" si="13"/>
        <v>2.3551634864674148E-4</v>
      </c>
    </row>
    <row r="19" spans="1:15" x14ac:dyDescent="0.35">
      <c r="A19" s="32">
        <v>17000</v>
      </c>
      <c r="B19" s="29">
        <f t="shared" si="0"/>
        <v>-1.6220000000000709</v>
      </c>
      <c r="C19" s="29">
        <f t="shared" si="8"/>
        <v>458.04799999999994</v>
      </c>
      <c r="D19" s="29">
        <f t="shared" si="1"/>
        <v>-18.678888888888928</v>
      </c>
      <c r="E19" s="1">
        <f t="shared" si="9"/>
        <v>0.88312028843002288</v>
      </c>
      <c r="F19" s="1">
        <f t="shared" si="10"/>
        <v>0.52031889776366924</v>
      </c>
      <c r="G19" s="2">
        <f t="shared" si="2"/>
        <v>1101.109257825432</v>
      </c>
      <c r="H19" s="30">
        <f t="shared" si="3"/>
        <v>1.4004157733881653E-3</v>
      </c>
      <c r="I19" s="1">
        <f t="shared" si="11"/>
        <v>0.5891823623355682</v>
      </c>
      <c r="J19" s="1">
        <f t="shared" si="4"/>
        <v>0.76758215347646552</v>
      </c>
      <c r="K19" s="29">
        <f t="shared" si="5"/>
        <v>770.81883443608046</v>
      </c>
      <c r="L19" s="1">
        <f t="shared" si="6"/>
        <v>4.5057044873114259E-2</v>
      </c>
      <c r="M19" s="2">
        <f t="shared" si="12"/>
        <v>1049.1780815459595</v>
      </c>
      <c r="N19" s="2">
        <f t="shared" si="7"/>
        <v>621.59191191584728</v>
      </c>
      <c r="O19" s="30">
        <f t="shared" si="13"/>
        <v>2.4191094999224328E-4</v>
      </c>
    </row>
    <row r="20" spans="1:15" x14ac:dyDescent="0.35">
      <c r="A20" s="32">
        <v>18000</v>
      </c>
      <c r="B20" s="29">
        <f t="shared" si="0"/>
        <v>-5.188000000000045</v>
      </c>
      <c r="C20" s="29">
        <f t="shared" si="8"/>
        <v>454.48199999999997</v>
      </c>
      <c r="D20" s="29">
        <f t="shared" si="1"/>
        <v>-20.660000000000025</v>
      </c>
      <c r="E20" s="1">
        <f t="shared" si="9"/>
        <v>0.8762450112788478</v>
      </c>
      <c r="F20" s="1">
        <f t="shared" si="10"/>
        <v>0.49937691276661378</v>
      </c>
      <c r="G20" s="2">
        <f t="shared" si="2"/>
        <v>1056.7914103349633</v>
      </c>
      <c r="H20" s="30">
        <f t="shared" si="3"/>
        <v>1.3545971516395689E-3</v>
      </c>
      <c r="I20" s="1">
        <f t="shared" si="11"/>
        <v>0.56990557017584764</v>
      </c>
      <c r="J20" s="1">
        <f t="shared" si="4"/>
        <v>0.75492090325798211</v>
      </c>
      <c r="K20" s="29">
        <f t="shared" si="5"/>
        <v>739.79463651517358</v>
      </c>
      <c r="L20" s="1">
        <f t="shared" si="6"/>
        <v>4.3582874319353621E-2</v>
      </c>
      <c r="M20" s="2">
        <f t="shared" si="12"/>
        <v>1045.0860656884925</v>
      </c>
      <c r="N20" s="2">
        <f t="shared" si="7"/>
        <v>619.16757232548434</v>
      </c>
      <c r="O20" s="30">
        <f t="shared" si="13"/>
        <v>2.4852801400769315E-4</v>
      </c>
    </row>
    <row r="21" spans="1:15" x14ac:dyDescent="0.35">
      <c r="A21" s="32">
        <v>19000</v>
      </c>
      <c r="B21" s="29">
        <f t="shared" si="0"/>
        <v>-8.7540000000000759</v>
      </c>
      <c r="C21" s="29">
        <f t="shared" si="8"/>
        <v>450.91599999999994</v>
      </c>
      <c r="D21" s="29">
        <f t="shared" si="1"/>
        <v>-22.641111111111154</v>
      </c>
      <c r="E21" s="1">
        <f t="shared" si="9"/>
        <v>0.8693697341276726</v>
      </c>
      <c r="F21" s="1">
        <f t="shared" si="10"/>
        <v>0.47912273706510911</v>
      </c>
      <c r="G21" s="2">
        <f t="shared" si="2"/>
        <v>1013.9291186319251</v>
      </c>
      <c r="H21" s="30">
        <f t="shared" si="3"/>
        <v>1.3099343197379744E-3</v>
      </c>
      <c r="I21" s="1">
        <f t="shared" si="11"/>
        <v>0.55111504145685708</v>
      </c>
      <c r="J21" s="1">
        <f t="shared" si="4"/>
        <v>0.74237122887195528</v>
      </c>
      <c r="K21" s="29">
        <f t="shared" si="5"/>
        <v>709.78938363314478</v>
      </c>
      <c r="L21" s="1">
        <f t="shared" si="6"/>
        <v>4.2145890204070661E-2</v>
      </c>
      <c r="M21" s="2">
        <f t="shared" si="12"/>
        <v>1040.9779645103174</v>
      </c>
      <c r="N21" s="2">
        <f t="shared" si="7"/>
        <v>616.73370288939873</v>
      </c>
      <c r="O21" s="30">
        <f t="shared" si="13"/>
        <v>2.5537701717053018E-4</v>
      </c>
    </row>
    <row r="22" spans="1:15" x14ac:dyDescent="0.35">
      <c r="A22" s="32">
        <v>20000</v>
      </c>
      <c r="B22" s="29">
        <f t="shared" si="0"/>
        <v>-12.32000000000005</v>
      </c>
      <c r="C22" s="29">
        <f t="shared" si="8"/>
        <v>447.34999999999997</v>
      </c>
      <c r="D22" s="29">
        <f t="shared" si="1"/>
        <v>-24.622222222222252</v>
      </c>
      <c r="E22" s="1">
        <f t="shared" si="9"/>
        <v>0.86249445697649763</v>
      </c>
      <c r="F22" s="1">
        <f t="shared" si="10"/>
        <v>0.45953895318135607</v>
      </c>
      <c r="G22" s="2">
        <f t="shared" si="2"/>
        <v>972.48552350144928</v>
      </c>
      <c r="H22" s="30">
        <f t="shared" si="3"/>
        <v>1.2664069179837817E-3</v>
      </c>
      <c r="I22" s="1">
        <f t="shared" si="11"/>
        <v>0.53280221045394871</v>
      </c>
      <c r="J22" s="1">
        <f t="shared" si="4"/>
        <v>0.72993301778584363</v>
      </c>
      <c r="K22" s="29">
        <f t="shared" si="5"/>
        <v>680.7772729218035</v>
      </c>
      <c r="L22" s="1">
        <f t="shared" si="6"/>
        <v>4.0745437473305023E-2</v>
      </c>
      <c r="M22" s="2">
        <f t="shared" si="12"/>
        <v>1036.8535868172689</v>
      </c>
      <c r="N22" s="2">
        <f t="shared" si="7"/>
        <v>614.29019033344878</v>
      </c>
      <c r="O22" s="30">
        <f t="shared" si="13"/>
        <v>2.6246791525657491E-4</v>
      </c>
    </row>
    <row r="23" spans="1:15" x14ac:dyDescent="0.35">
      <c r="A23" s="32">
        <v>21000</v>
      </c>
      <c r="B23" s="29">
        <f t="shared" si="0"/>
        <v>-15.886000000000024</v>
      </c>
      <c r="C23" s="29">
        <f t="shared" si="8"/>
        <v>443.78399999999999</v>
      </c>
      <c r="D23" s="29">
        <f t="shared" si="1"/>
        <v>-26.603333333333349</v>
      </c>
      <c r="E23" s="1">
        <f t="shared" si="9"/>
        <v>0.85561917982532254</v>
      </c>
      <c r="F23" s="1">
        <f t="shared" si="10"/>
        <v>0.44060845165377316</v>
      </c>
      <c r="G23" s="2">
        <f t="shared" si="2"/>
        <v>932.42441755874779</v>
      </c>
      <c r="H23" s="30">
        <f t="shared" si="3"/>
        <v>1.2239947879389809E-3</v>
      </c>
      <c r="I23" s="1">
        <f t="shared" si="11"/>
        <v>0.51495859611717076</v>
      </c>
      <c r="J23" s="1">
        <f t="shared" si="4"/>
        <v>0.71760615668845174</v>
      </c>
      <c r="K23" s="29">
        <f t="shared" si="5"/>
        <v>652.73295781908814</v>
      </c>
      <c r="L23" s="1">
        <f t="shared" si="6"/>
        <v>3.9380867548496505E-2</v>
      </c>
      <c r="M23" s="2">
        <f t="shared" si="12"/>
        <v>1032.7127375972602</v>
      </c>
      <c r="N23" s="2">
        <f t="shared" si="7"/>
        <v>611.83691912154188</v>
      </c>
      <c r="O23" s="30">
        <f t="shared" si="13"/>
        <v>2.6981117148813734E-4</v>
      </c>
    </row>
    <row r="24" spans="1:15" x14ac:dyDescent="0.35">
      <c r="A24" s="32">
        <v>22000</v>
      </c>
      <c r="B24" s="29">
        <f t="shared" si="0"/>
        <v>-19.452000000000055</v>
      </c>
      <c r="C24" s="29">
        <f t="shared" si="8"/>
        <v>440.21799999999996</v>
      </c>
      <c r="D24" s="29">
        <f t="shared" si="1"/>
        <v>-28.584444444444475</v>
      </c>
      <c r="E24" s="1">
        <f t="shared" si="9"/>
        <v>0.84874390267414734</v>
      </c>
      <c r="F24" s="1">
        <f t="shared" si="10"/>
        <v>0.42231442798014546</v>
      </c>
      <c r="G24" s="2">
        <f t="shared" si="2"/>
        <v>893.7102387801433</v>
      </c>
      <c r="H24" s="30">
        <f t="shared" si="3"/>
        <v>1.1826779720181706E-3</v>
      </c>
      <c r="I24" s="1">
        <f t="shared" si="11"/>
        <v>0.49757580189920003</v>
      </c>
      <c r="J24" s="1">
        <f t="shared" si="4"/>
        <v>0.70539053147827269</v>
      </c>
      <c r="K24" s="29">
        <f t="shared" si="5"/>
        <v>625.63154354053802</v>
      </c>
      <c r="L24" s="1">
        <f t="shared" si="6"/>
        <v>3.8051538313326465E-2</v>
      </c>
      <c r="M24" s="2">
        <f t="shared" si="12"/>
        <v>1028.5552179126889</v>
      </c>
      <c r="N24" s="2">
        <f t="shared" si="7"/>
        <v>609.37377139188993</v>
      </c>
      <c r="O24" s="30">
        <f t="shared" si="13"/>
        <v>2.7741778656940229E-4</v>
      </c>
    </row>
    <row r="25" spans="1:15" x14ac:dyDescent="0.35">
      <c r="A25" s="32">
        <v>23000</v>
      </c>
      <c r="B25" s="29">
        <f t="shared" si="0"/>
        <v>-23.018000000000086</v>
      </c>
      <c r="C25" s="29">
        <f t="shared" si="8"/>
        <v>436.65199999999993</v>
      </c>
      <c r="D25" s="29">
        <f t="shared" si="1"/>
        <v>-30.565555555555605</v>
      </c>
      <c r="E25" s="1">
        <f t="shared" si="9"/>
        <v>0.84186862552297215</v>
      </c>
      <c r="F25" s="1">
        <f t="shared" si="10"/>
        <v>0.40464037956700688</v>
      </c>
      <c r="G25" s="2">
        <f t="shared" si="2"/>
        <v>856.30806404729117</v>
      </c>
      <c r="H25" s="30">
        <f t="shared" si="3"/>
        <v>1.1424367130771322E-3</v>
      </c>
      <c r="I25" s="1">
        <f t="shared" si="11"/>
        <v>0.48064551558224738</v>
      </c>
      <c r="J25" s="1">
        <f t="shared" si="4"/>
        <v>0.69328602725155752</v>
      </c>
      <c r="K25" s="29">
        <f t="shared" si="5"/>
        <v>599.44858256000066</v>
      </c>
      <c r="L25" s="1">
        <f t="shared" si="6"/>
        <v>3.675681410048056E-2</v>
      </c>
      <c r="M25" s="2">
        <f t="shared" si="12"/>
        <v>1024.3808247889115</v>
      </c>
      <c r="N25" s="2">
        <f t="shared" si="7"/>
        <v>606.90062689093565</v>
      </c>
      <c r="O25" s="30">
        <f t="shared" si="13"/>
        <v>2.8529933075165315E-4</v>
      </c>
    </row>
    <row r="26" spans="1:15" x14ac:dyDescent="0.35">
      <c r="A26" s="32">
        <v>24000</v>
      </c>
      <c r="B26" s="29">
        <f t="shared" si="0"/>
        <v>-26.58400000000006</v>
      </c>
      <c r="C26" s="29">
        <f t="shared" si="8"/>
        <v>433.08599999999996</v>
      </c>
      <c r="D26" s="29">
        <f t="shared" si="1"/>
        <v>-32.546666666666702</v>
      </c>
      <c r="E26" s="1">
        <f t="shared" si="9"/>
        <v>0.83499334837179706</v>
      </c>
      <c r="F26" s="1">
        <f t="shared" si="10"/>
        <v>0.38757010268529646</v>
      </c>
      <c r="G26" s="2">
        <f t="shared" si="2"/>
        <v>820.18360270467804</v>
      </c>
      <c r="H26" s="30">
        <f t="shared" si="3"/>
        <v>1.1032514539989387E-3</v>
      </c>
      <c r="I26" s="1">
        <f t="shared" si="11"/>
        <v>0.46415950910392562</v>
      </c>
      <c r="J26" s="1">
        <f t="shared" si="4"/>
        <v>0.68129252829010656</v>
      </c>
      <c r="K26" s="29">
        <f t="shared" si="5"/>
        <v>574.16007009963323</v>
      </c>
      <c r="L26" s="1">
        <f t="shared" si="6"/>
        <v>3.5496065678332224E-2</v>
      </c>
      <c r="M26" s="2">
        <f t="shared" si="12"/>
        <v>1020.1893510986098</v>
      </c>
      <c r="N26" s="2">
        <f t="shared" si="7"/>
        <v>604.41736290484425</v>
      </c>
      <c r="O26" s="30">
        <f t="shared" si="13"/>
        <v>2.9346797808290324E-4</v>
      </c>
    </row>
    <row r="27" spans="1:15" x14ac:dyDescent="0.35">
      <c r="A27" s="32">
        <v>25000</v>
      </c>
      <c r="B27" s="29">
        <f t="shared" si="0"/>
        <v>-30.150000000000034</v>
      </c>
      <c r="C27" s="29">
        <f t="shared" si="8"/>
        <v>429.52</v>
      </c>
      <c r="D27" s="29">
        <f t="shared" si="1"/>
        <v>-34.5277777777778</v>
      </c>
      <c r="E27" s="1">
        <f t="shared" si="9"/>
        <v>0.82811807122062198</v>
      </c>
      <c r="F27" s="1">
        <f t="shared" si="10"/>
        <v>0.3710876894323264</v>
      </c>
      <c r="G27" s="2">
        <f t="shared" si="2"/>
        <v>785.30319013047767</v>
      </c>
      <c r="H27" s="30">
        <f t="shared" si="3"/>
        <v>1.0651028372775637E-3</v>
      </c>
      <c r="I27" s="1">
        <f t="shared" si="11"/>
        <v>0.44810963838206541</v>
      </c>
      <c r="J27" s="1">
        <f t="shared" si="4"/>
        <v>0.66940991804877337</v>
      </c>
      <c r="K27" s="29">
        <f t="shared" si="5"/>
        <v>549.74243962925425</v>
      </c>
      <c r="L27" s="1">
        <f t="shared" si="6"/>
        <v>3.4268670237545658E-2</v>
      </c>
      <c r="M27" s="2">
        <f t="shared" si="12"/>
        <v>1015.9805854418648</v>
      </c>
      <c r="N27" s="2">
        <f t="shared" si="7"/>
        <v>601.92385418845265</v>
      </c>
      <c r="O27" s="30">
        <f t="shared" si="13"/>
        <v>3.0193654300962077E-4</v>
      </c>
    </row>
    <row r="28" spans="1:15" x14ac:dyDescent="0.35">
      <c r="A28" s="32">
        <v>26000</v>
      </c>
      <c r="B28" s="29">
        <f t="shared" si="0"/>
        <v>-33.716000000000065</v>
      </c>
      <c r="C28" s="29">
        <f t="shared" si="8"/>
        <v>425.95399999999995</v>
      </c>
      <c r="D28" s="29">
        <f t="shared" si="1"/>
        <v>-36.508888888888926</v>
      </c>
      <c r="E28" s="1">
        <f t="shared" si="9"/>
        <v>0.82124279406944678</v>
      </c>
      <c r="F28" s="1">
        <f t="shared" si="10"/>
        <v>0.35517752470010078</v>
      </c>
      <c r="G28" s="2">
        <f t="shared" si="2"/>
        <v>751.63378132084722</v>
      </c>
      <c r="H28" s="30">
        <f t="shared" si="3"/>
        <v>1.0279717045989522E-3</v>
      </c>
      <c r="I28" s="1">
        <f t="shared" si="11"/>
        <v>0.432487843138464</v>
      </c>
      <c r="J28" s="1">
        <f t="shared" si="4"/>
        <v>0.65763807914267247</v>
      </c>
      <c r="K28" s="29">
        <f t="shared" si="5"/>
        <v>526.17255837510368</v>
      </c>
      <c r="L28" s="1">
        <f t="shared" si="6"/>
        <v>3.307401137759719E-2</v>
      </c>
      <c r="M28" s="2">
        <f t="shared" si="12"/>
        <v>1011.7543120217408</v>
      </c>
      <c r="N28" s="2">
        <f t="shared" si="7"/>
        <v>599.4199728915587</v>
      </c>
      <c r="O28" s="30">
        <f t="shared" si="13"/>
        <v>3.1071851951258831E-4</v>
      </c>
    </row>
    <row r="29" spans="1:15" x14ac:dyDescent="0.35">
      <c r="A29" s="32">
        <v>27000</v>
      </c>
      <c r="B29" s="29">
        <f t="shared" si="0"/>
        <v>-37.282000000000039</v>
      </c>
      <c r="C29" s="29">
        <f t="shared" si="8"/>
        <v>422.38799999999998</v>
      </c>
      <c r="D29" s="29">
        <f t="shared" si="1"/>
        <v>-38.490000000000023</v>
      </c>
      <c r="E29" s="1">
        <f t="shared" si="9"/>
        <v>0.81436751691827181</v>
      </c>
      <c r="F29" s="1">
        <f t="shared" si="10"/>
        <v>0.33982428315002428</v>
      </c>
      <c r="G29" s="2">
        <f t="shared" si="2"/>
        <v>719.14294448774433</v>
      </c>
      <c r="H29" s="30">
        <f t="shared" si="3"/>
        <v>9.9183909641952341E-4</v>
      </c>
      <c r="I29" s="1">
        <f t="shared" si="11"/>
        <v>0.4172861467215524</v>
      </c>
      <c r="J29" s="1">
        <f t="shared" si="4"/>
        <v>0.64597689333408237</v>
      </c>
      <c r="K29" s="29">
        <f t="shared" si="5"/>
        <v>503.42772283806949</v>
      </c>
      <c r="L29" s="1">
        <f t="shared" si="6"/>
        <v>3.1911479093214012E-2</v>
      </c>
      <c r="M29" s="2">
        <f t="shared" si="12"/>
        <v>1007.5103105151719</v>
      </c>
      <c r="N29" s="2">
        <f t="shared" si="7"/>
        <v>596.90558848242699</v>
      </c>
      <c r="O29" s="30">
        <f t="shared" si="13"/>
        <v>3.1982812297463718E-4</v>
      </c>
    </row>
    <row r="30" spans="1:15" x14ac:dyDescent="0.35">
      <c r="A30" s="32">
        <v>28000</v>
      </c>
      <c r="B30" s="29">
        <f t="shared" si="0"/>
        <v>-40.84800000000007</v>
      </c>
      <c r="C30" s="29">
        <f t="shared" si="8"/>
        <v>418.82199999999995</v>
      </c>
      <c r="D30" s="29">
        <f t="shared" si="1"/>
        <v>-40.471111111111149</v>
      </c>
      <c r="E30" s="1">
        <f t="shared" si="9"/>
        <v>0.80749223976709661</v>
      </c>
      <c r="F30" s="1">
        <f t="shared" si="10"/>
        <v>0.32501292619403466</v>
      </c>
      <c r="G30" s="2">
        <f t="shared" si="2"/>
        <v>687.79885467034001</v>
      </c>
      <c r="H30" s="30">
        <f t="shared" si="3"/>
        <v>9.5668625154204901E-4</v>
      </c>
      <c r="I30" s="1">
        <f t="shared" si="11"/>
        <v>0.40249665592795975</v>
      </c>
      <c r="J30" s="1">
        <f t="shared" si="4"/>
        <v>0.63442624151902771</v>
      </c>
      <c r="K30" s="29">
        <f t="shared" si="5"/>
        <v>481.48565432143022</v>
      </c>
      <c r="L30" s="1">
        <f t="shared" si="6"/>
        <v>3.0780469760728457E-2</v>
      </c>
      <c r="M30" s="2">
        <f t="shared" si="12"/>
        <v>1003.2483559389319</v>
      </c>
      <c r="N30" s="2">
        <f t="shared" si="7"/>
        <v>594.38056766838179</v>
      </c>
      <c r="O30" s="30">
        <f t="shared" si="13"/>
        <v>3.2928033499522719E-4</v>
      </c>
    </row>
    <row r="31" spans="1:15" x14ac:dyDescent="0.35">
      <c r="A31" s="32">
        <v>29000</v>
      </c>
      <c r="B31" s="29">
        <f t="shared" si="0"/>
        <v>-44.414000000000044</v>
      </c>
      <c r="C31" s="29">
        <f t="shared" si="8"/>
        <v>415.25599999999997</v>
      </c>
      <c r="D31" s="29">
        <f t="shared" si="1"/>
        <v>-42.452222222222247</v>
      </c>
      <c r="E31" s="1">
        <f t="shared" si="9"/>
        <v>0.80061696261592152</v>
      </c>
      <c r="F31" s="1">
        <f t="shared" si="10"/>
        <v>0.31072869898221023</v>
      </c>
      <c r="G31" s="2">
        <f t="shared" si="2"/>
        <v>657.57028736013285</v>
      </c>
      <c r="H31" s="30">
        <f t="shared" si="3"/>
        <v>9.2249460668889947E-4</v>
      </c>
      <c r="I31" s="1">
        <f t="shared" si="11"/>
        <v>0.38811156082296938</v>
      </c>
      <c r="J31" s="1">
        <f t="shared" si="4"/>
        <v>0.62298600371354196</v>
      </c>
      <c r="K31" s="29">
        <f t="shared" si="5"/>
        <v>460.32449446819021</v>
      </c>
      <c r="L31" s="1">
        <f t="shared" si="6"/>
        <v>2.9680386124347612E-2</v>
      </c>
      <c r="M31" s="2">
        <f t="shared" si="12"/>
        <v>998.96821851045968</v>
      </c>
      <c r="N31" s="2">
        <f t="shared" si="7"/>
        <v>591.84477431335245</v>
      </c>
      <c r="O31" s="30">
        <f t="shared" si="13"/>
        <v>3.3909095138566687E-4</v>
      </c>
    </row>
    <row r="32" spans="1:15" x14ac:dyDescent="0.35">
      <c r="A32" s="32">
        <v>30000</v>
      </c>
      <c r="B32" s="29">
        <f t="shared" si="0"/>
        <v>-47.980000000000075</v>
      </c>
      <c r="C32" s="29">
        <f t="shared" si="8"/>
        <v>411.68999999999994</v>
      </c>
      <c r="D32" s="29">
        <f t="shared" si="1"/>
        <v>-44.43333333333338</v>
      </c>
      <c r="E32" s="1">
        <f t="shared" si="9"/>
        <v>0.79374168546474633</v>
      </c>
      <c r="F32" s="1">
        <f t="shared" si="10"/>
        <v>0.29695712739687946</v>
      </c>
      <c r="G32" s="2">
        <f t="shared" si="2"/>
        <v>628.42661213982421</v>
      </c>
      <c r="H32" s="30">
        <f t="shared" si="3"/>
        <v>8.8924579607258642E-4</v>
      </c>
      <c r="I32" s="1">
        <f t="shared" si="11"/>
        <v>0.37412313455983742</v>
      </c>
      <c r="J32" s="1">
        <f t="shared" si="4"/>
        <v>0.61165605903958598</v>
      </c>
      <c r="K32" s="29">
        <f t="shared" si="5"/>
        <v>439.9228008080471</v>
      </c>
      <c r="L32" s="1">
        <f t="shared" si="6"/>
        <v>2.8610637282335923E-2</v>
      </c>
      <c r="M32" s="2">
        <f t="shared" si="12"/>
        <v>994.66966350329255</v>
      </c>
      <c r="N32" s="2">
        <f t="shared" si="7"/>
        <v>589.29806935222393</v>
      </c>
      <c r="O32" s="30">
        <f t="shared" si="13"/>
        <v>3.4927663359950574E-4</v>
      </c>
    </row>
    <row r="33" spans="1:15" x14ac:dyDescent="0.35">
      <c r="A33" s="32">
        <v>31000</v>
      </c>
      <c r="B33" s="29">
        <f t="shared" si="0"/>
        <v>-51.546000000000049</v>
      </c>
      <c r="C33" s="29">
        <f t="shared" si="8"/>
        <v>408.12399999999997</v>
      </c>
      <c r="D33" s="29">
        <f t="shared" si="1"/>
        <v>-46.414444444444477</v>
      </c>
      <c r="E33" s="1">
        <f t="shared" si="9"/>
        <v>0.78686640831357124</v>
      </c>
      <c r="F33" s="1">
        <f t="shared" si="10"/>
        <v>0.28368401505328583</v>
      </c>
      <c r="G33" s="2">
        <f t="shared" si="2"/>
        <v>600.33778633606448</v>
      </c>
      <c r="H33" s="30">
        <f t="shared" si="3"/>
        <v>8.5692165096358779E-4</v>
      </c>
      <c r="I33" s="1">
        <f t="shared" si="11"/>
        <v>0.36052373319796865</v>
      </c>
      <c r="J33" s="1">
        <f t="shared" si="4"/>
        <v>0.6004362857106228</v>
      </c>
      <c r="K33" s="29">
        <f t="shared" si="5"/>
        <v>420.25954231407053</v>
      </c>
      <c r="L33" s="1">
        <f t="shared" si="6"/>
        <v>2.7570638673110378E-2</v>
      </c>
      <c r="M33" s="2">
        <f t="shared" si="12"/>
        <v>990.35245109685331</v>
      </c>
      <c r="N33" s="2">
        <f t="shared" si="7"/>
        <v>586.74031070184196</v>
      </c>
      <c r="O33" s="30">
        <f t="shared" si="13"/>
        <v>3.5985496387529761E-4</v>
      </c>
    </row>
    <row r="34" spans="1:15" x14ac:dyDescent="0.35">
      <c r="A34" s="32">
        <v>32000</v>
      </c>
      <c r="B34" s="29">
        <f t="shared" si="0"/>
        <v>-55.112000000000023</v>
      </c>
      <c r="C34" s="29">
        <f t="shared" si="8"/>
        <v>404.55799999999999</v>
      </c>
      <c r="D34" s="29">
        <f t="shared" si="1"/>
        <v>-48.395555555555568</v>
      </c>
      <c r="E34" s="1">
        <f t="shared" si="9"/>
        <v>0.77999113116239616</v>
      </c>
      <c r="F34" s="1">
        <f t="shared" si="10"/>
        <v>0.27089544030684098</v>
      </c>
      <c r="G34" s="2">
        <f t="shared" si="2"/>
        <v>573.27434868614296</v>
      </c>
      <c r="H34" s="30">
        <f t="shared" si="3"/>
        <v>8.2550419925539573E-4</v>
      </c>
      <c r="I34" s="1">
        <f t="shared" si="11"/>
        <v>0.34730579551992347</v>
      </c>
      <c r="J34" s="1">
        <f t="shared" si="4"/>
        <v>0.58932656101683001</v>
      </c>
      <c r="K34" s="29">
        <f t="shared" si="5"/>
        <v>401.31409496914114</v>
      </c>
      <c r="L34" s="1">
        <f t="shared" si="6"/>
        <v>2.6559812061246343E-2</v>
      </c>
      <c r="M34" s="2">
        <f t="shared" si="12"/>
        <v>986.01633622031693</v>
      </c>
      <c r="N34" s="2">
        <f t="shared" si="7"/>
        <v>584.17135316851113</v>
      </c>
      <c r="O34" s="30">
        <f t="shared" si="13"/>
        <v>3.7084450439394632E-4</v>
      </c>
    </row>
    <row r="35" spans="1:15" x14ac:dyDescent="0.35">
      <c r="A35" s="32">
        <v>33000</v>
      </c>
      <c r="B35" s="29">
        <f t="shared" si="0"/>
        <v>-58.678000000000054</v>
      </c>
      <c r="C35" s="29">
        <f t="shared" si="8"/>
        <v>400.99199999999996</v>
      </c>
      <c r="D35" s="29">
        <f t="shared" si="1"/>
        <v>-50.376666666666701</v>
      </c>
      <c r="E35" s="1">
        <f t="shared" si="9"/>
        <v>0.77311585401122096</v>
      </c>
      <c r="F35" s="1">
        <f t="shared" si="10"/>
        <v>0.25857775326701377</v>
      </c>
      <c r="G35" s="2">
        <f t="shared" si="2"/>
        <v>547.20741301871988</v>
      </c>
      <c r="H35" s="30">
        <f t="shared" si="3"/>
        <v>7.9497566502675725E-4</v>
      </c>
      <c r="I35" s="1">
        <f t="shared" si="11"/>
        <v>0.33446184284724395</v>
      </c>
      <c r="J35" s="1">
        <f t="shared" si="4"/>
        <v>0.57832676130993965</v>
      </c>
      <c r="K35" s="29">
        <f t="shared" si="5"/>
        <v>383.06623734221984</v>
      </c>
      <c r="L35" s="1">
        <f t="shared" si="6"/>
        <v>2.5577585523393072E-2</v>
      </c>
      <c r="M35" s="2">
        <f t="shared" si="12"/>
        <v>981.66106839027111</v>
      </c>
      <c r="N35" s="2">
        <f t="shared" si="7"/>
        <v>581.59104835181631</v>
      </c>
      <c r="O35" s="30">
        <f t="shared" si="13"/>
        <v>3.8226486078022482E-4</v>
      </c>
    </row>
    <row r="36" spans="1:15" x14ac:dyDescent="0.35">
      <c r="A36" s="32">
        <v>34000</v>
      </c>
      <c r="B36" s="29">
        <f t="shared" si="0"/>
        <v>-62.244000000000085</v>
      </c>
      <c r="C36" s="29">
        <f t="shared" si="8"/>
        <v>397.42599999999993</v>
      </c>
      <c r="D36" s="29">
        <f t="shared" si="1"/>
        <v>-52.357777777777827</v>
      </c>
      <c r="E36" s="1">
        <f t="shared" si="9"/>
        <v>0.76624057686004576</v>
      </c>
      <c r="F36" s="1">
        <f t="shared" si="10"/>
        <v>0.24671757281789716</v>
      </c>
      <c r="G36" s="2">
        <f t="shared" si="2"/>
        <v>522.10866194869027</v>
      </c>
      <c r="H36" s="30">
        <f t="shared" si="3"/>
        <v>7.6531846810106092E-4</v>
      </c>
      <c r="I36" s="1">
        <f t="shared" si="11"/>
        <v>0.3219844788550793</v>
      </c>
      <c r="J36" s="1">
        <f t="shared" si="4"/>
        <v>0.56743676198769433</v>
      </c>
      <c r="K36" s="29">
        <f t="shared" si="5"/>
        <v>365.49614617451061</v>
      </c>
      <c r="L36" s="1">
        <f t="shared" si="6"/>
        <v>2.4623393434097387E-2</v>
      </c>
      <c r="M36" s="2">
        <f t="shared" si="12"/>
        <v>977.28639154186544</v>
      </c>
      <c r="N36" s="2">
        <f t="shared" si="7"/>
        <v>578.99924454458494</v>
      </c>
      <c r="O36" s="30">
        <f t="shared" si="13"/>
        <v>3.941367503083253E-4</v>
      </c>
    </row>
    <row r="37" spans="1:15" x14ac:dyDescent="0.35">
      <c r="A37" s="32">
        <v>35000</v>
      </c>
      <c r="B37" s="29">
        <f t="shared" si="0"/>
        <v>-65.810000000000059</v>
      </c>
      <c r="C37" s="29">
        <f t="shared" si="8"/>
        <v>393.85999999999996</v>
      </c>
      <c r="D37" s="29">
        <f t="shared" si="1"/>
        <v>-54.338888888888924</v>
      </c>
      <c r="E37" s="1">
        <f t="shared" si="9"/>
        <v>0.75936529970887079</v>
      </c>
      <c r="F37" s="1">
        <f t="shared" si="10"/>
        <v>0.23530178364549442</v>
      </c>
      <c r="G37" s="2">
        <f t="shared" si="2"/>
        <v>497.95034058626817</v>
      </c>
      <c r="H37" s="30">
        <f t="shared" si="3"/>
        <v>7.3651522360282189E-4</v>
      </c>
      <c r="I37" s="1">
        <f t="shared" si="11"/>
        <v>0.3098663893855903</v>
      </c>
      <c r="J37" s="1">
        <f t="shared" si="4"/>
        <v>0.55665643747790283</v>
      </c>
      <c r="K37" s="29">
        <f t="shared" si="5"/>
        <v>348.58439197557652</v>
      </c>
      <c r="L37" s="1">
        <f t="shared" si="6"/>
        <v>2.3696676451534011E-2</v>
      </c>
      <c r="M37" s="2">
        <f t="shared" si="12"/>
        <v>972.89204385312564</v>
      </c>
      <c r="N37" s="2">
        <f t="shared" si="7"/>
        <v>576.39578662880194</v>
      </c>
      <c r="O37" s="30">
        <f t="shared" si="13"/>
        <v>4.064820752044805E-4</v>
      </c>
    </row>
    <row r="38" spans="1:15" s="43" customFormat="1" x14ac:dyDescent="0.35">
      <c r="A38" s="38">
        <v>36000</v>
      </c>
      <c r="B38" s="39">
        <f t="shared" si="0"/>
        <v>-69.376000000000033</v>
      </c>
      <c r="C38" s="39">
        <f t="shared" si="8"/>
        <v>390.29399999999998</v>
      </c>
      <c r="D38" s="39">
        <f t="shared" ref="D38" si="14">(5/9)*(B38-32)</f>
        <v>-56.320000000000022</v>
      </c>
      <c r="E38" s="40">
        <f t="shared" ref="E38" si="15">C38/$R$2</f>
        <v>0.7524900225576957</v>
      </c>
      <c r="F38" s="40">
        <f t="shared" ref="F38" si="16">POWER(E38,5.2562)</f>
        <v>0.22431753327177126</v>
      </c>
      <c r="G38" s="41">
        <f t="shared" ref="G38" si="17">F38*$S$2</f>
        <v>474.70525026038774</v>
      </c>
      <c r="H38" s="42">
        <f t="shared" ref="H38" si="18">I38*$T$2</f>
        <v>7.0854874151122377E-4</v>
      </c>
      <c r="I38" s="40">
        <f t="shared" ref="I38" si="19">F38/E38</f>
        <v>0.29810034226011567</v>
      </c>
      <c r="J38" s="40">
        <f t="shared" ref="J38" si="20">SQRT(I38)</f>
        <v>0.54598566122208347</v>
      </c>
      <c r="K38" s="39">
        <f t="shared" ref="K38" si="21">1481.4354*F38</f>
        <v>332.31193462947977</v>
      </c>
      <c r="L38" s="40">
        <f t="shared" ref="L38" si="22">H38*$V$2</f>
        <v>2.27968815031412E-2</v>
      </c>
      <c r="M38" s="41">
        <f t="shared" ref="M38" si="23">$U$2*SQRT(E38)</f>
        <v>968.47775756209501</v>
      </c>
      <c r="N38" s="41">
        <f t="shared" ref="N38" si="24">3600*M38/6076.4</f>
        <v>573.7805159672738</v>
      </c>
      <c r="O38" s="42">
        <f t="shared" ref="O38" si="25">(0.226968*POWER(10,-7)*POWER(C38,1.5))/(H38*(C38+198.73))</f>
        <v>4.1932400147644294E-4</v>
      </c>
    </row>
    <row r="39" spans="1:15" x14ac:dyDescent="0.35">
      <c r="A39" s="32">
        <v>36089</v>
      </c>
      <c r="B39" s="29">
        <f t="shared" ref="B39" si="26">C39-459.67</f>
        <v>-69.680000000000007</v>
      </c>
      <c r="C39" s="29">
        <v>389.99</v>
      </c>
      <c r="D39" s="29">
        <f t="shared" ref="D39" si="27">(5/9)*(B39-32)</f>
        <v>-56.488888888888894</v>
      </c>
      <c r="E39" s="1">
        <f t="shared" ref="E39" si="28">C39/$R$2</f>
        <v>0.75190390807257035</v>
      </c>
      <c r="F39" s="1">
        <f>0.223361*EXP(-0.0481*(A39-36089)/1000)</f>
        <v>0.223361</v>
      </c>
      <c r="G39" s="2">
        <f t="shared" ref="G39" si="29">F39*$S$2</f>
        <v>472.68101541999994</v>
      </c>
      <c r="H39" s="30">
        <f t="shared" ref="H39" si="30">I39*$T$2</f>
        <v>7.0607731650300159E-4</v>
      </c>
      <c r="I39" s="1">
        <f t="shared" ref="I39" si="31">F39/E39</f>
        <v>0.29706056532218772</v>
      </c>
      <c r="J39" s="1">
        <f>SQRT(I39)</f>
        <v>0.54503262775928174</v>
      </c>
      <c r="K39" s="29">
        <f t="shared" ref="K39" si="32">1481.4354*F39</f>
        <v>330.89489237940001</v>
      </c>
      <c r="L39" s="1">
        <f>H39*$V$2</f>
        <v>2.271736575530969E-2</v>
      </c>
      <c r="M39" s="2">
        <f>$U$2*SQRT(E39)</f>
        <v>968.1005104214338</v>
      </c>
      <c r="N39" s="2">
        <f t="shared" ref="N39" si="33">3600*M39/6076.4</f>
        <v>573.55701361285662</v>
      </c>
      <c r="O39" s="30">
        <f t="shared" ref="O39" si="34">(0.226968*POWER(10,-7)*POWER(C39,1.5))/(H39*(C39+198.73))</f>
        <v>4.2051722320626757E-4</v>
      </c>
    </row>
    <row r="40" spans="1:15" x14ac:dyDescent="0.35">
      <c r="A40" s="32">
        <v>37000</v>
      </c>
      <c r="B40" s="29">
        <f t="shared" si="0"/>
        <v>-69.680000000000007</v>
      </c>
      <c r="C40" s="29">
        <v>389.99</v>
      </c>
      <c r="D40" s="29">
        <f t="shared" si="1"/>
        <v>-56.488888888888894</v>
      </c>
      <c r="E40" s="1">
        <f t="shared" si="9"/>
        <v>0.75190390807257035</v>
      </c>
      <c r="F40" s="1">
        <f t="shared" ref="F40:F63" si="35">0.223361*EXP(-0.0481*(A40-36089)/1000)</f>
        <v>0.2137848630790446</v>
      </c>
      <c r="G40" s="2">
        <f t="shared" si="2"/>
        <v>452.41580294513574</v>
      </c>
      <c r="H40" s="30">
        <f t="shared" si="3"/>
        <v>6.758057245079195E-4</v>
      </c>
      <c r="I40" s="1">
        <f t="shared" si="11"/>
        <v>0.2843247132829253</v>
      </c>
      <c r="J40" s="1">
        <f t="shared" ref="J40:J63" si="36">SQRT(I40)</f>
        <v>0.53322107355479242</v>
      </c>
      <c r="K40" s="29">
        <f t="shared" si="5"/>
        <v>316.7084641494497</v>
      </c>
      <c r="L40" s="1">
        <f t="shared" si="6"/>
        <v>2.1743406089314864E-2</v>
      </c>
      <c r="M40" s="2">
        <f t="shared" si="12"/>
        <v>968.1005104214338</v>
      </c>
      <c r="N40" s="2">
        <f t="shared" si="7"/>
        <v>573.55701361285662</v>
      </c>
      <c r="O40" s="30">
        <f t="shared" si="13"/>
        <v>4.3935359192314111E-4</v>
      </c>
    </row>
    <row r="41" spans="1:15" x14ac:dyDescent="0.35">
      <c r="A41" s="32">
        <v>38000</v>
      </c>
      <c r="B41" s="29">
        <f t="shared" si="0"/>
        <v>-69.680000000000007</v>
      </c>
      <c r="C41" s="29">
        <v>389.99</v>
      </c>
      <c r="D41" s="29">
        <f t="shared" si="1"/>
        <v>-56.488888888888894</v>
      </c>
      <c r="E41" s="1">
        <f t="shared" si="9"/>
        <v>0.75190390807257035</v>
      </c>
      <c r="F41" s="1">
        <f t="shared" si="35"/>
        <v>0.20374520062755289</v>
      </c>
      <c r="G41" s="2">
        <f t="shared" si="2"/>
        <v>431.16966847203992</v>
      </c>
      <c r="H41" s="30">
        <f t="shared" si="3"/>
        <v>6.440688594224963E-4</v>
      </c>
      <c r="I41" s="1">
        <f t="shared" si="11"/>
        <v>0.27097239213695951</v>
      </c>
      <c r="J41" s="1">
        <f t="shared" si="36"/>
        <v>0.52055008609831144</v>
      </c>
      <c r="K41" s="29">
        <f t="shared" si="5"/>
        <v>301.8353527897591</v>
      </c>
      <c r="L41" s="1">
        <f t="shared" si="6"/>
        <v>2.0722302655992189E-2</v>
      </c>
      <c r="M41" s="2">
        <f t="shared" si="12"/>
        <v>968.1005104214338</v>
      </c>
      <c r="N41" s="2">
        <f t="shared" si="7"/>
        <v>573.55701361285662</v>
      </c>
      <c r="O41" s="30">
        <f t="shared" si="13"/>
        <v>4.6100299395161894E-4</v>
      </c>
    </row>
    <row r="42" spans="1:15" x14ac:dyDescent="0.35">
      <c r="A42" s="32">
        <v>39000</v>
      </c>
      <c r="B42" s="29">
        <f t="shared" si="0"/>
        <v>-69.680000000000007</v>
      </c>
      <c r="C42" s="29">
        <v>389.99</v>
      </c>
      <c r="D42" s="29">
        <f t="shared" si="1"/>
        <v>-56.488888888888894</v>
      </c>
      <c r="E42" s="1">
        <f t="shared" si="9"/>
        <v>0.75190390807257035</v>
      </c>
      <c r="F42" s="1">
        <f t="shared" si="35"/>
        <v>0.19417701600048798</v>
      </c>
      <c r="G42" s="2">
        <f t="shared" si="2"/>
        <v>410.92128480055266</v>
      </c>
      <c r="H42" s="30">
        <f t="shared" si="3"/>
        <v>6.1382240581025756E-4</v>
      </c>
      <c r="I42" s="1">
        <f t="shared" si="11"/>
        <v>0.25824711630804142</v>
      </c>
      <c r="J42" s="1">
        <f t="shared" si="36"/>
        <v>0.50818020062576363</v>
      </c>
      <c r="K42" s="29">
        <f t="shared" si="5"/>
        <v>287.66070536948934</v>
      </c>
      <c r="L42" s="1">
        <f t="shared" si="6"/>
        <v>1.9749151793543664E-2</v>
      </c>
      <c r="M42" s="2">
        <f t="shared" si="12"/>
        <v>968.1005104214338</v>
      </c>
      <c r="N42" s="2">
        <f t="shared" si="7"/>
        <v>573.55701361285662</v>
      </c>
      <c r="O42" s="30">
        <f t="shared" si="13"/>
        <v>4.8371918277052476E-4</v>
      </c>
    </row>
    <row r="43" spans="1:15" x14ac:dyDescent="0.35">
      <c r="A43" s="32">
        <v>40000</v>
      </c>
      <c r="B43" s="29">
        <f t="shared" si="0"/>
        <v>-69.680000000000007</v>
      </c>
      <c r="C43" s="29">
        <v>389.99</v>
      </c>
      <c r="D43" s="29">
        <f t="shared" si="1"/>
        <v>-56.488888888888894</v>
      </c>
      <c r="E43" s="1">
        <f t="shared" si="9"/>
        <v>0.75190390807257035</v>
      </c>
      <c r="F43" s="1">
        <f t="shared" si="35"/>
        <v>0.18505816788184448</v>
      </c>
      <c r="G43" s="2">
        <f t="shared" si="2"/>
        <v>391.62379603491689</v>
      </c>
      <c r="H43" s="30">
        <f t="shared" si="3"/>
        <v>5.849963716807083E-4</v>
      </c>
      <c r="I43" s="1">
        <f t="shared" si="11"/>
        <v>0.24611943879401077</v>
      </c>
      <c r="J43" s="1">
        <f t="shared" si="36"/>
        <v>0.49610426201959884</v>
      </c>
      <c r="K43" s="29">
        <f t="shared" si="5"/>
        <v>274.15172095930745</v>
      </c>
      <c r="L43" s="1">
        <f t="shared" si="6"/>
        <v>1.8821701576279496E-2</v>
      </c>
      <c r="M43" s="2">
        <f t="shared" si="12"/>
        <v>968.1005104214338</v>
      </c>
      <c r="N43" s="2">
        <f t="shared" si="7"/>
        <v>573.55701361285662</v>
      </c>
      <c r="O43" s="30">
        <f t="shared" si="13"/>
        <v>5.075547249151712E-4</v>
      </c>
    </row>
    <row r="44" spans="1:15" x14ac:dyDescent="0.35">
      <c r="A44" s="32">
        <v>41000</v>
      </c>
      <c r="B44" s="29">
        <f t="shared" si="0"/>
        <v>-69.680000000000007</v>
      </c>
      <c r="C44" s="29">
        <v>389.99</v>
      </c>
      <c r="D44" s="29">
        <f t="shared" si="1"/>
        <v>-56.488888888888894</v>
      </c>
      <c r="E44" s="1">
        <f t="shared" si="9"/>
        <v>0.75190390807257035</v>
      </c>
      <c r="F44" s="1">
        <f t="shared" si="35"/>
        <v>0.17636755474550533</v>
      </c>
      <c r="G44" s="2">
        <f t="shared" si="2"/>
        <v>373.23254670353327</v>
      </c>
      <c r="H44" s="30">
        <f t="shared" si="3"/>
        <v>5.5752405197372241E-4</v>
      </c>
      <c r="I44" s="1">
        <f t="shared" si="11"/>
        <v>0.23456129546873314</v>
      </c>
      <c r="J44" s="1">
        <f t="shared" si="36"/>
        <v>0.48431528519006412</v>
      </c>
      <c r="K44" s="29">
        <f t="shared" si="5"/>
        <v>261.2771390114296</v>
      </c>
      <c r="L44" s="1">
        <f t="shared" si="6"/>
        <v>1.7937805832366659E-2</v>
      </c>
      <c r="M44" s="2">
        <f t="shared" si="12"/>
        <v>968.1005104214338</v>
      </c>
      <c r="N44" s="2">
        <f t="shared" si="7"/>
        <v>573.55701361285662</v>
      </c>
      <c r="O44" s="30">
        <f t="shared" si="13"/>
        <v>5.3256477716726329E-4</v>
      </c>
    </row>
    <row r="45" spans="1:15" x14ac:dyDescent="0.35">
      <c r="A45" s="32">
        <v>42000</v>
      </c>
      <c r="B45" s="29">
        <f t="shared" si="0"/>
        <v>-69.680000000000007</v>
      </c>
      <c r="C45" s="29">
        <v>389.99</v>
      </c>
      <c r="D45" s="29">
        <f t="shared" si="1"/>
        <v>-56.488888888888894</v>
      </c>
      <c r="E45" s="1">
        <f t="shared" si="9"/>
        <v>0.75190390807257035</v>
      </c>
      <c r="F45" s="1">
        <f t="shared" si="35"/>
        <v>0.16808506602512682</v>
      </c>
      <c r="G45" s="2">
        <f t="shared" si="2"/>
        <v>355.70497842369383</v>
      </c>
      <c r="H45" s="30">
        <f t="shared" si="3"/>
        <v>5.3134187420029186E-4</v>
      </c>
      <c r="I45" s="1">
        <f t="shared" si="11"/>
        <v>0.22354594014013826</v>
      </c>
      <c r="J45" s="1">
        <f t="shared" si="36"/>
        <v>0.47280645103481644</v>
      </c>
      <c r="K45" s="29">
        <f t="shared" si="5"/>
        <v>249.00716702096017</v>
      </c>
      <c r="L45" s="1">
        <f t="shared" si="6"/>
        <v>1.7095419177466899E-2</v>
      </c>
      <c r="M45" s="2">
        <f t="shared" si="12"/>
        <v>968.1005104214338</v>
      </c>
      <c r="N45" s="2">
        <f t="shared" si="7"/>
        <v>573.55701361285662</v>
      </c>
      <c r="O45" s="30">
        <f t="shared" si="13"/>
        <v>5.5880721419078406E-4</v>
      </c>
    </row>
    <row r="46" spans="1:15" x14ac:dyDescent="0.35">
      <c r="A46" s="32">
        <v>43000</v>
      </c>
      <c r="B46" s="29">
        <f t="shared" si="0"/>
        <v>-69.680000000000007</v>
      </c>
      <c r="C46" s="29">
        <v>389.99</v>
      </c>
      <c r="D46" s="29">
        <f t="shared" si="1"/>
        <v>-56.488888888888894</v>
      </c>
      <c r="E46" s="1">
        <f t="shared" si="9"/>
        <v>0.75190390807257035</v>
      </c>
      <c r="F46" s="1">
        <f t="shared" si="35"/>
        <v>0.16019153557715946</v>
      </c>
      <c r="G46" s="2">
        <f t="shared" si="2"/>
        <v>339.00053141909638</v>
      </c>
      <c r="H46" s="30">
        <f t="shared" si="3"/>
        <v>5.0638925133221935E-4</v>
      </c>
      <c r="I46" s="1">
        <f t="shared" si="11"/>
        <v>0.2130478826580304</v>
      </c>
      <c r="J46" s="1">
        <f t="shared" si="36"/>
        <v>0.46157110249454569</v>
      </c>
      <c r="K46" s="29">
        <f t="shared" si="5"/>
        <v>237.31341158436345</v>
      </c>
      <c r="L46" s="1">
        <f t="shared" si="6"/>
        <v>1.6292592281602587E-2</v>
      </c>
      <c r="M46" s="2">
        <f t="shared" si="12"/>
        <v>968.1005104214338</v>
      </c>
      <c r="N46" s="2">
        <f t="shared" si="7"/>
        <v>573.55701361285662</v>
      </c>
      <c r="O46" s="30">
        <f t="shared" si="13"/>
        <v>5.8634276245721651E-4</v>
      </c>
    </row>
    <row r="47" spans="1:15" x14ac:dyDescent="0.35">
      <c r="A47" s="32">
        <v>44000</v>
      </c>
      <c r="B47" s="29">
        <f t="shared" si="0"/>
        <v>-69.680000000000007</v>
      </c>
      <c r="C47" s="29">
        <v>389.99</v>
      </c>
      <c r="D47" s="29">
        <f t="shared" si="1"/>
        <v>-56.488888888888894</v>
      </c>
      <c r="E47" s="1">
        <f t="shared" si="9"/>
        <v>0.75190390807257035</v>
      </c>
      <c r="F47" s="1">
        <f t="shared" si="35"/>
        <v>0.15266869732931695</v>
      </c>
      <c r="G47" s="2">
        <f t="shared" si="2"/>
        <v>323.08055066224711</v>
      </c>
      <c r="H47" s="30">
        <f t="shared" si="3"/>
        <v>4.8260844160033788E-4</v>
      </c>
      <c r="I47" s="1">
        <f t="shared" si="11"/>
        <v>0.20304282992845152</v>
      </c>
      <c r="J47" s="1">
        <f t="shared" si="36"/>
        <v>0.45060274070233031</v>
      </c>
      <c r="K47" s="29">
        <f t="shared" si="5"/>
        <v>226.16881269553559</v>
      </c>
      <c r="L47" s="1">
        <f t="shared" si="6"/>
        <v>1.5527467358297842E-2</v>
      </c>
      <c r="M47" s="2">
        <f t="shared" si="12"/>
        <v>968.1005104214338</v>
      </c>
      <c r="N47" s="2">
        <f t="shared" si="7"/>
        <v>573.55701361285662</v>
      </c>
      <c r="O47" s="30">
        <f t="shared" si="13"/>
        <v>6.1523514077000199E-4</v>
      </c>
    </row>
    <row r="48" spans="1:15" x14ac:dyDescent="0.35">
      <c r="A48" s="32">
        <v>45000</v>
      </c>
      <c r="B48" s="29">
        <f t="shared" si="0"/>
        <v>-69.680000000000007</v>
      </c>
      <c r="C48" s="29">
        <v>389.99</v>
      </c>
      <c r="D48" s="29">
        <f t="shared" si="1"/>
        <v>-56.488888888888894</v>
      </c>
      <c r="E48" s="1">
        <f t="shared" si="9"/>
        <v>0.75190390807257035</v>
      </c>
      <c r="F48" s="1">
        <f t="shared" si="35"/>
        <v>0.14549914301186007</v>
      </c>
      <c r="G48" s="2">
        <f t="shared" si="2"/>
        <v>307.90819642455847</v>
      </c>
      <c r="H48" s="30">
        <f t="shared" si="3"/>
        <v>4.5994441487681644E-4</v>
      </c>
      <c r="I48" s="1">
        <f t="shared" si="11"/>
        <v>0.19350762969809854</v>
      </c>
      <c r="J48" s="1">
        <f t="shared" si="36"/>
        <v>0.43989502122449459</v>
      </c>
      <c r="K48" s="29">
        <f t="shared" si="5"/>
        <v>215.54758112743212</v>
      </c>
      <c r="L48" s="1">
        <f t="shared" si="6"/>
        <v>1.479827386555637E-2</v>
      </c>
      <c r="M48" s="2">
        <f t="shared" si="12"/>
        <v>968.1005104214338</v>
      </c>
      <c r="N48" s="2">
        <f t="shared" si="7"/>
        <v>573.55701361285662</v>
      </c>
      <c r="O48" s="30">
        <f t="shared" si="13"/>
        <v>6.4555120771342866E-4</v>
      </c>
    </row>
    <row r="49" spans="1:15" x14ac:dyDescent="0.35">
      <c r="A49" s="32">
        <v>46000</v>
      </c>
      <c r="B49" s="29">
        <f t="shared" si="0"/>
        <v>-69.680000000000007</v>
      </c>
      <c r="C49" s="29">
        <v>389.99</v>
      </c>
      <c r="D49" s="29">
        <f t="shared" si="1"/>
        <v>-56.488888888888894</v>
      </c>
      <c r="E49" s="1">
        <f t="shared" si="9"/>
        <v>0.75190390807257035</v>
      </c>
      <c r="F49" s="1">
        <f t="shared" si="35"/>
        <v>0.13866628187388372</v>
      </c>
      <c r="G49" s="2">
        <f t="shared" si="2"/>
        <v>293.44835902715016</v>
      </c>
      <c r="H49" s="30">
        <f t="shared" si="3"/>
        <v>4.3834472533235707E-4</v>
      </c>
      <c r="I49" s="1">
        <f t="shared" si="11"/>
        <v>0.18442021697871036</v>
      </c>
      <c r="J49" s="1">
        <f t="shared" si="36"/>
        <v>0.42944175039079557</v>
      </c>
      <c r="K49" s="29">
        <f t="shared" si="5"/>
        <v>205.42513875434969</v>
      </c>
      <c r="L49" s="1">
        <f t="shared" si="6"/>
        <v>1.4103324408727962E-2</v>
      </c>
      <c r="M49" s="2">
        <f t="shared" si="12"/>
        <v>968.1005104214338</v>
      </c>
      <c r="N49" s="2">
        <f t="shared" si="7"/>
        <v>573.55701361285662</v>
      </c>
      <c r="O49" s="30">
        <f t="shared" si="13"/>
        <v>6.7736111636714554E-4</v>
      </c>
    </row>
    <row r="50" spans="1:15" x14ac:dyDescent="0.35">
      <c r="A50" s="32">
        <v>47000</v>
      </c>
      <c r="B50" s="29">
        <f t="shared" si="0"/>
        <v>-69.680000000000007</v>
      </c>
      <c r="C50" s="29">
        <v>389.99</v>
      </c>
      <c r="D50" s="29">
        <f t="shared" si="1"/>
        <v>-56.488888888888894</v>
      </c>
      <c r="E50" s="1">
        <f t="shared" si="9"/>
        <v>0.75190390807257035</v>
      </c>
      <c r="F50" s="1">
        <f t="shared" si="35"/>
        <v>0.13215430229138886</v>
      </c>
      <c r="G50" s="2">
        <f t="shared" si="2"/>
        <v>279.66757759508289</v>
      </c>
      <c r="H50" s="30">
        <f t="shared" si="3"/>
        <v>4.1775939007360419E-4</v>
      </c>
      <c r="I50" s="1">
        <f t="shared" si="11"/>
        <v>0.17575956298744749</v>
      </c>
      <c r="J50" s="1">
        <f t="shared" si="36"/>
        <v>0.41923688171181633</v>
      </c>
      <c r="K50" s="29">
        <f t="shared" si="5"/>
        <v>195.77806167676459</v>
      </c>
      <c r="L50" s="1">
        <f t="shared" si="6"/>
        <v>1.344101083578262E-2</v>
      </c>
      <c r="M50" s="2">
        <f t="shared" si="12"/>
        <v>968.1005104214338</v>
      </c>
      <c r="N50" s="2">
        <f t="shared" si="7"/>
        <v>573.55701361285662</v>
      </c>
      <c r="O50" s="30">
        <f t="shared" si="13"/>
        <v>7.1073847664432355E-4</v>
      </c>
    </row>
    <row r="51" spans="1:15" x14ac:dyDescent="0.35">
      <c r="A51" s="32">
        <v>48000</v>
      </c>
      <c r="B51" s="29">
        <f t="shared" si="0"/>
        <v>-69.680000000000007</v>
      </c>
      <c r="C51" s="29">
        <v>389.99</v>
      </c>
      <c r="D51" s="29">
        <f t="shared" si="1"/>
        <v>-56.488888888888894</v>
      </c>
      <c r="E51" s="1">
        <f t="shared" si="9"/>
        <v>0.75190390807257035</v>
      </c>
      <c r="F51" s="1">
        <f t="shared" si="35"/>
        <v>0.12594813517829737</v>
      </c>
      <c r="G51" s="2">
        <f t="shared" si="2"/>
        <v>266.53396262701642</v>
      </c>
      <c r="H51" s="30">
        <f t="shared" si="3"/>
        <v>3.9814077347992481E-4</v>
      </c>
      <c r="I51" s="1">
        <f t="shared" si="11"/>
        <v>0.16750562648510856</v>
      </c>
      <c r="J51" s="1">
        <f t="shared" si="36"/>
        <v>0.40927451238149259</v>
      </c>
      <c r="K51" s="29">
        <f t="shared" si="5"/>
        <v>186.58402601711504</v>
      </c>
      <c r="L51" s="1">
        <f t="shared" si="6"/>
        <v>1.2809800515956536E-2</v>
      </c>
      <c r="M51" s="2">
        <f t="shared" si="12"/>
        <v>968.1005104214338</v>
      </c>
      <c r="N51" s="2">
        <f t="shared" si="7"/>
        <v>573.55701361285662</v>
      </c>
      <c r="O51" s="30">
        <f t="shared" si="13"/>
        <v>7.4576052562912512E-4</v>
      </c>
    </row>
    <row r="52" spans="1:15" x14ac:dyDescent="0.35">
      <c r="A52" s="32">
        <v>49000</v>
      </c>
      <c r="B52" s="29">
        <f t="shared" si="0"/>
        <v>-69.680000000000007</v>
      </c>
      <c r="C52" s="29">
        <v>389.99</v>
      </c>
      <c r="D52" s="29">
        <f t="shared" si="1"/>
        <v>-56.488888888888894</v>
      </c>
      <c r="E52" s="1">
        <f t="shared" si="9"/>
        <v>0.75190390807257035</v>
      </c>
      <c r="F52" s="1">
        <f t="shared" si="35"/>
        <v>0.12003341911574136</v>
      </c>
      <c r="G52" s="2">
        <f t="shared" si="2"/>
        <v>254.01712220111418</v>
      </c>
      <c r="H52" s="30">
        <f t="shared" si="3"/>
        <v>3.7944347697190981E-4</v>
      </c>
      <c r="I52" s="1">
        <f t="shared" si="11"/>
        <v>0.15963930739957835</v>
      </c>
      <c r="J52" s="1">
        <f t="shared" si="36"/>
        <v>0.39954887986275017</v>
      </c>
      <c r="K52" s="29">
        <f t="shared" si="5"/>
        <v>177.82175626109597</v>
      </c>
      <c r="L52" s="1">
        <f t="shared" si="6"/>
        <v>1.2208232793158511E-2</v>
      </c>
      <c r="M52" s="2">
        <f t="shared" si="12"/>
        <v>968.1005104214338</v>
      </c>
      <c r="N52" s="2">
        <f t="shared" si="7"/>
        <v>573.55701361285662</v>
      </c>
      <c r="O52" s="30">
        <f t="shared" si="13"/>
        <v>7.8250830630765059E-4</v>
      </c>
    </row>
    <row r="53" spans="1:15" x14ac:dyDescent="0.35">
      <c r="A53" s="32">
        <v>50000</v>
      </c>
      <c r="B53" s="29">
        <f t="shared" si="0"/>
        <v>-69.680000000000007</v>
      </c>
      <c r="C53" s="29">
        <v>389.99</v>
      </c>
      <c r="D53" s="29">
        <f t="shared" si="1"/>
        <v>-56.488888888888894</v>
      </c>
      <c r="E53" s="1">
        <f t="shared" si="9"/>
        <v>0.75190390807257035</v>
      </c>
      <c r="F53" s="1">
        <f t="shared" si="35"/>
        <v>0.11439646711893463</v>
      </c>
      <c r="G53" s="2">
        <f t="shared" si="2"/>
        <v>242.08809164643182</v>
      </c>
      <c r="H53" s="30">
        <f t="shared" si="3"/>
        <v>3.616242339565153E-4</v>
      </c>
      <c r="I53" s="1">
        <f t="shared" si="11"/>
        <v>0.15214240262718998</v>
      </c>
      <c r="J53" s="1">
        <f t="shared" si="36"/>
        <v>0.39005435855427889</v>
      </c>
      <c r="K53" s="29">
        <f t="shared" si="5"/>
        <v>169.47097602492579</v>
      </c>
      <c r="L53" s="1">
        <f t="shared" si="6"/>
        <v>1.1634915605929845E-2</v>
      </c>
      <c r="M53" s="2">
        <f t="shared" si="12"/>
        <v>968.1005104214338</v>
      </c>
      <c r="N53" s="2">
        <f t="shared" si="7"/>
        <v>573.55701361285662</v>
      </c>
      <c r="O53" s="30">
        <f t="shared" si="13"/>
        <v>8.2106685510595237E-4</v>
      </c>
    </row>
    <row r="54" spans="1:15" x14ac:dyDescent="0.35">
      <c r="A54" s="32">
        <v>51000</v>
      </c>
      <c r="B54" s="29">
        <f t="shared" si="0"/>
        <v>-69.680000000000007</v>
      </c>
      <c r="C54" s="29">
        <v>389.99</v>
      </c>
      <c r="D54" s="29">
        <f t="shared" si="1"/>
        <v>-56.488888888888894</v>
      </c>
      <c r="E54" s="1">
        <f t="shared" si="9"/>
        <v>0.75190390807257035</v>
      </c>
      <c r="F54" s="1">
        <f t="shared" si="35"/>
        <v>0.10902423496472159</v>
      </c>
      <c r="G54" s="2">
        <f t="shared" si="2"/>
        <v>230.71926651704311</v>
      </c>
      <c r="H54" s="30">
        <f t="shared" si="3"/>
        <v>3.4464180970573797E-4</v>
      </c>
      <c r="I54" s="1">
        <f t="shared" si="11"/>
        <v>0.14499756390972113</v>
      </c>
      <c r="J54" s="1">
        <f t="shared" si="36"/>
        <v>0.38078545653651363</v>
      </c>
      <c r="K54" s="29">
        <f t="shared" si="5"/>
        <v>161.51236113465632</v>
      </c>
      <c r="L54" s="1">
        <f t="shared" si="6"/>
        <v>1.1088522266136002E-2</v>
      </c>
      <c r="M54" s="2">
        <f t="shared" si="12"/>
        <v>968.1005104214338</v>
      </c>
      <c r="N54" s="2">
        <f t="shared" si="7"/>
        <v>573.55701361285662</v>
      </c>
      <c r="O54" s="30">
        <f t="shared" si="13"/>
        <v>8.6152539866909755E-4</v>
      </c>
    </row>
    <row r="55" spans="1:15" x14ac:dyDescent="0.35">
      <c r="A55" s="32">
        <v>52000</v>
      </c>
      <c r="B55" s="29">
        <f t="shared" si="0"/>
        <v>-69.680000000000007</v>
      </c>
      <c r="C55" s="29">
        <v>389.99</v>
      </c>
      <c r="D55" s="29">
        <f t="shared" si="1"/>
        <v>-56.488888888888894</v>
      </c>
      <c r="E55" s="1">
        <f t="shared" si="9"/>
        <v>0.75190390807257035</v>
      </c>
      <c r="F55" s="1">
        <f t="shared" si="35"/>
        <v>0.10390429100651337</v>
      </c>
      <c r="G55" s="2">
        <f t="shared" si="2"/>
        <v>219.88433871380371</v>
      </c>
      <c r="H55" s="30">
        <f t="shared" si="3"/>
        <v>3.2845690593714174E-4</v>
      </c>
      <c r="I55" s="1">
        <f t="shared" si="11"/>
        <v>0.13818825768955173</v>
      </c>
      <c r="J55" s="1">
        <f t="shared" si="36"/>
        <v>0.37173681239494122</v>
      </c>
      <c r="K55" s="29">
        <f t="shared" si="5"/>
        <v>153.92749490895054</v>
      </c>
      <c r="L55" s="1">
        <f t="shared" si="6"/>
        <v>1.0567788388935845E-2</v>
      </c>
      <c r="M55" s="2">
        <f t="shared" si="12"/>
        <v>968.1005104214338</v>
      </c>
      <c r="N55" s="2">
        <f t="shared" si="7"/>
        <v>573.55701361285662</v>
      </c>
      <c r="O55" s="30">
        <f t="shared" si="13"/>
        <v>9.0397756033662945E-4</v>
      </c>
    </row>
    <row r="56" spans="1:15" x14ac:dyDescent="0.35">
      <c r="A56" s="32">
        <v>53000</v>
      </c>
      <c r="B56" s="29">
        <f t="shared" si="0"/>
        <v>-69.680000000000007</v>
      </c>
      <c r="C56" s="29">
        <v>389.99</v>
      </c>
      <c r="D56" s="29">
        <f t="shared" si="1"/>
        <v>-56.488888888888894</v>
      </c>
      <c r="E56" s="1">
        <f t="shared" si="9"/>
        <v>0.75190390807257035</v>
      </c>
      <c r="F56" s="1">
        <f t="shared" si="35"/>
        <v>9.9024787406760087E-2</v>
      </c>
      <c r="G56" s="2">
        <f t="shared" si="2"/>
        <v>209.55823560593382</v>
      </c>
      <c r="H56" s="30">
        <f t="shared" si="3"/>
        <v>3.1303206987542758E-4</v>
      </c>
      <c r="I56" s="1">
        <f t="shared" si="11"/>
        <v>0.13169872685008396</v>
      </c>
      <c r="J56" s="1">
        <f t="shared" si="36"/>
        <v>0.36290319211889549</v>
      </c>
      <c r="K56" s="29">
        <f t="shared" si="5"/>
        <v>146.69882554184861</v>
      </c>
      <c r="L56" s="1">
        <f t="shared" si="6"/>
        <v>1.0071508966924188E-2</v>
      </c>
      <c r="M56" s="2">
        <f t="shared" si="12"/>
        <v>968.1005104214338</v>
      </c>
      <c r="N56" s="2">
        <f t="shared" si="7"/>
        <v>573.55701361285662</v>
      </c>
      <c r="O56" s="30">
        <f t="shared" si="13"/>
        <v>9.4852157679222696E-4</v>
      </c>
    </row>
    <row r="57" spans="1:15" x14ac:dyDescent="0.35">
      <c r="A57" s="32">
        <v>54000</v>
      </c>
      <c r="B57" s="29">
        <f t="shared" si="0"/>
        <v>-69.680000000000007</v>
      </c>
      <c r="C57" s="29">
        <v>389.99</v>
      </c>
      <c r="D57" s="29">
        <f t="shared" si="1"/>
        <v>-56.488888888888894</v>
      </c>
      <c r="E57" s="1">
        <f t="shared" si="9"/>
        <v>0.75190390807257035</v>
      </c>
      <c r="F57" s="1">
        <f t="shared" si="35"/>
        <v>9.4374432720390103E-2</v>
      </c>
      <c r="G57" s="2">
        <f t="shared" si="2"/>
        <v>199.71706201154393</v>
      </c>
      <c r="H57" s="30">
        <f t="shared" si="3"/>
        <v>2.9833160758461011E-4</v>
      </c>
      <c r="I57" s="1">
        <f t="shared" si="11"/>
        <v>0.12551395425289039</v>
      </c>
      <c r="J57" s="1">
        <f t="shared" si="36"/>
        <v>0.3542794860740463</v>
      </c>
      <c r="K57" s="29">
        <f t="shared" si="5"/>
        <v>139.8096254869042</v>
      </c>
      <c r="L57" s="1">
        <f t="shared" si="6"/>
        <v>9.5985355816770521E-3</v>
      </c>
      <c r="M57" s="2">
        <f t="shared" si="12"/>
        <v>968.1005104214338</v>
      </c>
      <c r="N57" s="2">
        <f t="shared" si="7"/>
        <v>573.55701361285662</v>
      </c>
      <c r="O57" s="30">
        <f t="shared" si="13"/>
        <v>9.9526052538890337E-4</v>
      </c>
    </row>
    <row r="58" spans="1:15" x14ac:dyDescent="0.35">
      <c r="A58" s="32">
        <v>55000</v>
      </c>
      <c r="B58" s="29">
        <f t="shared" si="0"/>
        <v>-69.680000000000007</v>
      </c>
      <c r="C58" s="29">
        <v>389.99</v>
      </c>
      <c r="D58" s="29">
        <f t="shared" si="1"/>
        <v>-56.488888888888894</v>
      </c>
      <c r="E58" s="1">
        <f t="shared" si="9"/>
        <v>0.75190390807257035</v>
      </c>
      <c r="F58" s="1">
        <f t="shared" si="35"/>
        <v>8.9942465765772708E-2</v>
      </c>
      <c r="G58" s="2">
        <f t="shared" si="2"/>
        <v>190.33804490284351</v>
      </c>
      <c r="H58" s="30">
        <f t="shared" si="3"/>
        <v>2.843215013702476E-4</v>
      </c>
      <c r="I58" s="1">
        <f t="shared" si="11"/>
        <v>0.11961962798721332</v>
      </c>
      <c r="J58" s="1">
        <f t="shared" si="36"/>
        <v>0.34586070604683228</v>
      </c>
      <c r="K58" s="29">
        <f t="shared" si="5"/>
        <v>133.2439527487038</v>
      </c>
      <c r="L58" s="1">
        <f t="shared" si="6"/>
        <v>9.1477737462470118E-3</v>
      </c>
      <c r="M58" s="2">
        <f t="shared" si="12"/>
        <v>968.1005104214338</v>
      </c>
      <c r="N58" s="2">
        <f t="shared" si="7"/>
        <v>573.55701361285662</v>
      </c>
      <c r="O58" s="30">
        <f t="shared" si="13"/>
        <v>1.0443025626757812E-3</v>
      </c>
    </row>
    <row r="59" spans="1:15" x14ac:dyDescent="0.35">
      <c r="A59" s="32">
        <v>56000</v>
      </c>
      <c r="B59" s="29">
        <f t="shared" si="0"/>
        <v>-69.680000000000007</v>
      </c>
      <c r="C59" s="29">
        <v>389.99</v>
      </c>
      <c r="D59" s="29">
        <f t="shared" si="1"/>
        <v>-56.488888888888894</v>
      </c>
      <c r="E59" s="1">
        <f t="shared" si="9"/>
        <v>0.75190390807257035</v>
      </c>
      <c r="F59" s="1">
        <f t="shared" si="35"/>
        <v>8.5718630722740052E-2</v>
      </c>
      <c r="G59" s="2">
        <f t="shared" si="2"/>
        <v>181.39948070807694</v>
      </c>
      <c r="H59" s="30">
        <f t="shared" si="3"/>
        <v>2.7096933106058815E-4</v>
      </c>
      <c r="I59" s="1">
        <f t="shared" si="11"/>
        <v>0.11400210825140022</v>
      </c>
      <c r="J59" s="1">
        <f t="shared" si="36"/>
        <v>0.33764198235912579</v>
      </c>
      <c r="K59" s="29">
        <f t="shared" si="5"/>
        <v>126.98661399219471</v>
      </c>
      <c r="L59" s="1">
        <f t="shared" si="6"/>
        <v>8.7181803724589862E-3</v>
      </c>
      <c r="M59" s="2">
        <f t="shared" si="12"/>
        <v>968.1005104214338</v>
      </c>
      <c r="N59" s="2">
        <f t="shared" si="7"/>
        <v>573.55701361285662</v>
      </c>
      <c r="O59" s="30">
        <f t="shared" si="13"/>
        <v>1.095761174678418E-3</v>
      </c>
    </row>
    <row r="60" spans="1:15" x14ac:dyDescent="0.35">
      <c r="A60" s="32">
        <v>57000</v>
      </c>
      <c r="B60" s="29">
        <f t="shared" si="0"/>
        <v>-69.680000000000007</v>
      </c>
      <c r="C60" s="29">
        <v>389.99</v>
      </c>
      <c r="D60" s="29">
        <f t="shared" si="1"/>
        <v>-56.488888888888894</v>
      </c>
      <c r="E60" s="1">
        <f t="shared" si="9"/>
        <v>0.75190390807257035</v>
      </c>
      <c r="F60" s="1">
        <f t="shared" si="35"/>
        <v>8.1693153400043989E-2</v>
      </c>
      <c r="G60" s="2">
        <f t="shared" si="2"/>
        <v>172.88068508824108</v>
      </c>
      <c r="H60" s="30">
        <f t="shared" si="3"/>
        <v>2.5824419898447411E-4</v>
      </c>
      <c r="I60" s="1">
        <f t="shared" si="11"/>
        <v>0.10864839578963771</v>
      </c>
      <c r="J60" s="1">
        <f t="shared" si="36"/>
        <v>0.32961856105146403</v>
      </c>
      <c r="K60" s="29">
        <f t="shared" si="5"/>
        <v>121.02312938445553</v>
      </c>
      <c r="L60" s="1">
        <f t="shared" si="6"/>
        <v>8.3087613571456997E-3</v>
      </c>
      <c r="M60" s="2">
        <f t="shared" si="12"/>
        <v>968.1005104214338</v>
      </c>
      <c r="N60" s="2">
        <f t="shared" si="7"/>
        <v>573.55701361285662</v>
      </c>
      <c r="O60" s="30">
        <f t="shared" si="13"/>
        <v>1.1497554395118324E-3</v>
      </c>
    </row>
    <row r="61" spans="1:15" x14ac:dyDescent="0.35">
      <c r="A61" s="32">
        <v>58000</v>
      </c>
      <c r="B61" s="29">
        <f t="shared" si="0"/>
        <v>-69.680000000000007</v>
      </c>
      <c r="C61" s="29">
        <v>389.99</v>
      </c>
      <c r="D61" s="29">
        <f t="shared" si="1"/>
        <v>-56.488888888888894</v>
      </c>
      <c r="E61" s="1">
        <f t="shared" si="9"/>
        <v>0.75190390807257035</v>
      </c>
      <c r="F61" s="1">
        <f t="shared" si="35"/>
        <v>7.7856718617329151E-2</v>
      </c>
      <c r="G61" s="2">
        <f t="shared" si="2"/>
        <v>164.76194507236428</v>
      </c>
      <c r="H61" s="30">
        <f t="shared" si="3"/>
        <v>2.4611665847239689E-4</v>
      </c>
      <c r="I61" s="1">
        <f t="shared" si="11"/>
        <v>0.10354610181094413</v>
      </c>
      <c r="J61" s="1">
        <f t="shared" si="36"/>
        <v>0.32178580113321364</v>
      </c>
      <c r="K61" s="29">
        <f t="shared" si="5"/>
        <v>115.33969908755046</v>
      </c>
      <c r="L61" s="1">
        <f t="shared" si="6"/>
        <v>7.9185692817371669E-3</v>
      </c>
      <c r="M61" s="2">
        <f t="shared" si="12"/>
        <v>968.1005104214338</v>
      </c>
      <c r="N61" s="2">
        <f t="shared" si="7"/>
        <v>573.55701361285662</v>
      </c>
      <c r="O61" s="30">
        <f t="shared" si="13"/>
        <v>1.2064103029339472E-3</v>
      </c>
    </row>
    <row r="62" spans="1:15" x14ac:dyDescent="0.35">
      <c r="A62" s="32">
        <v>59000</v>
      </c>
      <c r="B62" s="29">
        <f t="shared" si="0"/>
        <v>-69.680000000000007</v>
      </c>
      <c r="C62" s="29">
        <v>389.99</v>
      </c>
      <c r="D62" s="29">
        <f t="shared" si="1"/>
        <v>-56.488888888888894</v>
      </c>
      <c r="E62" s="1">
        <f t="shared" si="9"/>
        <v>0.75190390807257035</v>
      </c>
      <c r="F62" s="1">
        <f t="shared" si="35"/>
        <v>7.420044864928306E-2</v>
      </c>
      <c r="G62" s="2">
        <f t="shared" si="2"/>
        <v>157.02447344058578</v>
      </c>
      <c r="H62" s="30">
        <f t="shared" si="3"/>
        <v>2.3455864571525264E-4</v>
      </c>
      <c r="I62" s="1">
        <f t="shared" si="11"/>
        <v>9.8683419320812427E-2</v>
      </c>
      <c r="J62" s="1">
        <f t="shared" si="36"/>
        <v>0.31413917189808155</v>
      </c>
      <c r="K62" s="29">
        <f t="shared" si="5"/>
        <v>109.92317132493011</v>
      </c>
      <c r="L62" s="1">
        <f t="shared" si="6"/>
        <v>7.5467012198809904E-3</v>
      </c>
      <c r="M62" s="2">
        <f t="shared" si="12"/>
        <v>968.1005104214338</v>
      </c>
      <c r="N62" s="2">
        <f t="shared" si="7"/>
        <v>573.55701361285662</v>
      </c>
      <c r="O62" s="30">
        <f t="shared" si="13"/>
        <v>1.2658568674770768E-3</v>
      </c>
    </row>
    <row r="63" spans="1:15" x14ac:dyDescent="0.35">
      <c r="A63" s="32">
        <v>60000</v>
      </c>
      <c r="B63" s="29">
        <f t="shared" si="0"/>
        <v>-69.680000000000007</v>
      </c>
      <c r="C63" s="29">
        <v>389.99</v>
      </c>
      <c r="D63" s="29">
        <f t="shared" si="1"/>
        <v>-56.488888888888894</v>
      </c>
      <c r="E63" s="1">
        <f t="shared" si="9"/>
        <v>0.75190390807257035</v>
      </c>
      <c r="F63" s="1">
        <f t="shared" si="35"/>
        <v>7.071588268208169E-2</v>
      </c>
      <c r="G63" s="2">
        <f t="shared" si="2"/>
        <v>149.6503652494749</v>
      </c>
      <c r="H63" s="30">
        <f t="shared" si="3"/>
        <v>2.2354341482311288E-4</v>
      </c>
      <c r="I63" s="1">
        <f t="shared" si="11"/>
        <v>9.4049095799162291E-2</v>
      </c>
      <c r="J63" s="1">
        <f t="shared" si="36"/>
        <v>0.30667425030341605</v>
      </c>
      <c r="K63" s="29">
        <f t="shared" si="5"/>
        <v>104.76101194748277</v>
      </c>
      <c r="L63" s="1">
        <f t="shared" si="6"/>
        <v>7.1922966480201106E-3</v>
      </c>
      <c r="M63" s="2">
        <f t="shared" si="12"/>
        <v>968.1005104214338</v>
      </c>
      <c r="N63" s="2">
        <f t="shared" si="7"/>
        <v>573.55701361285662</v>
      </c>
      <c r="O63" s="30">
        <f t="shared" si="13"/>
        <v>1.3282326958265463E-3</v>
      </c>
    </row>
    <row r="64" spans="1:15" x14ac:dyDescent="0.35">
      <c r="L6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676C-65C2-4B55-95A4-9CFD1B73956E}">
  <sheetPr codeName="Sheet6"/>
  <dimension ref="B4:H32"/>
  <sheetViews>
    <sheetView tabSelected="1" workbookViewId="0">
      <selection activeCell="I8" sqref="I8"/>
    </sheetView>
  </sheetViews>
  <sheetFormatPr defaultRowHeight="14.5" x14ac:dyDescent="0.35"/>
  <cols>
    <col min="5" max="5" width="11.36328125" customWidth="1"/>
    <col min="6" max="6" width="13.1796875" customWidth="1"/>
  </cols>
  <sheetData>
    <row r="4" spans="2:8" ht="15" thickBot="1" x14ac:dyDescent="0.4"/>
    <row r="5" spans="2:8" ht="16" thickBot="1" x14ac:dyDescent="0.4">
      <c r="B5" s="45"/>
      <c r="C5" s="46"/>
      <c r="D5" s="46"/>
      <c r="E5" s="46" t="s">
        <v>51</v>
      </c>
      <c r="F5" s="46" t="s">
        <v>52</v>
      </c>
      <c r="G5" s="46"/>
      <c r="H5" s="46" t="s">
        <v>53</v>
      </c>
    </row>
    <row r="6" spans="2:8" ht="18" thickBot="1" x14ac:dyDescent="0.4">
      <c r="B6" s="47" t="s">
        <v>0</v>
      </c>
      <c r="C6" s="48">
        <v>0</v>
      </c>
      <c r="D6" s="49" t="s">
        <v>54</v>
      </c>
      <c r="E6" s="50" t="s">
        <v>55</v>
      </c>
      <c r="F6" s="50" t="s">
        <v>43</v>
      </c>
      <c r="G6" s="55"/>
      <c r="H6" s="54" t="s">
        <v>56</v>
      </c>
    </row>
    <row r="7" spans="2:8" ht="16" thickBot="1" x14ac:dyDescent="0.4">
      <c r="B7" s="47"/>
      <c r="C7" s="48"/>
      <c r="D7" s="48"/>
      <c r="E7" s="50" t="s">
        <v>25</v>
      </c>
      <c r="F7" s="50" t="s">
        <v>15</v>
      </c>
      <c r="G7" s="55"/>
      <c r="H7" s="51" t="s">
        <v>57</v>
      </c>
    </row>
    <row r="8" spans="2:8" ht="16" thickBot="1" x14ac:dyDescent="0.4">
      <c r="B8" s="47"/>
      <c r="C8" s="48"/>
      <c r="D8" s="48"/>
      <c r="E8" s="52" t="s">
        <v>58</v>
      </c>
      <c r="F8" s="50" t="s">
        <v>15</v>
      </c>
      <c r="G8" s="55"/>
      <c r="H8" s="51" t="s">
        <v>57</v>
      </c>
    </row>
    <row r="9" spans="2:8" ht="18" thickBot="1" x14ac:dyDescent="0.4">
      <c r="B9" s="47"/>
      <c r="C9" s="48"/>
      <c r="D9" s="48"/>
      <c r="E9" s="50" t="s">
        <v>26</v>
      </c>
      <c r="F9" s="50" t="s">
        <v>14</v>
      </c>
      <c r="G9" s="55"/>
      <c r="H9" s="54" t="s">
        <v>59</v>
      </c>
    </row>
    <row r="10" spans="2:8" ht="16" thickBot="1" x14ac:dyDescent="0.4">
      <c r="B10" s="47"/>
      <c r="C10" s="48"/>
      <c r="D10" s="48"/>
      <c r="E10" s="50" t="s">
        <v>60</v>
      </c>
      <c r="F10" s="50" t="s">
        <v>14</v>
      </c>
      <c r="G10" s="55"/>
      <c r="H10" s="51" t="s">
        <v>61</v>
      </c>
    </row>
    <row r="11" spans="2:8" ht="16" thickBot="1" x14ac:dyDescent="0.4">
      <c r="B11" s="47"/>
      <c r="C11" s="48"/>
      <c r="D11" s="48"/>
      <c r="E11" s="52" t="s">
        <v>62</v>
      </c>
      <c r="F11" s="50" t="s">
        <v>14</v>
      </c>
      <c r="G11" s="55"/>
      <c r="H11" s="51" t="s">
        <v>63</v>
      </c>
    </row>
    <row r="12" spans="2:8" ht="16" thickBot="1" x14ac:dyDescent="0.4">
      <c r="B12" s="45"/>
      <c r="C12" s="45"/>
      <c r="D12" s="45"/>
      <c r="E12" s="45"/>
      <c r="F12" s="45"/>
      <c r="G12" s="45"/>
      <c r="H12" s="45"/>
    </row>
    <row r="13" spans="2:8" ht="18" thickBot="1" x14ac:dyDescent="0.4">
      <c r="B13" s="47" t="s">
        <v>0</v>
      </c>
      <c r="C13" s="53">
        <v>12250</v>
      </c>
      <c r="D13" s="49" t="s">
        <v>54</v>
      </c>
      <c r="E13" s="50" t="s">
        <v>55</v>
      </c>
      <c r="F13" s="50" t="s">
        <v>43</v>
      </c>
      <c r="G13" s="55"/>
      <c r="H13" s="54" t="s">
        <v>56</v>
      </c>
    </row>
    <row r="14" spans="2:8" ht="16" thickBot="1" x14ac:dyDescent="0.4">
      <c r="B14" s="47"/>
      <c r="C14" s="48"/>
      <c r="D14" s="48"/>
      <c r="E14" s="50" t="s">
        <v>25</v>
      </c>
      <c r="F14" s="50" t="s">
        <v>15</v>
      </c>
      <c r="G14" s="55"/>
      <c r="H14" s="51" t="s">
        <v>57</v>
      </c>
    </row>
    <row r="15" spans="2:8" ht="16" thickBot="1" x14ac:dyDescent="0.4">
      <c r="B15" s="47"/>
      <c r="C15" s="48"/>
      <c r="D15" s="48"/>
      <c r="E15" s="52" t="s">
        <v>58</v>
      </c>
      <c r="F15" s="50" t="s">
        <v>15</v>
      </c>
      <c r="G15" s="55"/>
      <c r="H15" s="51" t="s">
        <v>57</v>
      </c>
    </row>
    <row r="16" spans="2:8" ht="18" thickBot="1" x14ac:dyDescent="0.4">
      <c r="B16" s="47"/>
      <c r="C16" s="48"/>
      <c r="D16" s="48"/>
      <c r="E16" s="50" t="s">
        <v>26</v>
      </c>
      <c r="F16" s="50" t="s">
        <v>14</v>
      </c>
      <c r="G16" s="55"/>
      <c r="H16" s="54" t="s">
        <v>59</v>
      </c>
    </row>
    <row r="17" spans="2:8" ht="16" thickBot="1" x14ac:dyDescent="0.4">
      <c r="B17" s="47"/>
      <c r="C17" s="48"/>
      <c r="D17" s="48"/>
      <c r="E17" s="50" t="s">
        <v>60</v>
      </c>
      <c r="F17" s="50" t="s">
        <v>14</v>
      </c>
      <c r="G17" s="55"/>
      <c r="H17" s="51" t="s">
        <v>61</v>
      </c>
    </row>
    <row r="18" spans="2:8" ht="16" thickBot="1" x14ac:dyDescent="0.4">
      <c r="B18" s="47"/>
      <c r="C18" s="48"/>
      <c r="D18" s="48"/>
      <c r="E18" s="52" t="s">
        <v>62</v>
      </c>
      <c r="F18" s="50" t="s">
        <v>14</v>
      </c>
      <c r="G18" s="55"/>
      <c r="H18" s="51" t="s">
        <v>63</v>
      </c>
    </row>
    <row r="19" spans="2:8" ht="16" thickBot="1" x14ac:dyDescent="0.4">
      <c r="B19" s="45"/>
      <c r="C19" s="45"/>
      <c r="D19" s="45"/>
      <c r="E19" s="45"/>
      <c r="F19" s="45"/>
      <c r="G19" s="45"/>
      <c r="H19" s="45"/>
    </row>
    <row r="20" spans="2:8" ht="18" thickBot="1" x14ac:dyDescent="0.4">
      <c r="B20" s="47" t="s">
        <v>0</v>
      </c>
      <c r="C20" s="53">
        <v>15000</v>
      </c>
      <c r="D20" s="49" t="s">
        <v>54</v>
      </c>
      <c r="E20" s="50" t="s">
        <v>55</v>
      </c>
      <c r="F20" s="50" t="s">
        <v>43</v>
      </c>
      <c r="G20" s="55"/>
      <c r="H20" s="54" t="s">
        <v>56</v>
      </c>
    </row>
    <row r="21" spans="2:8" ht="16" thickBot="1" x14ac:dyDescent="0.4">
      <c r="B21" s="47"/>
      <c r="C21" s="48"/>
      <c r="D21" s="48"/>
      <c r="E21" s="50" t="s">
        <v>25</v>
      </c>
      <c r="F21" s="50" t="s">
        <v>15</v>
      </c>
      <c r="G21" s="55"/>
      <c r="H21" s="51" t="s">
        <v>57</v>
      </c>
    </row>
    <row r="22" spans="2:8" ht="16" thickBot="1" x14ac:dyDescent="0.4">
      <c r="B22" s="47"/>
      <c r="C22" s="48"/>
      <c r="D22" s="48"/>
      <c r="E22" s="52" t="s">
        <v>58</v>
      </c>
      <c r="F22" s="50" t="s">
        <v>15</v>
      </c>
      <c r="G22" s="55"/>
      <c r="H22" s="51" t="s">
        <v>57</v>
      </c>
    </row>
    <row r="23" spans="2:8" ht="18" thickBot="1" x14ac:dyDescent="0.4">
      <c r="B23" s="47"/>
      <c r="C23" s="48"/>
      <c r="D23" s="48"/>
      <c r="E23" s="50" t="s">
        <v>26</v>
      </c>
      <c r="F23" s="50" t="s">
        <v>14</v>
      </c>
      <c r="G23" s="55"/>
      <c r="H23" s="54" t="s">
        <v>59</v>
      </c>
    </row>
    <row r="24" spans="2:8" ht="16" thickBot="1" x14ac:dyDescent="0.4">
      <c r="B24" s="47"/>
      <c r="C24" s="48"/>
      <c r="D24" s="48"/>
      <c r="E24" s="50" t="s">
        <v>60</v>
      </c>
      <c r="F24" s="50" t="s">
        <v>14</v>
      </c>
      <c r="G24" s="55"/>
      <c r="H24" s="51" t="s">
        <v>61</v>
      </c>
    </row>
    <row r="25" spans="2:8" ht="16" thickBot="1" x14ac:dyDescent="0.4">
      <c r="B25" s="47"/>
      <c r="C25" s="48"/>
      <c r="D25" s="48"/>
      <c r="E25" s="52" t="s">
        <v>62</v>
      </c>
      <c r="F25" s="50" t="s">
        <v>14</v>
      </c>
      <c r="G25" s="55"/>
      <c r="H25" s="51" t="s">
        <v>63</v>
      </c>
    </row>
    <row r="26" spans="2:8" ht="16" thickBot="1" x14ac:dyDescent="0.4">
      <c r="B26" s="45"/>
      <c r="C26" s="45"/>
      <c r="D26" s="45"/>
      <c r="E26" s="45"/>
      <c r="F26" s="45"/>
      <c r="G26" s="45"/>
      <c r="H26" s="45"/>
    </row>
    <row r="27" spans="2:8" ht="18" thickBot="1" x14ac:dyDescent="0.4">
      <c r="B27" s="47" t="s">
        <v>0</v>
      </c>
      <c r="C27" s="53">
        <v>22650</v>
      </c>
      <c r="D27" s="49" t="s">
        <v>54</v>
      </c>
      <c r="E27" s="50" t="s">
        <v>55</v>
      </c>
      <c r="F27" s="50" t="s">
        <v>43</v>
      </c>
      <c r="G27" s="55"/>
      <c r="H27" s="54" t="s">
        <v>56</v>
      </c>
    </row>
    <row r="28" spans="2:8" ht="16" thickBot="1" x14ac:dyDescent="0.4">
      <c r="B28" s="47"/>
      <c r="C28" s="48"/>
      <c r="D28" s="48"/>
      <c r="E28" s="50" t="s">
        <v>25</v>
      </c>
      <c r="F28" s="50" t="s">
        <v>15</v>
      </c>
      <c r="G28" s="55"/>
      <c r="H28" s="51" t="s">
        <v>57</v>
      </c>
    </row>
    <row r="29" spans="2:8" ht="16" thickBot="1" x14ac:dyDescent="0.4">
      <c r="B29" s="47"/>
      <c r="C29" s="48"/>
      <c r="D29" s="48"/>
      <c r="E29" s="52" t="s">
        <v>58</v>
      </c>
      <c r="F29" s="50" t="s">
        <v>15</v>
      </c>
      <c r="G29" s="55"/>
      <c r="H29" s="51" t="s">
        <v>57</v>
      </c>
    </row>
    <row r="30" spans="2:8" ht="18" thickBot="1" x14ac:dyDescent="0.4">
      <c r="B30" s="47"/>
      <c r="C30" s="48"/>
      <c r="D30" s="48"/>
      <c r="E30" s="50" t="s">
        <v>26</v>
      </c>
      <c r="F30" s="50" t="s">
        <v>14</v>
      </c>
      <c r="G30" s="55"/>
      <c r="H30" s="54" t="s">
        <v>59</v>
      </c>
    </row>
    <row r="31" spans="2:8" ht="16" thickBot="1" x14ac:dyDescent="0.4">
      <c r="B31" s="47"/>
      <c r="C31" s="48"/>
      <c r="D31" s="48"/>
      <c r="E31" s="50" t="s">
        <v>60</v>
      </c>
      <c r="F31" s="50" t="s">
        <v>14</v>
      </c>
      <c r="G31" s="55"/>
      <c r="H31" s="51" t="s">
        <v>61</v>
      </c>
    </row>
    <row r="32" spans="2:8" ht="16" thickBot="1" x14ac:dyDescent="0.4">
      <c r="B32" s="47"/>
      <c r="C32" s="48"/>
      <c r="D32" s="48"/>
      <c r="E32" s="52" t="s">
        <v>62</v>
      </c>
      <c r="F32" s="50" t="s">
        <v>14</v>
      </c>
      <c r="G32" s="55"/>
      <c r="H32" s="5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HW 1 - Airspeed</vt:lpstr>
      <vt:lpstr>Temp Graph</vt:lpstr>
      <vt:lpstr>Pressure Graph</vt:lpstr>
      <vt:lpstr>Density Graph</vt:lpstr>
      <vt:lpstr>Atmospheric Table</vt:lpstr>
      <vt:lpstr>Sheet2</vt:lpstr>
      <vt:lpstr>atmos_aspeed</vt:lpstr>
      <vt:lpstr>atmos_dr</vt:lpstr>
      <vt:lpstr>atmos_h</vt:lpstr>
      <vt:lpstr>atmos_qms</vt:lpstr>
      <vt:lpstr>atmos_rho</vt:lpstr>
      <vt:lpstr>atmos_sqrtdr</vt:lpstr>
      <vt:lpstr>atmos_vela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</dc:creator>
  <cp:lastModifiedBy>Brice</cp:lastModifiedBy>
  <cp:lastPrinted>2020-09-15T13:22:51Z</cp:lastPrinted>
  <dcterms:created xsi:type="dcterms:W3CDTF">2016-01-30T23:05:58Z</dcterms:created>
  <dcterms:modified xsi:type="dcterms:W3CDTF">2023-02-06T18:57:42Z</dcterms:modified>
</cp:coreProperties>
</file>