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4"/>
  <workbookPr defaultThemeVersion="166925"/>
  <mc:AlternateContent xmlns:mc="http://schemas.openxmlformats.org/markup-compatibility/2006">
    <mc:Choice Requires="x15">
      <x15ac:absPath xmlns:x15ac="http://schemas.microsoft.com/office/spreadsheetml/2010/11/ac" url="C:\Users\piewi\Downloads\"/>
    </mc:Choice>
  </mc:AlternateContent>
  <xr:revisionPtr revIDLastSave="1" documentId="13_ncr:1_{D23B620B-94C0-4E4C-BA25-2E4D25555EAC}" xr6:coauthVersionLast="47" xr6:coauthVersionMax="47" xr10:uidLastSave="{F1655B67-8D35-4A3E-BEBA-780A0E21017A}"/>
  <bookViews>
    <workbookView xWindow="-108" yWindow="-108" windowWidth="23256" windowHeight="13176" xr2:uid="{55C9AB7A-B351-4A75-A77D-E2544DB04D6E}"/>
  </bookViews>
  <sheets>
    <sheet name="Sensitivities" sheetId="2" r:id="rId1"/>
    <sheet name="Raw ITERTOW" sheetId="1" r:id="rId2"/>
  </sheets>
  <definedNames>
    <definedName name="EXP" localSheetId="0">Sensitivities!$B$19</definedName>
    <definedName name="EXP">'Raw ITERTOW'!$B$19</definedName>
    <definedName name="FR" localSheetId="0">Sensitivities!$B$16</definedName>
    <definedName name="FR">'Raw ITERTOW'!$B$16</definedName>
    <definedName name="FT" localSheetId="0">Sensitivities!$B$17</definedName>
    <definedName name="FT">'Raw ITERTOW'!$B$17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D4" i="1"/>
  <c r="B10" i="1"/>
  <c r="D10" i="1"/>
  <c r="B16" i="1"/>
  <c r="D16" i="1"/>
  <c r="B22" i="1"/>
  <c r="D22" i="1"/>
  <c r="B28" i="1"/>
  <c r="D28" i="1"/>
  <c r="B34" i="1"/>
  <c r="D34" i="1"/>
  <c r="B40" i="1"/>
  <c r="D40" i="1"/>
  <c r="D40" i="2"/>
  <c r="B40" i="2"/>
  <c r="D34" i="2"/>
  <c r="B34" i="2"/>
  <c r="D28" i="2"/>
  <c r="B28" i="2"/>
  <c r="D22" i="2"/>
  <c r="B22" i="2"/>
  <c r="D16" i="2"/>
  <c r="B16" i="2"/>
  <c r="I10" i="2"/>
  <c r="G10" i="2"/>
  <c r="D10" i="2"/>
  <c r="B10" i="2"/>
  <c r="D4" i="2"/>
  <c r="B4" i="2"/>
  <c r="B19" i="2" l="1"/>
  <c r="D19" i="2"/>
  <c r="D29" i="2"/>
  <c r="D18" i="2"/>
  <c r="B11" i="2"/>
  <c r="B36" i="2"/>
  <c r="D12" i="2"/>
  <c r="D30" i="2"/>
  <c r="B37" i="2"/>
  <c r="B13" i="2"/>
  <c r="B23" i="2"/>
  <c r="B31" i="2"/>
  <c r="B12" i="2"/>
  <c r="D11" i="2"/>
  <c r="D5" i="2"/>
  <c r="D23" i="2"/>
  <c r="D31" i="2"/>
  <c r="D41" i="2"/>
  <c r="D37" i="2"/>
  <c r="D6" i="2"/>
  <c r="D24" i="2"/>
  <c r="D42" i="2"/>
  <c r="D36" i="2"/>
  <c r="B24" i="2"/>
  <c r="D13" i="2"/>
  <c r="B5" i="2"/>
  <c r="B29" i="2"/>
  <c r="B41" i="2"/>
  <c r="B7" i="2"/>
  <c r="B17" i="2"/>
  <c r="B25" i="2"/>
  <c r="B35" i="2"/>
  <c r="B43" i="2"/>
  <c r="B6" i="2"/>
  <c r="B18" i="2"/>
  <c r="B30" i="2"/>
  <c r="B42" i="2"/>
  <c r="D7" i="2"/>
  <c r="D17" i="2"/>
  <c r="D25" i="2"/>
  <c r="D35" i="2"/>
  <c r="D43" i="2"/>
</calcChain>
</file>

<file path=xl/sharedStrings.xml><?xml version="1.0" encoding="utf-8"?>
<sst xmlns="http://schemas.openxmlformats.org/spreadsheetml/2006/main" count="164" uniqueCount="57">
  <si>
    <t>Cruise Mach Number</t>
  </si>
  <si>
    <t>-0.02 Mach</t>
  </si>
  <si>
    <t>Baseline</t>
  </si>
  <si>
    <t>+0.02 Mach</t>
  </si>
  <si>
    <t>Example -- from the airliner's data sheet:</t>
  </si>
  <si>
    <t xml:space="preserve"> NM</t>
  </si>
  <si>
    <t>Value</t>
  </si>
  <si>
    <t xml:space="preserve"> lb Takeoff Weight</t>
  </si>
  <si>
    <r>
      <t>D</t>
    </r>
    <r>
      <rPr>
        <sz val="12"/>
        <color theme="1"/>
        <rFont val="Calibri"/>
        <family val="2"/>
        <scheme val="minor"/>
      </rPr>
      <t xml:space="preserve"> Takeoff Weight</t>
    </r>
  </si>
  <si>
    <t xml:space="preserve"> lb fuel</t>
  </si>
  <si>
    <r>
      <t>D</t>
    </r>
    <r>
      <rPr>
        <sz val="12"/>
        <color theme="1"/>
        <rFont val="Calibri"/>
        <family val="2"/>
        <scheme val="minor"/>
      </rPr>
      <t xml:space="preserve"> Fuel Weight</t>
    </r>
  </si>
  <si>
    <t>from the ITERTOW spreadsheet:</t>
  </si>
  <si>
    <t xml:space="preserve"> lb Empty Weight</t>
  </si>
  <si>
    <r>
      <t>D</t>
    </r>
    <r>
      <rPr>
        <sz val="12"/>
        <color theme="1"/>
        <rFont val="Calibri"/>
        <family val="2"/>
        <scheme val="minor"/>
      </rPr>
      <t xml:space="preserve"> Empty Weight</t>
    </r>
  </si>
  <si>
    <t>Maximum Range (NM)</t>
  </si>
  <si>
    <t>-10% Radius</t>
  </si>
  <si>
    <t>+10% Radius</t>
  </si>
  <si>
    <t>Aspect Ratio (AR)</t>
  </si>
  <si>
    <t>-10% AR</t>
  </si>
  <si>
    <t>+10% AR</t>
  </si>
  <si>
    <t>This is how you set it up:</t>
  </si>
  <si>
    <t>Change the 5,150 value by -10% in the ITERTOW spreadsheet (multiply it by 0.9)</t>
  </si>
  <si>
    <t>Subtract the original Takeoff Weight of 361,568 from the new Takeoff Weight</t>
  </si>
  <si>
    <t>Subtract the original Fuel Weight of 104,341 from the new Fuel Weight</t>
  </si>
  <si>
    <t>Subtract the original Empty Weight of 175,000 from the new Empty Weight</t>
  </si>
  <si>
    <t>Repeat the same steps for changing the 5,150 value by +10% (multiply it by 1.1)</t>
  </si>
  <si>
    <t>Reset your spreadsheet values back to the original values when done with each parameter</t>
  </si>
  <si>
    <t>Reserves Loiter Time</t>
  </si>
  <si>
    <t>-15 minutes</t>
  </si>
  <si>
    <t>+15 minutes</t>
  </si>
  <si>
    <t>Observations:</t>
  </si>
  <si>
    <t>Less required range results in a lighter aircraft</t>
  </si>
  <si>
    <t>Less required range results in less fuel needed</t>
  </si>
  <si>
    <t>More required range results in a heavier aircraft</t>
  </si>
  <si>
    <t>More required range results in more fuel needed</t>
  </si>
  <si>
    <t>Structure Factor (SF)</t>
  </si>
  <si>
    <t>-10% SF</t>
  </si>
  <si>
    <t>+10% SF</t>
  </si>
  <si>
    <t>Takeoff Weight</t>
  </si>
  <si>
    <t>Fuel Weight</t>
  </si>
  <si>
    <t>Empty Weight</t>
  </si>
  <si>
    <t>Payload</t>
  </si>
  <si>
    <t>-10% Payload</t>
  </si>
  <si>
    <t>+10% Payload</t>
  </si>
  <si>
    <t>TSFC</t>
  </si>
  <si>
    <t>-10% TSFC</t>
  </si>
  <si>
    <t>+10% TSFC</t>
  </si>
  <si>
    <t>ANSWER THESE QUESTIONS:</t>
  </si>
  <si>
    <t>1. Which of the sensitivity parameters listed above has the biggest effect on the aircraft weights (Takeoff, Empty, Fuel)?  Why?</t>
  </si>
  <si>
    <t>Structure Factor had the greatest effect on the three measured parameters. This is because as it changes,  it effects the empty weight of the aircraft while the payload weight stays constant. Therefore, as it increases, the size of the aircraft must increase so that you can fit more fuel in order to meet payload and range criteria.</t>
  </si>
  <si>
    <t>2. As an aircraft designer, what design changes can you make to this aircraft to improve the aircraft’s performance or efficiency for these parameters?</t>
  </si>
  <si>
    <t>A higher cruise mach number could be achieved by using higher thrust engines, decreasing aircraft weight, or designing for a lower CL so that the aircraft does not produce too much lift at high cruise speeds.</t>
  </si>
  <si>
    <t>Maximum Range</t>
  </si>
  <si>
    <t>The plane could be designed to hold more fuel, carry a smaller payload, or have a lighter empty weight.</t>
  </si>
  <si>
    <t>Structure Factor</t>
  </si>
  <si>
    <t>Structure factor could be improved either by designing a larger aircraft so that there is more volume to be filled by passengers and fuel, or by using lighter materials in general to decrease the empty weight.</t>
  </si>
  <si>
    <t>Enter your answer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</si>
</sst>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2"/>
      <color theme="1"/>
      <name val="Calibri"/>
      <family val="2"/>
      <scheme val="minor"/>
    </font>
    <font>
      <sz val="12"/>
      <color theme="1"/>
      <name val="Calibri"/>
      <family val="2"/>
      <scheme val="minor"/>
    </font>
    <font>
      <sz val="12"/>
      <color theme="1"/>
      <name val="Symbol"/>
      <family val="1"/>
      <charset val="2"/>
    </font>
  </fonts>
  <fills count="4">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38">
    <xf numFmtId="0" fontId="0" fillId="0" borderId="0" xfId="0"/>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horizontal="center" vertical="center" wrapText="1"/>
    </xf>
    <xf numFmtId="0" fontId="3" fillId="0" borderId="3"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horizontal="center" vertical="center" wrapText="1"/>
    </xf>
    <xf numFmtId="0" fontId="2"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xf numFmtId="0" fontId="1" fillId="0" borderId="0" xfId="0" applyFont="1" applyAlignment="1">
      <alignment horizontal="left" vertical="center"/>
    </xf>
    <xf numFmtId="3" fontId="1" fillId="2" borderId="4" xfId="0" applyNumberFormat="1" applyFont="1" applyFill="1" applyBorder="1" applyAlignment="1">
      <alignment horizontal="center" vertical="center" wrapText="1"/>
    </xf>
    <xf numFmtId="3" fontId="2" fillId="0" borderId="0" xfId="0" applyNumberFormat="1" applyFont="1"/>
    <xf numFmtId="0" fontId="2" fillId="0" borderId="0" xfId="0" applyFont="1"/>
    <xf numFmtId="0" fontId="2"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vertical="center"/>
    </xf>
    <xf numFmtId="0" fontId="0" fillId="3" borderId="0" xfId="0" applyFill="1"/>
    <xf numFmtId="1" fontId="2" fillId="2" borderId="4" xfId="0" applyNumberFormat="1" applyFont="1" applyFill="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vertical="center" wrapText="1"/>
    </xf>
    <xf numFmtId="3" fontId="1"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2" borderId="1" xfId="0" applyFill="1" applyBorder="1" applyAlignment="1">
      <alignment horizontal="center"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0" fillId="0" borderId="7"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1" fillId="0" borderId="1" xfId="0" applyFont="1" applyBorder="1" applyAlignment="1">
      <alignment horizontal="left" vertical="center" wrapText="1"/>
    </xf>
    <xf numFmtId="0" fontId="0" fillId="0" borderId="1" xfId="0" applyBorder="1" applyAlignment="1">
      <alignment horizontal="center"/>
    </xf>
    <xf numFmtId="0" fontId="2" fillId="3" borderId="7"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4A500-1B41-4467-933D-CCA71440BBBF}">
  <dimension ref="A2:I53"/>
  <sheetViews>
    <sheetView tabSelected="1" topLeftCell="A44" workbookViewId="0">
      <selection activeCell="A48" sqref="A48:D48"/>
    </sheetView>
  </sheetViews>
  <sheetFormatPr defaultRowHeight="14.45"/>
  <cols>
    <col min="1" max="1" width="26.7109375" customWidth="1"/>
    <col min="2" max="4" width="16.7109375" customWidth="1"/>
    <col min="5" max="5" width="10.7109375" customWidth="1"/>
    <col min="6" max="6" width="26.7109375" customWidth="1"/>
    <col min="7" max="9" width="16.7109375" customWidth="1"/>
  </cols>
  <sheetData>
    <row r="2" spans="1:9" ht="15" thickBot="1"/>
    <row r="3" spans="1:9" ht="16.149999999999999" thickBot="1">
      <c r="A3" s="1" t="s">
        <v>0</v>
      </c>
      <c r="B3" s="2" t="s">
        <v>1</v>
      </c>
      <c r="C3" s="2" t="s">
        <v>2</v>
      </c>
      <c r="D3" s="2" t="s">
        <v>3</v>
      </c>
      <c r="F3" s="11" t="s">
        <v>4</v>
      </c>
      <c r="H3" s="13">
        <v>5150</v>
      </c>
      <c r="I3" s="14" t="s">
        <v>5</v>
      </c>
    </row>
    <row r="4" spans="1:9" ht="16.149999999999999" thickBot="1">
      <c r="A4" s="3" t="s">
        <v>6</v>
      </c>
      <c r="B4" s="8">
        <f>C4-0.02</f>
        <v>0.77</v>
      </c>
      <c r="C4" s="8">
        <v>0.79</v>
      </c>
      <c r="D4" s="8">
        <f>C4+0.02</f>
        <v>0.81</v>
      </c>
      <c r="H4" s="13">
        <v>361568</v>
      </c>
      <c r="I4" s="14" t="s">
        <v>7</v>
      </c>
    </row>
    <row r="5" spans="1:9" ht="16.149999999999999" thickBot="1">
      <c r="A5" s="5" t="s">
        <v>8</v>
      </c>
      <c r="B5" s="19">
        <f>'Raw ITERTOW'!B5-'Raw ITERTOW'!$G$28</f>
        <v>1082.9673529569991</v>
      </c>
      <c r="C5" s="4">
        <v>0</v>
      </c>
      <c r="D5" s="19">
        <f>'Raw ITERTOW'!D5-'Raw ITERTOW'!$G$28</f>
        <v>-994.87572974176146</v>
      </c>
      <c r="H5" s="13">
        <v>104341</v>
      </c>
      <c r="I5" s="14" t="s">
        <v>9</v>
      </c>
    </row>
    <row r="6" spans="1:9" ht="16.149999999999999" thickBot="1">
      <c r="A6" s="5" t="s">
        <v>10</v>
      </c>
      <c r="B6" s="19">
        <f>'Raw ITERTOW'!B6-'Raw ITERTOW'!$G$29</f>
        <v>489.12830113680684</v>
      </c>
      <c r="C6" s="4">
        <v>0</v>
      </c>
      <c r="D6" s="19">
        <f>'Raw ITERTOW'!D6-'Raw ITERTOW'!$G$29</f>
        <v>-449.34122363154893</v>
      </c>
      <c r="F6" s="11" t="s">
        <v>11</v>
      </c>
      <c r="H6" s="13">
        <v>175000</v>
      </c>
      <c r="I6" s="14" t="s">
        <v>12</v>
      </c>
    </row>
    <row r="7" spans="1:9" ht="16.149999999999999" thickBot="1">
      <c r="A7" s="5" t="s">
        <v>13</v>
      </c>
      <c r="B7" s="19">
        <f>'Raw ITERTOW'!B7-'Raw ITERTOW'!$G$30</f>
        <v>593.83905182007584</v>
      </c>
      <c r="C7" s="4">
        <v>0</v>
      </c>
      <c r="D7" s="19">
        <f>'Raw ITERTOW'!D7-'Raw ITERTOW'!$G$30</f>
        <v>-545.53450611021253</v>
      </c>
    </row>
    <row r="8" spans="1:9" ht="16.149999999999999" thickBot="1">
      <c r="A8" s="35"/>
      <c r="B8" s="36"/>
      <c r="C8" s="36"/>
      <c r="D8" s="37"/>
      <c r="F8" s="10"/>
      <c r="G8" s="10"/>
      <c r="H8" s="10"/>
      <c r="I8" s="10"/>
    </row>
    <row r="9" spans="1:9" ht="16.149999999999999" thickBot="1">
      <c r="A9" s="6" t="s">
        <v>14</v>
      </c>
      <c r="B9" s="7" t="s">
        <v>15</v>
      </c>
      <c r="C9" s="7" t="s">
        <v>2</v>
      </c>
      <c r="D9" s="7" t="s">
        <v>16</v>
      </c>
      <c r="F9" s="6" t="s">
        <v>14</v>
      </c>
      <c r="G9" s="7" t="s">
        <v>15</v>
      </c>
      <c r="H9" s="7" t="s">
        <v>2</v>
      </c>
      <c r="I9" s="7" t="s">
        <v>16</v>
      </c>
    </row>
    <row r="10" spans="1:9" ht="16.149999999999999" thickBot="1">
      <c r="A10" s="3" t="s">
        <v>6</v>
      </c>
      <c r="B10" s="9">
        <f>C10*0.9</f>
        <v>3195</v>
      </c>
      <c r="C10" s="9">
        <v>3550</v>
      </c>
      <c r="D10" s="9">
        <f>C10*1.1</f>
        <v>3905.0000000000005</v>
      </c>
      <c r="F10" s="3" t="s">
        <v>6</v>
      </c>
      <c r="G10" s="12">
        <f>0.9*H10</f>
        <v>4635</v>
      </c>
      <c r="H10" s="12">
        <v>5150</v>
      </c>
      <c r="I10" s="12">
        <f>1.1*H10</f>
        <v>5665.0000000000009</v>
      </c>
    </row>
    <row r="11" spans="1:9" ht="16.149999999999999" thickBot="1">
      <c r="A11" s="5" t="s">
        <v>8</v>
      </c>
      <c r="B11" s="19">
        <f>'Raw ITERTOW'!B11-'Raw ITERTOW'!$G$28</f>
        <v>-5880.8618715285847</v>
      </c>
      <c r="C11" s="4">
        <v>0</v>
      </c>
      <c r="D11" s="19">
        <f>'Raw ITERTOW'!D11-'Raw ITERTOW'!$G$28</f>
        <v>6223.5584618541179</v>
      </c>
      <c r="F11" s="5" t="s">
        <v>8</v>
      </c>
      <c r="G11" s="12">
        <v>-35343</v>
      </c>
      <c r="H11" s="4">
        <v>0</v>
      </c>
      <c r="I11" s="12">
        <v>28783</v>
      </c>
    </row>
    <row r="12" spans="1:9" ht="16.149999999999999" thickBot="1">
      <c r="A12" s="5" t="s">
        <v>10</v>
      </c>
      <c r="B12" s="19">
        <f>'Raw ITERTOW'!B12-'Raw ITERTOW'!$G$29</f>
        <v>-2656.1243684652072</v>
      </c>
      <c r="C12" s="4">
        <v>0</v>
      </c>
      <c r="D12" s="19">
        <f>'Raw ITERTOW'!D12-'Raw ITERTOW'!$G$29</f>
        <v>2810.905212572703</v>
      </c>
      <c r="F12" s="5" t="s">
        <v>10</v>
      </c>
      <c r="G12" s="12">
        <v>-13076</v>
      </c>
      <c r="H12" s="4">
        <v>0</v>
      </c>
      <c r="I12" s="12">
        <v>14851</v>
      </c>
    </row>
    <row r="13" spans="1:9" ht="16.149999999999999" thickBot="1">
      <c r="A13" s="5" t="s">
        <v>13</v>
      </c>
      <c r="B13" s="19">
        <f>'Raw ITERTOW'!B13-'Raw ITERTOW'!$G$30</f>
        <v>-3224.7375030633702</v>
      </c>
      <c r="C13" s="4">
        <v>0</v>
      </c>
      <c r="D13" s="19">
        <f>'Raw ITERTOW'!D13-'Raw ITERTOW'!$G$30</f>
        <v>3412.6532492814003</v>
      </c>
      <c r="F13" s="5" t="s">
        <v>13</v>
      </c>
      <c r="G13" s="12">
        <v>-12266</v>
      </c>
      <c r="H13" s="4">
        <v>0</v>
      </c>
      <c r="I13" s="12">
        <v>13931</v>
      </c>
    </row>
    <row r="14" spans="1:9" ht="16.149999999999999" thickBot="1">
      <c r="A14" s="35"/>
      <c r="B14" s="36"/>
      <c r="C14" s="36"/>
      <c r="D14" s="37"/>
    </row>
    <row r="15" spans="1:9" ht="16.149999999999999" thickBot="1">
      <c r="A15" s="6" t="s">
        <v>17</v>
      </c>
      <c r="B15" s="7" t="s">
        <v>18</v>
      </c>
      <c r="C15" s="7" t="s">
        <v>2</v>
      </c>
      <c r="D15" s="7" t="s">
        <v>19</v>
      </c>
      <c r="F15" s="11" t="s">
        <v>20</v>
      </c>
      <c r="G15" t="s">
        <v>21</v>
      </c>
    </row>
    <row r="16" spans="1:9" ht="16.149999999999999" thickBot="1">
      <c r="A16" s="3" t="s">
        <v>6</v>
      </c>
      <c r="B16" s="8">
        <f>C16*0.9</f>
        <v>9.1170000000000009</v>
      </c>
      <c r="C16" s="8">
        <v>10.130000000000001</v>
      </c>
      <c r="D16" s="8">
        <f>C16*1.1</f>
        <v>11.143000000000002</v>
      </c>
      <c r="G16" t="s">
        <v>22</v>
      </c>
    </row>
    <row r="17" spans="1:7" ht="16.149999999999999" thickBot="1">
      <c r="A17" s="5" t="s">
        <v>8</v>
      </c>
      <c r="B17" s="19">
        <f>'Raw ITERTOW'!B17-'Raw ITERTOW'!$G$28</f>
        <v>3574.1539954965119</v>
      </c>
      <c r="C17" s="4">
        <v>0</v>
      </c>
      <c r="D17" s="19">
        <f>'Raw ITERTOW'!D17-'Raw ITERTOW'!$G$28</f>
        <v>-3131.8792871883779</v>
      </c>
      <c r="G17" t="s">
        <v>23</v>
      </c>
    </row>
    <row r="18" spans="1:7" ht="16.149999999999999" thickBot="1">
      <c r="A18" s="5" t="s">
        <v>10</v>
      </c>
      <c r="B18" s="19">
        <f>'Raw ITERTOW'!B18-'Raw ITERTOW'!$G$29</f>
        <v>1614.2867714759122</v>
      </c>
      <c r="C18" s="4">
        <v>0</v>
      </c>
      <c r="D18" s="19">
        <f>'Raw ITERTOW'!D18-'Raw ITERTOW'!$G$29</f>
        <v>-1414.5309098427861</v>
      </c>
      <c r="G18" t="s">
        <v>24</v>
      </c>
    </row>
    <row r="19" spans="1:7" ht="16.149999999999999" thickBot="1">
      <c r="A19" s="5" t="s">
        <v>13</v>
      </c>
      <c r="B19" s="19">
        <f>'Raw ITERTOW'!B19-'Raw ITERTOW'!$G$30</f>
        <v>1959.8672240205924</v>
      </c>
      <c r="C19" s="4">
        <v>0</v>
      </c>
      <c r="D19" s="19">
        <f>'Raw ITERTOW'!D19-'Raw ITERTOW'!$G$30</f>
        <v>-1717.3483773455955</v>
      </c>
      <c r="G19" t="s">
        <v>25</v>
      </c>
    </row>
    <row r="20" spans="1:7" ht="16.149999999999999" thickBot="1">
      <c r="A20" s="35"/>
      <c r="B20" s="36"/>
      <c r="C20" s="36"/>
      <c r="D20" s="37"/>
      <c r="G20" t="s">
        <v>26</v>
      </c>
    </row>
    <row r="21" spans="1:7" ht="16.149999999999999" thickBot="1">
      <c r="A21" s="6" t="s">
        <v>27</v>
      </c>
      <c r="B21" s="7" t="s">
        <v>28</v>
      </c>
      <c r="C21" s="7" t="s">
        <v>2</v>
      </c>
      <c r="D21" s="7" t="s">
        <v>29</v>
      </c>
    </row>
    <row r="22" spans="1:7" ht="16.149999999999999" thickBot="1">
      <c r="A22" s="3" t="s">
        <v>6</v>
      </c>
      <c r="B22" s="8">
        <f>C22-15</f>
        <v>30</v>
      </c>
      <c r="C22" s="8">
        <v>45</v>
      </c>
      <c r="D22" s="8">
        <f>C22+15</f>
        <v>60</v>
      </c>
      <c r="F22" s="11" t="s">
        <v>30</v>
      </c>
      <c r="G22" s="15" t="s">
        <v>31</v>
      </c>
    </row>
    <row r="23" spans="1:7" ht="16.149999999999999" thickBot="1">
      <c r="A23" s="5" t="s">
        <v>8</v>
      </c>
      <c r="B23" s="19">
        <f>'Raw ITERTOW'!B23-'Raw ITERTOW'!$G$28</f>
        <v>-1937.6879683856387</v>
      </c>
      <c r="C23" s="4">
        <v>0</v>
      </c>
      <c r="D23" s="19">
        <f>'Raw ITERTOW'!D23-'Raw ITERTOW'!$G$28</f>
        <v>1973.4909259065462</v>
      </c>
      <c r="G23" s="14" t="s">
        <v>32</v>
      </c>
    </row>
    <row r="24" spans="1:7" ht="16.149999999999999" thickBot="1">
      <c r="A24" s="5" t="s">
        <v>10</v>
      </c>
      <c r="B24" s="19">
        <f>'Raw ITERTOW'!B24-'Raw ITERTOW'!$G$29</f>
        <v>-875.16767843640264</v>
      </c>
      <c r="C24" s="4">
        <v>0</v>
      </c>
      <c r="D24" s="19">
        <f>'Raw ITERTOW'!D24-'Raw ITERTOW'!$G$29</f>
        <v>891.33828574049403</v>
      </c>
      <c r="G24" s="15" t="s">
        <v>33</v>
      </c>
    </row>
    <row r="25" spans="1:7" ht="16.149999999999999" thickBot="1">
      <c r="A25" s="5" t="s">
        <v>13</v>
      </c>
      <c r="B25" s="19">
        <f>'Raw ITERTOW'!B25-'Raw ITERTOW'!$G$30</f>
        <v>-1062.5202899492288</v>
      </c>
      <c r="C25" s="4">
        <v>0</v>
      </c>
      <c r="D25" s="19">
        <f>'Raw ITERTOW'!D25-'Raw ITERTOW'!$G$30</f>
        <v>1082.1526401660522</v>
      </c>
      <c r="G25" s="14" t="s">
        <v>34</v>
      </c>
    </row>
    <row r="26" spans="1:7" ht="16.149999999999999" thickBot="1">
      <c r="A26" s="35"/>
      <c r="B26" s="36"/>
      <c r="C26" s="36"/>
      <c r="D26" s="37"/>
    </row>
    <row r="27" spans="1:7" ht="16.149999999999999" thickBot="1">
      <c r="A27" s="6" t="s">
        <v>35</v>
      </c>
      <c r="B27" s="7" t="s">
        <v>36</v>
      </c>
      <c r="C27" s="7" t="s">
        <v>2</v>
      </c>
      <c r="D27" s="7" t="s">
        <v>37</v>
      </c>
    </row>
    <row r="28" spans="1:7" ht="16.149999999999999" thickBot="1">
      <c r="A28" s="3" t="s">
        <v>6</v>
      </c>
      <c r="B28" s="8">
        <f>C28*0.9</f>
        <v>0.49347000000000002</v>
      </c>
      <c r="C28" s="8">
        <v>0.54830000000000001</v>
      </c>
      <c r="D28" s="8">
        <f>C28*1.1</f>
        <v>0.60313000000000005</v>
      </c>
      <c r="F28" t="s">
        <v>38</v>
      </c>
      <c r="G28">
        <v>181200</v>
      </c>
    </row>
    <row r="29" spans="1:7" ht="16.149999999999999" thickBot="1">
      <c r="A29" s="5" t="s">
        <v>8</v>
      </c>
      <c r="B29" s="19">
        <f>'Raw ITERTOW'!B29-'Raw ITERTOW'!$G$28</f>
        <v>-31094.473534410703</v>
      </c>
      <c r="C29" s="4">
        <v>0</v>
      </c>
      <c r="D29" s="19">
        <f>'Raw ITERTOW'!D29-'Raw ITERTOW'!$G$28</f>
        <v>47246.288807393488</v>
      </c>
      <c r="F29" t="s">
        <v>39</v>
      </c>
      <c r="G29">
        <v>33840</v>
      </c>
    </row>
    <row r="30" spans="1:7" ht="16.149999999999999" thickBot="1">
      <c r="A30" s="5" t="s">
        <v>10</v>
      </c>
      <c r="B30" s="19">
        <f>'Raw ITERTOW'!B30-'Raw ITERTOW'!$G$29</f>
        <v>-5807.0476793851412</v>
      </c>
      <c r="C30" s="4">
        <v>0</v>
      </c>
      <c r="D30" s="19">
        <f>'Raw ITERTOW'!D30-'Raw ITERTOW'!$G$29</f>
        <v>8823.4786389903529</v>
      </c>
      <c r="F30" t="s">
        <v>40</v>
      </c>
      <c r="G30">
        <v>99360</v>
      </c>
    </row>
    <row r="31" spans="1:7" ht="16.149999999999999" thickBot="1">
      <c r="A31" s="5" t="s">
        <v>13</v>
      </c>
      <c r="B31" s="19">
        <f>'Raw ITERTOW'!B31-'Raw ITERTOW'!$G$30</f>
        <v>-25287.425855025562</v>
      </c>
      <c r="C31" s="4">
        <v>0</v>
      </c>
      <c r="D31" s="19">
        <f>'Raw ITERTOW'!D31-'Raw ITERTOW'!$G$30</f>
        <v>38422.810168403143</v>
      </c>
    </row>
    <row r="32" spans="1:7" ht="16.149999999999999" thickBot="1">
      <c r="A32" s="35"/>
      <c r="B32" s="36"/>
      <c r="C32" s="36"/>
      <c r="D32" s="37"/>
    </row>
    <row r="33" spans="1:5" ht="16.149999999999999" thickBot="1">
      <c r="A33" s="6" t="s">
        <v>41</v>
      </c>
      <c r="B33" s="7" t="s">
        <v>42</v>
      </c>
      <c r="C33" s="7" t="s">
        <v>2</v>
      </c>
      <c r="D33" s="7" t="s">
        <v>43</v>
      </c>
    </row>
    <row r="34" spans="1:5" ht="16.149999999999999" thickBot="1">
      <c r="A34" s="3" t="s">
        <v>6</v>
      </c>
      <c r="B34" s="8">
        <f>C34*0.9</f>
        <v>43200</v>
      </c>
      <c r="C34" s="8">
        <v>48000</v>
      </c>
      <c r="D34" s="8">
        <f>C34*1.1</f>
        <v>52800.000000000007</v>
      </c>
    </row>
    <row r="35" spans="1:5" ht="16.149999999999999" thickBot="1">
      <c r="A35" s="5" t="s">
        <v>8</v>
      </c>
      <c r="B35" s="19">
        <f>'Raw ITERTOW'!B35-'Raw ITERTOW'!$G$28</f>
        <v>-18120.001247141248</v>
      </c>
      <c r="C35" s="4">
        <v>0</v>
      </c>
      <c r="D35" s="19">
        <f>'Raw ITERTOW'!D35-'Raw ITERTOW'!$G$28</f>
        <v>18119.998475716624</v>
      </c>
    </row>
    <row r="36" spans="1:5" ht="16.149999999999999" thickBot="1">
      <c r="A36" s="5" t="s">
        <v>10</v>
      </c>
      <c r="B36" s="19">
        <f>'Raw ITERTOW'!B36-'Raw ITERTOW'!$G$29</f>
        <v>-3384.0005632782122</v>
      </c>
      <c r="C36" s="4">
        <v>0</v>
      </c>
      <c r="D36" s="19">
        <f>'Raw ITERTOW'!D36-'Raw ITERTOW'!$G$29</f>
        <v>3383.999311548956</v>
      </c>
    </row>
    <row r="37" spans="1:5" ht="16.149999999999999" thickBot="1">
      <c r="A37" s="5" t="s">
        <v>13</v>
      </c>
      <c r="B37" s="19">
        <f>'Raw ITERTOW'!B37-'Raw ITERTOW'!$G$30</f>
        <v>-9936.0006838630361</v>
      </c>
      <c r="C37" s="4">
        <v>0</v>
      </c>
      <c r="D37" s="19">
        <f>'Raw ITERTOW'!D37-'Raw ITERTOW'!$G$30</f>
        <v>9935.9991641676752</v>
      </c>
    </row>
    <row r="38" spans="1:5" ht="16.149999999999999" thickBot="1">
      <c r="A38" s="35"/>
      <c r="B38" s="36"/>
      <c r="C38" s="36"/>
      <c r="D38" s="37"/>
    </row>
    <row r="39" spans="1:5" ht="16.149999999999999" thickBot="1">
      <c r="A39" s="6" t="s">
        <v>44</v>
      </c>
      <c r="B39" s="7" t="s">
        <v>45</v>
      </c>
      <c r="C39" s="7" t="s">
        <v>2</v>
      </c>
      <c r="D39" s="7" t="s">
        <v>46</v>
      </c>
    </row>
    <row r="40" spans="1:5" ht="16.149999999999999" thickBot="1">
      <c r="A40" s="3" t="s">
        <v>6</v>
      </c>
      <c r="B40" s="8">
        <f>C40*0.9</f>
        <v>0.23723370000000002</v>
      </c>
      <c r="C40" s="8">
        <v>0.26359300000000002</v>
      </c>
      <c r="D40" s="8">
        <f>C40*1.1</f>
        <v>0.28995230000000005</v>
      </c>
    </row>
    <row r="41" spans="1:5" ht="16.149999999999999" thickBot="1">
      <c r="A41" s="5" t="s">
        <v>8</v>
      </c>
      <c r="B41" s="19">
        <f>'Raw ITERTOW'!B41-'Raw ITERTOW'!$G$28</f>
        <v>-6434.1775527554855</v>
      </c>
      <c r="C41" s="4">
        <v>0</v>
      </c>
      <c r="D41" s="19">
        <f>'Raw ITERTOW'!D41-'Raw ITERTOW'!$G$28</f>
        <v>6846.5595719195553</v>
      </c>
    </row>
    <row r="42" spans="1:5" ht="16.149999999999999" thickBot="1">
      <c r="A42" s="5" t="s">
        <v>10</v>
      </c>
      <c r="B42" s="19">
        <f>'Raw ITERTOW'!B42-'Raw ITERTOW'!$G$29</f>
        <v>-2906.0325105823431</v>
      </c>
      <c r="C42" s="4">
        <v>0</v>
      </c>
      <c r="D42" s="19">
        <f>'Raw ITERTOW'!D42-'Raw ITERTOW'!$G$29</f>
        <v>3092.2871708934326</v>
      </c>
    </row>
    <row r="43" spans="1:5" ht="16.149999999999999" thickBot="1">
      <c r="A43" s="5" t="s">
        <v>13</v>
      </c>
      <c r="B43" s="19">
        <f>'Raw ITERTOW'!B43-'Raw ITERTOW'!$G$30</f>
        <v>-3528.145042173157</v>
      </c>
      <c r="C43" s="4">
        <v>0</v>
      </c>
      <c r="D43" s="19">
        <f>'Raw ITERTOW'!D43-'Raw ITERTOW'!$G$30</f>
        <v>3754.27240102613</v>
      </c>
    </row>
    <row r="44" spans="1:5" ht="15" thickBot="1">
      <c r="A44" s="18"/>
      <c r="B44" s="18"/>
      <c r="C44" s="18"/>
      <c r="D44" s="18"/>
    </row>
    <row r="45" spans="1:5" ht="16.149999999999999" thickBot="1">
      <c r="A45" s="27" t="s">
        <v>47</v>
      </c>
      <c r="B45" s="28"/>
      <c r="C45" s="28"/>
      <c r="D45" s="29"/>
    </row>
    <row r="46" spans="1:5" ht="15" thickBot="1">
      <c r="A46" s="30"/>
      <c r="B46" s="31"/>
      <c r="C46" s="31"/>
      <c r="D46" s="32"/>
    </row>
    <row r="47" spans="1:5" ht="34.5" customHeight="1" thickBot="1">
      <c r="A47" s="33" t="s">
        <v>48</v>
      </c>
      <c r="B47" s="33"/>
      <c r="C47" s="33"/>
      <c r="D47" s="33"/>
      <c r="E47" s="16"/>
    </row>
    <row r="48" spans="1:5" ht="61.9" customHeight="1">
      <c r="A48" s="26" t="s">
        <v>49</v>
      </c>
      <c r="B48" s="26"/>
      <c r="C48" s="26"/>
      <c r="D48" s="26"/>
    </row>
    <row r="49" spans="1:4" ht="15" thickBot="1">
      <c r="A49" s="34"/>
      <c r="B49" s="34"/>
      <c r="C49" s="34"/>
      <c r="D49" s="34"/>
    </row>
    <row r="50" spans="1:4" ht="34.5" customHeight="1" thickBot="1">
      <c r="A50" s="33" t="s">
        <v>50</v>
      </c>
      <c r="B50" s="33"/>
      <c r="C50" s="33"/>
      <c r="D50" s="33"/>
    </row>
    <row r="51" spans="1:4" ht="59.45" customHeight="1" thickBot="1">
      <c r="A51" s="17" t="s">
        <v>0</v>
      </c>
      <c r="B51" s="26" t="s">
        <v>51</v>
      </c>
      <c r="C51" s="26"/>
      <c r="D51" s="26"/>
    </row>
    <row r="52" spans="1:4" ht="34.5" customHeight="1" thickBot="1">
      <c r="A52" s="17" t="s">
        <v>52</v>
      </c>
      <c r="B52" s="26" t="s">
        <v>53</v>
      </c>
      <c r="C52" s="26"/>
      <c r="D52" s="26"/>
    </row>
    <row r="53" spans="1:4" ht="60.6" customHeight="1" thickBot="1">
      <c r="A53" s="17" t="s">
        <v>54</v>
      </c>
      <c r="B53" s="26" t="s">
        <v>55</v>
      </c>
      <c r="C53" s="26"/>
      <c r="D53" s="26"/>
    </row>
  </sheetData>
  <mergeCells count="15">
    <mergeCell ref="A38:D38"/>
    <mergeCell ref="A8:D8"/>
    <mergeCell ref="A14:D14"/>
    <mergeCell ref="A20:D20"/>
    <mergeCell ref="A26:D26"/>
    <mergeCell ref="A32:D32"/>
    <mergeCell ref="B51:D51"/>
    <mergeCell ref="B52:D52"/>
    <mergeCell ref="B53:D53"/>
    <mergeCell ref="A45:D45"/>
    <mergeCell ref="A46:D46"/>
    <mergeCell ref="A47:D47"/>
    <mergeCell ref="A48:D48"/>
    <mergeCell ref="A49:D49"/>
    <mergeCell ref="A50:D5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60DA0-A78E-4309-84E8-DDCD2B9CF209}">
  <dimension ref="A2:I53"/>
  <sheetViews>
    <sheetView topLeftCell="E14" workbookViewId="0">
      <selection activeCell="G14" sqref="G1:G1048576"/>
    </sheetView>
  </sheetViews>
  <sheetFormatPr defaultRowHeight="14.45"/>
  <cols>
    <col min="1" max="1" width="26.7109375" hidden="1" customWidth="1"/>
    <col min="2" max="4" width="16.7109375" hidden="1" customWidth="1"/>
    <col min="5" max="5" width="10.7109375" customWidth="1"/>
    <col min="6" max="6" width="13.7109375" hidden="1" customWidth="1"/>
    <col min="7" max="7" width="7" hidden="1" customWidth="1"/>
    <col min="8" max="9" width="16.7109375" customWidth="1"/>
  </cols>
  <sheetData>
    <row r="2" spans="1:9" ht="15" thickBot="1"/>
    <row r="3" spans="1:9" ht="16.149999999999999" thickBot="1">
      <c r="A3" s="1" t="s">
        <v>0</v>
      </c>
      <c r="B3" s="2" t="s">
        <v>1</v>
      </c>
      <c r="C3" s="2" t="s">
        <v>2</v>
      </c>
      <c r="D3" s="2" t="s">
        <v>3</v>
      </c>
      <c r="F3" s="11"/>
      <c r="H3" s="13"/>
      <c r="I3" s="14"/>
    </row>
    <row r="4" spans="1:9" ht="16.149999999999999" thickBot="1">
      <c r="A4" s="3" t="s">
        <v>6</v>
      </c>
      <c r="B4" s="8">
        <f>C4-0.02</f>
        <v>0.77</v>
      </c>
      <c r="C4" s="8">
        <v>0.79</v>
      </c>
      <c r="D4" s="8">
        <f>C4+0.02</f>
        <v>0.81</v>
      </c>
      <c r="H4" s="13"/>
      <c r="I4" s="14"/>
    </row>
    <row r="5" spans="1:9" ht="16.149999999999999" thickBot="1">
      <c r="A5" s="5" t="s">
        <v>8</v>
      </c>
      <c r="B5" s="8">
        <v>182282.967352957</v>
      </c>
      <c r="C5" s="4">
        <v>0</v>
      </c>
      <c r="D5" s="8">
        <v>180205.12427025824</v>
      </c>
      <c r="H5" s="13"/>
      <c r="I5" s="14"/>
    </row>
    <row r="6" spans="1:9" ht="16.149999999999999" thickBot="1">
      <c r="A6" s="5" t="s">
        <v>10</v>
      </c>
      <c r="B6" s="8">
        <v>34329.128301136807</v>
      </c>
      <c r="C6" s="4">
        <v>0</v>
      </c>
      <c r="D6" s="8">
        <v>33390.658776368451</v>
      </c>
      <c r="F6" s="11"/>
      <c r="H6" s="13"/>
      <c r="I6" s="14"/>
    </row>
    <row r="7" spans="1:9" ht="16.149999999999999" thickBot="1">
      <c r="A7" s="5" t="s">
        <v>13</v>
      </c>
      <c r="B7" s="8">
        <v>99953.839051820076</v>
      </c>
      <c r="C7" s="4">
        <v>0</v>
      </c>
      <c r="D7" s="8">
        <v>98814.465493889787</v>
      </c>
    </row>
    <row r="8" spans="1:9" ht="16.149999999999999" thickBot="1">
      <c r="A8" s="35"/>
      <c r="B8" s="36"/>
      <c r="C8" s="36"/>
      <c r="D8" s="37"/>
    </row>
    <row r="9" spans="1:9" ht="16.149999999999999" thickBot="1">
      <c r="A9" s="6" t="s">
        <v>14</v>
      </c>
      <c r="B9" s="7" t="s">
        <v>15</v>
      </c>
      <c r="C9" s="7" t="s">
        <v>2</v>
      </c>
      <c r="D9" s="7" t="s">
        <v>16</v>
      </c>
      <c r="F9" s="20"/>
      <c r="G9" s="21"/>
      <c r="H9" s="21"/>
      <c r="I9" s="21"/>
    </row>
    <row r="10" spans="1:9" ht="16.149999999999999" thickBot="1">
      <c r="A10" s="3" t="s">
        <v>6</v>
      </c>
      <c r="B10" s="9">
        <f>C10*0.9</f>
        <v>3195</v>
      </c>
      <c r="C10" s="9">
        <v>3550</v>
      </c>
      <c r="D10" s="9">
        <f>C10*1.1</f>
        <v>3905.0000000000005</v>
      </c>
      <c r="F10" s="22"/>
      <c r="G10" s="24"/>
      <c r="H10" s="24"/>
      <c r="I10" s="24"/>
    </row>
    <row r="11" spans="1:9" ht="16.149999999999999" thickBot="1">
      <c r="A11" s="5" t="s">
        <v>8</v>
      </c>
      <c r="B11" s="8">
        <v>175319.13812847142</v>
      </c>
      <c r="C11" s="4">
        <v>0</v>
      </c>
      <c r="D11" s="8">
        <v>187423.55846185412</v>
      </c>
      <c r="F11" s="23"/>
      <c r="G11" s="24"/>
      <c r="H11" s="25"/>
      <c r="I11" s="24"/>
    </row>
    <row r="12" spans="1:9" ht="16.149999999999999" thickBot="1">
      <c r="A12" s="5" t="s">
        <v>10</v>
      </c>
      <c r="B12" s="8">
        <v>31183.875631534793</v>
      </c>
      <c r="C12" s="4">
        <v>0</v>
      </c>
      <c r="D12" s="8">
        <v>36650.905212572703</v>
      </c>
      <c r="F12" s="23"/>
      <c r="G12" s="24"/>
      <c r="H12" s="25"/>
      <c r="I12" s="24"/>
    </row>
    <row r="13" spans="1:9" ht="16.149999999999999" thickBot="1">
      <c r="A13" s="5" t="s">
        <v>13</v>
      </c>
      <c r="B13" s="8">
        <v>96135.26249693663</v>
      </c>
      <c r="C13" s="4">
        <v>0</v>
      </c>
      <c r="D13" s="8">
        <v>102772.6532492814</v>
      </c>
      <c r="F13" s="23"/>
      <c r="G13" s="24"/>
      <c r="H13" s="25"/>
      <c r="I13" s="24"/>
    </row>
    <row r="14" spans="1:9" ht="16.149999999999999" thickBot="1">
      <c r="A14" s="35"/>
      <c r="B14" s="36"/>
      <c r="C14" s="36"/>
      <c r="D14" s="37"/>
    </row>
    <row r="15" spans="1:9" ht="16.149999999999999" thickBot="1">
      <c r="A15" s="6" t="s">
        <v>17</v>
      </c>
      <c r="B15" s="7" t="s">
        <v>18</v>
      </c>
      <c r="C15" s="7" t="s">
        <v>2</v>
      </c>
      <c r="D15" s="7" t="s">
        <v>19</v>
      </c>
      <c r="F15" s="11"/>
    </row>
    <row r="16" spans="1:9" ht="16.149999999999999" thickBot="1">
      <c r="A16" s="3" t="s">
        <v>6</v>
      </c>
      <c r="B16" s="8">
        <f>C16*0.9</f>
        <v>9.1170000000000009</v>
      </c>
      <c r="C16" s="8">
        <v>10.130000000000001</v>
      </c>
      <c r="D16" s="8">
        <f>C16*1.1</f>
        <v>11.143000000000002</v>
      </c>
    </row>
    <row r="17" spans="1:7" ht="16.149999999999999" thickBot="1">
      <c r="A17" s="5" t="s">
        <v>8</v>
      </c>
      <c r="B17" s="8">
        <v>184774.15399549651</v>
      </c>
      <c r="C17" s="4">
        <v>0</v>
      </c>
      <c r="D17" s="8">
        <v>178068.12071281162</v>
      </c>
    </row>
    <row r="18" spans="1:7" ht="16.149999999999999" thickBot="1">
      <c r="A18" s="5" t="s">
        <v>10</v>
      </c>
      <c r="B18" s="8">
        <v>35454.286771475912</v>
      </c>
      <c r="C18" s="4">
        <v>0</v>
      </c>
      <c r="D18" s="8">
        <v>32425.469090157214</v>
      </c>
    </row>
    <row r="19" spans="1:7" ht="16.149999999999999" thickBot="1">
      <c r="A19" s="5" t="s">
        <v>13</v>
      </c>
      <c r="B19" s="8">
        <v>101319.86722402059</v>
      </c>
      <c r="C19" s="4">
        <v>0</v>
      </c>
      <c r="D19" s="8">
        <v>97642.651622654404</v>
      </c>
    </row>
    <row r="20" spans="1:7" ht="16.149999999999999" thickBot="1">
      <c r="A20" s="35"/>
      <c r="B20" s="36"/>
      <c r="C20" s="36"/>
      <c r="D20" s="37"/>
    </row>
    <row r="21" spans="1:7" ht="16.149999999999999" thickBot="1">
      <c r="A21" s="6" t="s">
        <v>27</v>
      </c>
      <c r="B21" s="7" t="s">
        <v>28</v>
      </c>
      <c r="C21" s="7" t="s">
        <v>2</v>
      </c>
      <c r="D21" s="7" t="s">
        <v>29</v>
      </c>
    </row>
    <row r="22" spans="1:7" ht="16.149999999999999" thickBot="1">
      <c r="A22" s="3" t="s">
        <v>6</v>
      </c>
      <c r="B22" s="8">
        <f>C22-15</f>
        <v>30</v>
      </c>
      <c r="C22" s="8">
        <v>45</v>
      </c>
      <c r="D22" s="8">
        <f>C22+15</f>
        <v>60</v>
      </c>
      <c r="F22" s="11"/>
      <c r="G22" s="15"/>
    </row>
    <row r="23" spans="1:7" ht="16.149999999999999" thickBot="1">
      <c r="A23" s="5" t="s">
        <v>8</v>
      </c>
      <c r="B23" s="8">
        <v>179262.31203161436</v>
      </c>
      <c r="C23" s="4">
        <v>0</v>
      </c>
      <c r="D23" s="8">
        <v>183173.49092590655</v>
      </c>
      <c r="G23" s="14"/>
    </row>
    <row r="24" spans="1:7" ht="16.149999999999999" thickBot="1">
      <c r="A24" s="5" t="s">
        <v>10</v>
      </c>
      <c r="B24" s="8">
        <v>32964.832321563597</v>
      </c>
      <c r="C24" s="4">
        <v>0</v>
      </c>
      <c r="D24" s="8">
        <v>34731.338285740494</v>
      </c>
      <c r="G24" s="15"/>
    </row>
    <row r="25" spans="1:7" ht="16.149999999999999" thickBot="1">
      <c r="A25" s="5" t="s">
        <v>13</v>
      </c>
      <c r="B25" s="8">
        <v>98297.479710050771</v>
      </c>
      <c r="C25" s="4">
        <v>0</v>
      </c>
      <c r="D25" s="8">
        <v>100442.15264016605</v>
      </c>
      <c r="G25" s="14"/>
    </row>
    <row r="26" spans="1:7" ht="16.149999999999999" thickBot="1">
      <c r="A26" s="35"/>
      <c r="B26" s="36"/>
      <c r="C26" s="36"/>
      <c r="D26" s="37"/>
    </row>
    <row r="27" spans="1:7" ht="16.149999999999999" thickBot="1">
      <c r="A27" s="6" t="s">
        <v>35</v>
      </c>
      <c r="B27" s="7" t="s">
        <v>36</v>
      </c>
      <c r="C27" s="7" t="s">
        <v>2</v>
      </c>
      <c r="D27" s="7" t="s">
        <v>37</v>
      </c>
    </row>
    <row r="28" spans="1:7" ht="16.149999999999999" thickBot="1">
      <c r="A28" s="3" t="s">
        <v>6</v>
      </c>
      <c r="B28" s="8">
        <f>C28*0.9</f>
        <v>0.49347000000000002</v>
      </c>
      <c r="C28" s="8">
        <v>0.54830000000000001</v>
      </c>
      <c r="D28" s="8">
        <f>C28*1.1</f>
        <v>0.60313000000000005</v>
      </c>
      <c r="F28" t="s">
        <v>38</v>
      </c>
      <c r="G28">
        <v>181200</v>
      </c>
    </row>
    <row r="29" spans="1:7" ht="16.149999999999999" thickBot="1">
      <c r="A29" s="5" t="s">
        <v>8</v>
      </c>
      <c r="B29" s="8">
        <v>150105.5264655893</v>
      </c>
      <c r="C29" s="4">
        <v>0</v>
      </c>
      <c r="D29" s="8">
        <v>228446.28880739349</v>
      </c>
      <c r="F29" t="s">
        <v>39</v>
      </c>
      <c r="G29">
        <v>33840</v>
      </c>
    </row>
    <row r="30" spans="1:7" ht="16.149999999999999" thickBot="1">
      <c r="A30" s="5" t="s">
        <v>10</v>
      </c>
      <c r="B30" s="8">
        <v>28032.952320614859</v>
      </c>
      <c r="C30" s="4">
        <v>0</v>
      </c>
      <c r="D30" s="8">
        <v>42663.478638990353</v>
      </c>
      <c r="F30" t="s">
        <v>40</v>
      </c>
      <c r="G30">
        <v>99360</v>
      </c>
    </row>
    <row r="31" spans="1:7" ht="16.149999999999999" thickBot="1">
      <c r="A31" s="5" t="s">
        <v>13</v>
      </c>
      <c r="B31" s="8">
        <v>74072.574144974438</v>
      </c>
      <c r="C31" s="4">
        <v>0</v>
      </c>
      <c r="D31" s="8">
        <v>137782.81016840314</v>
      </c>
    </row>
    <row r="32" spans="1:7" ht="16.149999999999999" thickBot="1">
      <c r="A32" s="35"/>
      <c r="B32" s="36"/>
      <c r="C32" s="36"/>
      <c r="D32" s="37"/>
    </row>
    <row r="33" spans="1:5" ht="16.149999999999999" thickBot="1">
      <c r="A33" s="6" t="s">
        <v>41</v>
      </c>
      <c r="B33" s="7" t="s">
        <v>42</v>
      </c>
      <c r="C33" s="7" t="s">
        <v>2</v>
      </c>
      <c r="D33" s="7" t="s">
        <v>43</v>
      </c>
    </row>
    <row r="34" spans="1:5" ht="16.149999999999999" thickBot="1">
      <c r="A34" s="3" t="s">
        <v>6</v>
      </c>
      <c r="B34" s="8">
        <f>C34*0.9</f>
        <v>43200</v>
      </c>
      <c r="C34" s="8">
        <v>48000</v>
      </c>
      <c r="D34" s="8">
        <f>C34*1.1</f>
        <v>52800.000000000007</v>
      </c>
    </row>
    <row r="35" spans="1:5" ht="16.149999999999999" thickBot="1">
      <c r="A35" s="5" t="s">
        <v>8</v>
      </c>
      <c r="B35" s="8">
        <v>163079.99875285875</v>
      </c>
      <c r="C35" s="4">
        <v>0</v>
      </c>
      <c r="D35" s="8">
        <v>199319.99847571662</v>
      </c>
    </row>
    <row r="36" spans="1:5" ht="16.149999999999999" thickBot="1">
      <c r="A36" s="5" t="s">
        <v>10</v>
      </c>
      <c r="B36" s="8">
        <v>30455.999436721788</v>
      </c>
      <c r="C36" s="4">
        <v>0</v>
      </c>
      <c r="D36" s="8">
        <v>37223.999311548956</v>
      </c>
    </row>
    <row r="37" spans="1:5" ht="16.149999999999999" thickBot="1">
      <c r="A37" s="5" t="s">
        <v>13</v>
      </c>
      <c r="B37" s="8">
        <v>89423.999316136964</v>
      </c>
      <c r="C37" s="4">
        <v>0</v>
      </c>
      <c r="D37" s="8">
        <v>109295.99916416768</v>
      </c>
    </row>
    <row r="38" spans="1:5" ht="16.149999999999999" thickBot="1">
      <c r="A38" s="35"/>
      <c r="B38" s="36"/>
      <c r="C38" s="36"/>
      <c r="D38" s="37"/>
    </row>
    <row r="39" spans="1:5" ht="16.149999999999999" thickBot="1">
      <c r="A39" s="6" t="s">
        <v>44</v>
      </c>
      <c r="B39" s="7" t="s">
        <v>45</v>
      </c>
      <c r="C39" s="7" t="s">
        <v>2</v>
      </c>
      <c r="D39" s="7" t="s">
        <v>46</v>
      </c>
    </row>
    <row r="40" spans="1:5" ht="16.149999999999999" thickBot="1">
      <c r="A40" s="3" t="s">
        <v>6</v>
      </c>
      <c r="B40" s="8">
        <f>C40*0.9</f>
        <v>0.23723370000000002</v>
      </c>
      <c r="C40" s="8">
        <v>0.26359300000000002</v>
      </c>
      <c r="D40" s="8">
        <f>C40*1.1</f>
        <v>0.28995230000000005</v>
      </c>
    </row>
    <row r="41" spans="1:5" ht="16.149999999999999" thickBot="1">
      <c r="A41" s="5" t="s">
        <v>8</v>
      </c>
      <c r="B41" s="8">
        <v>174765.82244724451</v>
      </c>
      <c r="C41" s="4">
        <v>0</v>
      </c>
      <c r="D41" s="8">
        <v>188046.55957191956</v>
      </c>
    </row>
    <row r="42" spans="1:5" ht="16.149999999999999" thickBot="1">
      <c r="A42" s="5" t="s">
        <v>10</v>
      </c>
      <c r="B42" s="8">
        <v>30933.967489417657</v>
      </c>
      <c r="C42" s="4">
        <v>0</v>
      </c>
      <c r="D42" s="8">
        <v>36932.287170893433</v>
      </c>
    </row>
    <row r="43" spans="1:5" ht="16.149999999999999" thickBot="1">
      <c r="A43" s="5" t="s">
        <v>13</v>
      </c>
      <c r="B43" s="8">
        <v>95831.854957826843</v>
      </c>
      <c r="C43" s="4">
        <v>0</v>
      </c>
      <c r="D43" s="8">
        <v>103114.27240102613</v>
      </c>
    </row>
    <row r="44" spans="1:5" ht="15" thickBot="1">
      <c r="A44" s="18"/>
      <c r="B44" s="18"/>
      <c r="C44" s="18"/>
      <c r="D44" s="18"/>
    </row>
    <row r="45" spans="1:5" ht="16.149999999999999" thickBot="1">
      <c r="A45" s="27" t="s">
        <v>47</v>
      </c>
      <c r="B45" s="28"/>
      <c r="C45" s="28"/>
      <c r="D45" s="29"/>
    </row>
    <row r="46" spans="1:5" ht="15" thickBot="1">
      <c r="A46" s="30"/>
      <c r="B46" s="31"/>
      <c r="C46" s="31"/>
      <c r="D46" s="32"/>
    </row>
    <row r="47" spans="1:5" ht="34.5" customHeight="1" thickBot="1">
      <c r="A47" s="33" t="s">
        <v>48</v>
      </c>
      <c r="B47" s="33"/>
      <c r="C47" s="33"/>
      <c r="D47" s="33"/>
      <c r="E47" s="16"/>
    </row>
    <row r="48" spans="1:5" ht="34.5" customHeight="1" thickBot="1">
      <c r="A48" s="26" t="s">
        <v>56</v>
      </c>
      <c r="B48" s="26"/>
      <c r="C48" s="26"/>
      <c r="D48" s="26"/>
    </row>
    <row r="49" spans="1:4" ht="15" thickBot="1">
      <c r="A49" s="34"/>
      <c r="B49" s="34"/>
      <c r="C49" s="34"/>
      <c r="D49" s="34"/>
    </row>
    <row r="50" spans="1:4" ht="34.5" customHeight="1" thickBot="1">
      <c r="A50" s="33" t="s">
        <v>50</v>
      </c>
      <c r="B50" s="33"/>
      <c r="C50" s="33"/>
      <c r="D50" s="33"/>
    </row>
    <row r="51" spans="1:4" ht="34.5" customHeight="1" thickBot="1">
      <c r="A51" s="17" t="s">
        <v>0</v>
      </c>
      <c r="B51" s="26" t="s">
        <v>56</v>
      </c>
      <c r="C51" s="26"/>
      <c r="D51" s="26"/>
    </row>
    <row r="52" spans="1:4" ht="34.5" customHeight="1" thickBot="1">
      <c r="A52" s="17" t="s">
        <v>52</v>
      </c>
      <c r="B52" s="26" t="s">
        <v>56</v>
      </c>
      <c r="C52" s="26"/>
      <c r="D52" s="26"/>
    </row>
    <row r="53" spans="1:4" ht="34.5" customHeight="1" thickBot="1">
      <c r="A53" s="17" t="s">
        <v>54</v>
      </c>
      <c r="B53" s="26" t="s">
        <v>56</v>
      </c>
      <c r="C53" s="26"/>
      <c r="D53" s="26"/>
    </row>
  </sheetData>
  <mergeCells count="15">
    <mergeCell ref="A32:D32"/>
    <mergeCell ref="A26:D26"/>
    <mergeCell ref="A20:D20"/>
    <mergeCell ref="A14:D14"/>
    <mergeCell ref="A8:D8"/>
    <mergeCell ref="B51:D51"/>
    <mergeCell ref="B52:D52"/>
    <mergeCell ref="B53:D53"/>
    <mergeCell ref="A45:D45"/>
    <mergeCell ref="A46:D46"/>
    <mergeCell ref="A38:D38"/>
    <mergeCell ref="A50:D50"/>
    <mergeCell ref="A47:D47"/>
    <mergeCell ref="A48:D48"/>
    <mergeCell ref="A49:D4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Fellows</dc:creator>
  <cp:keywords/>
  <dc:description/>
  <cp:lastModifiedBy>Long, Nathan (longnm)</cp:lastModifiedBy>
  <cp:revision/>
  <dcterms:created xsi:type="dcterms:W3CDTF">2021-03-14T15:55:30Z</dcterms:created>
  <dcterms:modified xsi:type="dcterms:W3CDTF">2023-04-01T22:34:38Z</dcterms:modified>
  <cp:category/>
  <cp:contentStatus/>
</cp:coreProperties>
</file>