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cheng\Documents\天物盃\第九屆\"/>
    </mc:Choice>
  </mc:AlternateContent>
  <xr:revisionPtr revIDLastSave="0" documentId="13_ncr:1_{5C3489B4-267B-4820-9DD3-645C3E28F4A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" i="1" l="1" a="1"/>
  <c r="M2" i="1" s="1"/>
  <c r="L3" i="1"/>
  <c r="L4" i="1"/>
  <c r="L5" i="1"/>
  <c r="L2" i="1"/>
  <c r="K3" i="1"/>
  <c r="K4" i="1"/>
  <c r="K5" i="1"/>
  <c r="K2" i="1"/>
  <c r="J3" i="1"/>
  <c r="J4" i="1"/>
  <c r="J5" i="1"/>
  <c r="J2" i="1"/>
  <c r="F5" i="1"/>
  <c r="G5" i="1" s="1"/>
  <c r="H5" i="1" s="1"/>
  <c r="B6" i="1"/>
  <c r="B5" i="1"/>
  <c r="F3" i="1"/>
  <c r="G3" i="1" s="1"/>
  <c r="H3" i="1" s="1"/>
  <c r="F4" i="1"/>
  <c r="G4" i="1" s="1"/>
  <c r="H4" i="1" s="1"/>
  <c r="F2" i="1"/>
  <c r="G2" i="1" s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<sst xmlns="http://schemas.openxmlformats.org/spreadsheetml/2006/main" count="24" uniqueCount="23">
  <si>
    <t>R</t>
    <phoneticPr fontId="1" type="noConversion"/>
  </si>
  <si>
    <t>L</t>
    <phoneticPr fontId="1" type="noConversion"/>
  </si>
  <si>
    <t>C</t>
    <phoneticPr fontId="1" type="noConversion"/>
  </si>
  <si>
    <t>50 mu H</t>
    <phoneticPr fontId="1" type="noConversion"/>
  </si>
  <si>
    <t>1 mu F</t>
    <phoneticPr fontId="1" type="noConversion"/>
  </si>
  <si>
    <t>f (Hz)</t>
    <phoneticPr fontId="1" type="noConversion"/>
  </si>
  <si>
    <t>omega</t>
  </si>
  <si>
    <t>omega</t>
    <phoneticPr fontId="1" type="noConversion"/>
  </si>
  <si>
    <t>a</t>
    <phoneticPr fontId="1" type="noConversion"/>
  </si>
  <si>
    <t>b</t>
    <phoneticPr fontId="1" type="noConversion"/>
  </si>
  <si>
    <t>Z^2</t>
  </si>
  <si>
    <t>Z^2</t>
    <phoneticPr fontId="1" type="noConversion"/>
  </si>
  <si>
    <t>Z</t>
    <phoneticPr fontId="1" type="noConversion"/>
  </si>
  <si>
    <t>Vrms (V)</t>
  </si>
  <si>
    <t>Vrms (V)</t>
    <phoneticPr fontId="1" type="noConversion"/>
  </si>
  <si>
    <t>Irms (mA)</t>
  </si>
  <si>
    <t>Irms (mA)</t>
    <phoneticPr fontId="1" type="noConversion"/>
  </si>
  <si>
    <t>Z^2-1/omega^2c^2</t>
    <phoneticPr fontId="1" type="noConversion"/>
  </si>
  <si>
    <t>omega^2</t>
    <phoneticPr fontId="1" type="noConversion"/>
  </si>
  <si>
    <t xml:space="preserve"> </t>
    <phoneticPr fontId="1" type="noConversion"/>
  </si>
  <si>
    <t>Intercept</t>
    <phoneticPr fontId="1" type="noConversion"/>
  </si>
  <si>
    <t>Slope</t>
    <phoneticPr fontId="1" type="noConversion"/>
  </si>
  <si>
    <t>1 Ohm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</si>
</sst>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E+00"/>
  </numFmts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2" fontId="0" fillId="0" borderId="0" xfId="0" applyNumberFormat="1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Y</a:t>
            </a:r>
            <a:r>
              <a:rPr lang="zh-TW" altLang="en-US"/>
              <a:t> </a:t>
            </a:r>
            <a:r>
              <a:rPr lang="en-US" altLang="zh-TW"/>
              <a:t>vs. omega^2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工作表1!$L$1</c:f>
              <c:strCache>
                <c:ptCount val="1"/>
                <c:pt idx="0">
                  <c:v>omega^2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3.4789151356080489E-2"/>
                  <c:y val="0.2371555118110236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工作表1!$L$2:$L$6</c:f>
              <c:numCache>
                <c:formatCode>General</c:formatCode>
                <c:ptCount val="5"/>
                <c:pt idx="0">
                  <c:v>39478417.604357429</c:v>
                </c:pt>
                <c:pt idx="1">
                  <c:v>88826439.609804213</c:v>
                </c:pt>
                <c:pt idx="2">
                  <c:v>246740110.02723396</c:v>
                </c:pt>
                <c:pt idx="3">
                  <c:v>1421223033.7568674</c:v>
                </c:pt>
              </c:numCache>
            </c:numRef>
          </c:xVal>
          <c:yVal>
            <c:numRef>
              <c:f>工作表1!$K$2:$K$6</c:f>
              <c:numCache>
                <c:formatCode>0.00E+00</c:formatCode>
                <c:ptCount val="5"/>
                <c:pt idx="0">
                  <c:v>-98.901303955990443</c:v>
                </c:pt>
                <c:pt idx="1">
                  <c:v>-98.777933900975768</c:v>
                </c:pt>
                <c:pt idx="2">
                  <c:v>-98.383149724932082</c:v>
                </c:pt>
                <c:pt idx="3">
                  <c:v>-95.44694241560785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A6-4FFE-B256-90F9DE3B68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7637487"/>
        <c:axId val="1167637967"/>
      </c:scatterChart>
      <c:valAx>
        <c:axId val="1167637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67637967"/>
        <c:crosses val="autoZero"/>
        <c:crossBetween val="midCat"/>
      </c:valAx>
      <c:valAx>
        <c:axId val="1167637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67637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414337</xdr:colOff>
      <xdr:row>10</xdr:row>
      <xdr:rowOff>4763</xdr:rowOff>
    </xdr:from>
    <xdr:to>
      <xdr:col>8</xdr:col>
      <xdr:colOff>42862</xdr:colOff>
      <xdr:row>24</xdr:row>
      <xdr:rowOff>80963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7211961B-FF8D-A816-1506-F08D092848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workbookViewId="0">
      <selection activeCell="B5" sqref="B5"/>
    </sheetView>
  </sheetViews>
  <sheetFormatPr defaultRowHeight="15"/>
  <cols>
    <col min="2" max="2" width="10.140625" bestFit="1" customWidth="1"/>
    <col min="9" max="9" width="9.0703125" customWidth="1"/>
    <col min="11" max="11" width="10.7109375" bestFit="1" customWidth="1"/>
    <col min="12" max="12" width="9.92578125" bestFit="1" customWidth="1"/>
    <col min="13" max="13" width="10.7109375" bestFit="1" customWidth="1"/>
    <col min="14" max="14" width="15.85546875" customWidth="1"/>
    <col min="15" max="15" width="10.7109375" bestFit="1" customWidth="1"/>
  </cols>
  <sheetData>
    <row r="1" spans="1:15">
      <c r="A1" t="s">
        <v>0</v>
      </c>
      <c r="B1">
        <v>1</v>
      </c>
      <c r="C1" t="s">
        <v>22</v>
      </c>
      <c r="E1" t="s">
        <v>5</v>
      </c>
      <c r="F1" t="s">
        <v>7</v>
      </c>
      <c r="G1" t="s">
        <v>11</v>
      </c>
      <c r="H1" t="s">
        <v>12</v>
      </c>
      <c r="I1" t="s">
        <v>14</v>
      </c>
      <c r="J1" t="s">
        <v>16</v>
      </c>
      <c r="K1" t="s">
        <v>17</v>
      </c>
      <c r="L1" t="s">
        <v>18</v>
      </c>
      <c r="M1" t="s">
        <v>21</v>
      </c>
      <c r="N1" t="s">
        <v>20</v>
      </c>
    </row>
    <row r="2" spans="1:15">
      <c r="A2" t="s">
        <v>1</v>
      </c>
      <c r="B2" s="1">
        <v>5.0000000000000002E-5</v>
      </c>
      <c r="C2" t="s">
        <v>3</v>
      </c>
      <c r="E2">
        <v>1000</v>
      </c>
      <c r="F2">
        <f>2*PI()*E2</f>
        <v>6283.1853071795858</v>
      </c>
      <c r="G2" s="1">
        <f>1/F2^2/$B$3^2+$B$2^2*F2^2+$B$1^2-2*$B$2/$B$3</f>
        <v>25231.394606628455</v>
      </c>
      <c r="H2">
        <f>SQRT(G2)</f>
        <v>158.8439316015203</v>
      </c>
      <c r="I2">
        <v>10</v>
      </c>
      <c r="J2">
        <f>I2/H2*1000</f>
        <v>62.954875890923176</v>
      </c>
      <c r="K2" s="1">
        <f>G2-1/F2^2/$B$3^2</f>
        <v>-98.901303955990443</v>
      </c>
      <c r="L2">
        <f>F2^2</f>
        <v>39478417.604357429</v>
      </c>
      <c r="M2" cm="1">
        <f t="array" ref="M2:N2">LINEST(K2:K5, L2:L5)</f>
        <v>2.5000000000005175E-9</v>
      </c>
      <c r="N2">
        <v>-99.000000000000682</v>
      </c>
    </row>
    <row r="3" spans="1:15">
      <c r="A3" t="s">
        <v>2</v>
      </c>
      <c r="B3" s="1">
        <v>9.9999999999999995E-7</v>
      </c>
      <c r="C3" t="s">
        <v>4</v>
      </c>
      <c r="E3">
        <v>1500</v>
      </c>
      <c r="F3">
        <f t="shared" ref="F3:F5" si="0">2*PI()*E3</f>
        <v>9424.7779607693792</v>
      </c>
      <c r="G3" s="1">
        <f t="shared" ref="G3:G5" si="1">1/F3^2/$B$3^2+$B$2^2*F3^2+$B$1^2-2*$B$2/$B$3</f>
        <v>11159.131359692112</v>
      </c>
      <c r="H3">
        <f t="shared" ref="H3:H5" si="2">SQRT(G3)</f>
        <v>105.63678980209552</v>
      </c>
      <c r="I3">
        <v>10</v>
      </c>
      <c r="J3">
        <f t="shared" ref="J3:J5" si="3">I3/H3*1000</f>
        <v>94.663989872604304</v>
      </c>
      <c r="K3" s="1">
        <f t="shared" ref="K3:K5" si="4">G3-1/F3^2/$B$3^2</f>
        <v>-98.777933900975768</v>
      </c>
      <c r="L3">
        <f t="shared" ref="L3:L5" si="5">F3^2</f>
        <v>88826439.609804213</v>
      </c>
    </row>
    <row r="4" spans="1:15">
      <c r="E4">
        <v>2500</v>
      </c>
      <c r="F4">
        <f t="shared" si="0"/>
        <v>15707.963267948966</v>
      </c>
      <c r="G4" s="1">
        <f t="shared" si="1"/>
        <v>3954.4641959685787</v>
      </c>
      <c r="H4">
        <f t="shared" si="2"/>
        <v>62.884530657138399</v>
      </c>
      <c r="I4">
        <v>10</v>
      </c>
      <c r="J4">
        <f t="shared" si="3"/>
        <v>159.02162098533273</v>
      </c>
      <c r="K4" s="1">
        <f t="shared" si="4"/>
        <v>-98.383149724932082</v>
      </c>
      <c r="L4">
        <f t="shared" si="5"/>
        <v>246740110.02723396</v>
      </c>
    </row>
    <row r="5" spans="1:15">
      <c r="A5" t="s">
        <v>8</v>
      </c>
      <c r="B5" s="1">
        <f>B2^2</f>
        <v>2.5000000000000001E-9</v>
      </c>
      <c r="E5">
        <v>6000</v>
      </c>
      <c r="F5">
        <f t="shared" si="0"/>
        <v>37699.111843077517</v>
      </c>
      <c r="G5" s="1">
        <f t="shared" si="1"/>
        <v>608.17238843396012</v>
      </c>
      <c r="H5">
        <f t="shared" si="2"/>
        <v>24.661151401221318</v>
      </c>
      <c r="I5">
        <v>10</v>
      </c>
      <c r="J5">
        <f t="shared" si="3"/>
        <v>405.49607101900199</v>
      </c>
      <c r="K5" s="1">
        <f t="shared" si="4"/>
        <v>-95.44694241560785</v>
      </c>
      <c r="L5">
        <f t="shared" si="5"/>
        <v>1421223033.7568674</v>
      </c>
    </row>
    <row r="6" spans="1:15">
      <c r="A6" t="s">
        <v>9</v>
      </c>
      <c r="B6" s="1">
        <f>B1^2-2*B2/B3</f>
        <v>-99.000000000000014</v>
      </c>
    </row>
    <row r="12" spans="1:15">
      <c r="J12" t="s">
        <v>19</v>
      </c>
      <c r="K12" t="s">
        <v>13</v>
      </c>
      <c r="L12" t="s">
        <v>15</v>
      </c>
      <c r="M12" t="s">
        <v>6</v>
      </c>
      <c r="N12" t="s">
        <v>12</v>
      </c>
      <c r="O12" t="s">
        <v>10</v>
      </c>
    </row>
    <row r="13" spans="1:15">
      <c r="J13">
        <v>1000</v>
      </c>
      <c r="K13" s="2">
        <v>10</v>
      </c>
      <c r="L13" s="2">
        <v>62.954875890923176</v>
      </c>
      <c r="M13" s="3">
        <v>6283.1853071795858</v>
      </c>
      <c r="N13" s="2">
        <v>158.8439316015203</v>
      </c>
      <c r="O13" s="3">
        <v>25231.394606628455</v>
      </c>
    </row>
    <row r="14" spans="1:15">
      <c r="J14">
        <v>1500</v>
      </c>
      <c r="K14" s="2">
        <v>10</v>
      </c>
      <c r="L14" s="2">
        <v>94.663989872604304</v>
      </c>
      <c r="M14" s="3">
        <v>9424.7779607693792</v>
      </c>
      <c r="N14" s="2">
        <v>105.63678980209552</v>
      </c>
      <c r="O14" s="3">
        <v>11159.131359692112</v>
      </c>
    </row>
    <row r="15" spans="1:15">
      <c r="J15">
        <v>2500</v>
      </c>
      <c r="K15" s="2">
        <v>10</v>
      </c>
      <c r="L15" s="2">
        <v>159.02162098533273</v>
      </c>
      <c r="M15" s="3">
        <v>15707.963267948966</v>
      </c>
      <c r="N15" s="2">
        <v>62.884530657138399</v>
      </c>
      <c r="O15" s="3">
        <v>3954.4641959685787</v>
      </c>
    </row>
    <row r="16" spans="1:15">
      <c r="J16">
        <v>6000</v>
      </c>
      <c r="K16" s="2">
        <v>10</v>
      </c>
      <c r="L16" s="2">
        <v>405.49607101900199</v>
      </c>
      <c r="M16" s="3">
        <v>37699.111843077517</v>
      </c>
      <c r="N16" s="2">
        <v>24.661151401221318</v>
      </c>
      <c r="O16" s="3">
        <v>608.17238843396012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Cheng-You Ho</dc:creator>
  <cp:lastModifiedBy>Cheng-You Ho</cp:lastModifiedBy>
  <dcterms:created xsi:type="dcterms:W3CDTF">2015-06-05T18:19:34Z</dcterms:created>
  <dcterms:modified xsi:type="dcterms:W3CDTF">2025-08-02T12:22:25Z</dcterms:modified>
</cp:coreProperties>
</file>