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582997E9-475B-4D9C-8CF8-17424B268B4D}" xr6:coauthVersionLast="47" xr6:coauthVersionMax="47" xr10:uidLastSave="{00000000-0000-0000-0000-000000000000}"/>
  <bookViews>
    <workbookView xWindow="23100" yWindow="2130" windowWidth="20895" windowHeight="11835" firstSheet="4" activeTab="7" xr2:uid="{00000000-000D-0000-FFFF-FFFF00000000}"/>
  </bookViews>
  <sheets>
    <sheet name="Продажа товаров" sheetId="1" r:id="rId1"/>
    <sheet name="Цены" sheetId="2" r:id="rId2"/>
    <sheet name="ГПР" sheetId="3" r:id="rId3"/>
    <sheet name="Прайс 2019" sheetId="6" r:id="rId4"/>
    <sheet name="Прайс 2020" sheetId="5" r:id="rId5"/>
    <sheet name="Оценки" sheetId="7" r:id="rId6"/>
    <sheet name="Справочники" sheetId="8" r:id="rId7"/>
    <sheet name="Расчёт" sheetId="9" r:id="rId8"/>
  </sheets>
  <externalReferences>
    <externalReference r:id="rId9"/>
  </externalReferences>
  <definedNames>
    <definedName name="Дней_не_менее">Справочники!$H$4</definedName>
    <definedName name="Комната">Справочники!$A$2:$B$16</definedName>
    <definedName name="Комнаты">[1]Справочники!$A$2:$B$16</definedName>
    <definedName name="Курс_доллара">Справочники!$H$1</definedName>
    <definedName name="Номера_комнат">Справочники!$A$2:$A$16</definedName>
    <definedName name="Скидка">Справочники!$H$3</definedName>
    <definedName name="Цены">Справочники!$D$2:$E$4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3" i="9"/>
  <c r="D9" i="9"/>
  <c r="F9" i="9" s="1"/>
  <c r="G9" i="9" s="1"/>
  <c r="D8" i="9"/>
  <c r="F8" i="9" s="1"/>
  <c r="G8" i="9" s="1"/>
  <c r="D7" i="9"/>
  <c r="F7" i="9" s="1"/>
  <c r="G7" i="9" s="1"/>
  <c r="D6" i="9"/>
  <c r="F6" i="9" s="1"/>
  <c r="G6" i="9" s="1"/>
  <c r="D5" i="9"/>
  <c r="F5" i="9" s="1"/>
  <c r="G5" i="9" s="1"/>
  <c r="D4" i="9"/>
  <c r="F4" i="9" s="1"/>
  <c r="G4" i="9" s="1"/>
  <c r="D3" i="9"/>
  <c r="F3" i="9" s="1"/>
  <c r="G3" i="9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B6" i="7"/>
  <c r="D4" i="6"/>
  <c r="D5" i="6"/>
  <c r="D6" i="6"/>
  <c r="D7" i="6"/>
  <c r="D8" i="6"/>
  <c r="D9" i="6"/>
  <c r="D3" i="6"/>
  <c r="D25" i="3" l="1"/>
  <c r="E25" i="3"/>
  <c r="E26" i="3" s="1"/>
  <c r="F25" i="3"/>
  <c r="F26" i="3" s="1"/>
  <c r="G25" i="3"/>
  <c r="G26" i="3" s="1"/>
  <c r="H25" i="3"/>
  <c r="H26" i="3" s="1"/>
  <c r="I25" i="3"/>
  <c r="I26" i="3" s="1"/>
  <c r="J25" i="3"/>
  <c r="J26" i="3" s="1"/>
  <c r="K25" i="3"/>
  <c r="K26" i="3" s="1"/>
  <c r="L25" i="3"/>
  <c r="L26" i="3" s="1"/>
  <c r="M25" i="3"/>
  <c r="N25" i="3"/>
  <c r="O25" i="3"/>
  <c r="O26" i="3" s="1"/>
  <c r="P25" i="3"/>
  <c r="P26" i="3" s="1"/>
  <c r="C25" i="3"/>
  <c r="C26" i="3" s="1"/>
  <c r="D26" i="3"/>
  <c r="M26" i="3"/>
  <c r="N26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B28" i="3" l="1"/>
</calcChain>
</file>

<file path=xl/sharedStrings.xml><?xml version="1.0" encoding="utf-8"?>
<sst xmlns="http://schemas.openxmlformats.org/spreadsheetml/2006/main" count="215" uniqueCount="99">
  <si>
    <t>Продажа товаров</t>
  </si>
  <si>
    <t xml:space="preserve">Товар </t>
  </si>
  <si>
    <t>Кол-во, ед.</t>
  </si>
  <si>
    <t>Цена, руб.</t>
  </si>
  <si>
    <t>Стоимость, руб.</t>
  </si>
  <si>
    <t>Ведро</t>
  </si>
  <si>
    <t>Стол</t>
  </si>
  <si>
    <t>Ершик</t>
  </si>
  <si>
    <t>Губка</t>
  </si>
  <si>
    <t>Контейнер</t>
  </si>
  <si>
    <t>Лента</t>
  </si>
  <si>
    <t>Ковер</t>
  </si>
  <si>
    <t>Степлер</t>
  </si>
  <si>
    <t>Карандаш</t>
  </si>
  <si>
    <t>Точилка</t>
  </si>
  <si>
    <t>Цены товаров</t>
  </si>
  <si>
    <t>Артикул</t>
  </si>
  <si>
    <t>Веник</t>
  </si>
  <si>
    <t>Стул</t>
  </si>
  <si>
    <t>Табурет</t>
  </si>
  <si>
    <t>Изолента</t>
  </si>
  <si>
    <t>Указатель</t>
  </si>
  <si>
    <t>Ежедневник</t>
  </si>
  <si>
    <t>Корзина</t>
  </si>
  <si>
    <t>Метла</t>
  </si>
  <si>
    <t>Продажа фруктов</t>
  </si>
  <si>
    <t>Наименование</t>
  </si>
  <si>
    <t>Вес, кг</t>
  </si>
  <si>
    <t>Цена, р.</t>
  </si>
  <si>
    <t>Стоимость, р.</t>
  </si>
  <si>
    <t>Яблоки</t>
  </si>
  <si>
    <t>Груши</t>
  </si>
  <si>
    <t>Мандарины</t>
  </si>
  <si>
    <t>Киви</t>
  </si>
  <si>
    <t>Ананас</t>
  </si>
  <si>
    <t>Манго</t>
  </si>
  <si>
    <t>Грейпфрут</t>
  </si>
  <si>
    <t>Банан</t>
  </si>
  <si>
    <t>Персик</t>
  </si>
  <si>
    <t>Абрикос</t>
  </si>
  <si>
    <t>Нектарин</t>
  </si>
  <si>
    <t>Цены фруктов</t>
  </si>
  <si>
    <t>Баклажан</t>
  </si>
  <si>
    <t>Итоговая стоимость</t>
  </si>
  <si>
    <t>Новая стоимость, р.</t>
  </si>
  <si>
    <t>123-432</t>
  </si>
  <si>
    <t>Корпус редуктора</t>
  </si>
  <si>
    <t>332-554</t>
  </si>
  <si>
    <t>Шестерня 1 передачи</t>
  </si>
  <si>
    <t>642-443</t>
  </si>
  <si>
    <t>Привод вала</t>
  </si>
  <si>
    <t>322-341</t>
  </si>
  <si>
    <t>Шестерня 2 передачи</t>
  </si>
  <si>
    <t>444-321</t>
  </si>
  <si>
    <t>Накладка корпуса</t>
  </si>
  <si>
    <t>664-313</t>
  </si>
  <si>
    <t>Коробка передач в сборе</t>
  </si>
  <si>
    <t>785-569</t>
  </si>
  <si>
    <t>Сцепление</t>
  </si>
  <si>
    <t>785-567</t>
  </si>
  <si>
    <t>986-334</t>
  </si>
  <si>
    <t>Тормозной цилиндр</t>
  </si>
  <si>
    <t>Предмет</t>
  </si>
  <si>
    <t>Алгебра</t>
  </si>
  <si>
    <t>Геометрия</t>
  </si>
  <si>
    <t>Физика</t>
  </si>
  <si>
    <t>Химия</t>
  </si>
  <si>
    <t>Информатика</t>
  </si>
  <si>
    <t>История</t>
  </si>
  <si>
    <t>География</t>
  </si>
  <si>
    <t>Оценка</t>
  </si>
  <si>
    <t>Введите предмет:</t>
  </si>
  <si>
    <t>№ Комнаты</t>
  </si>
  <si>
    <t>Тип Комнаты</t>
  </si>
  <si>
    <t>Однокомн</t>
  </si>
  <si>
    <t>Люкс</t>
  </si>
  <si>
    <t>Двухкомн</t>
  </si>
  <si>
    <t>Тип комнаты</t>
  </si>
  <si>
    <t>Цена в долларах</t>
  </si>
  <si>
    <t>Прайс 2019 г.</t>
  </si>
  <si>
    <t>Прайс 2020 г.</t>
  </si>
  <si>
    <t>Курс доллара:</t>
  </si>
  <si>
    <t>Скидка:</t>
  </si>
  <si>
    <t>Дней не менее:</t>
  </si>
  <si>
    <t>N п/п</t>
  </si>
  <si>
    <t>ФИО</t>
  </si>
  <si>
    <t>№ комнаты</t>
  </si>
  <si>
    <t>Продолжительность пребывания в днях</t>
  </si>
  <si>
    <t>Стоимость проживания за 1 день</t>
  </si>
  <si>
    <t>К оплате в руб.</t>
  </si>
  <si>
    <t>в долл.</t>
  </si>
  <si>
    <t>в руб.</t>
  </si>
  <si>
    <t>Иванов А. И.</t>
  </si>
  <si>
    <t>Иваненко М. Р.</t>
  </si>
  <si>
    <t>Петров Т. А.</t>
  </si>
  <si>
    <t>Петренко П. П.</t>
  </si>
  <si>
    <t>Сидоров В. К.</t>
  </si>
  <si>
    <t>Седова К. У.</t>
  </si>
  <si>
    <t>Фомичев А.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</si>
</sst>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\ [$р.-419]"/>
    <numFmt numFmtId="170" formatCode="_-* #,##0.00&quot;р.&quot;_-;\-* #,##0.00&quot;р.&quot;_-;_-* &quot;-&quot;??&quot;р.&quot;_-;_-@_-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70" fontId="4" fillId="0" borderId="0" applyFont="0" applyFill="0" applyBorder="0" applyAlignment="0" applyProtection="0"/>
  </cellStyleXfs>
  <cellXfs count="83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2" xfId="0" applyFont="1" applyBorder="1" applyAlignment="1">
      <alignment horizontal="left" vertical="center" indent="1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right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0" fontId="1" fillId="0" borderId="17" xfId="0" applyFont="1" applyBorder="1" applyAlignment="1">
      <alignment vertical="center"/>
    </xf>
    <xf numFmtId="0" fontId="2" fillId="0" borderId="17" xfId="0" applyFont="1" applyBorder="1" applyAlignment="1">
      <alignment horizontal="left" vertical="center" indent="1"/>
    </xf>
    <xf numFmtId="0" fontId="2" fillId="0" borderId="17" xfId="0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2" borderId="0" xfId="0" applyFill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2" fillId="0" borderId="17" xfId="0" applyFont="1" applyBorder="1"/>
    <xf numFmtId="0" fontId="7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0" fontId="8" fillId="2" borderId="0" xfId="0" applyFont="1" applyFill="1" applyAlignment="1">
      <alignment horizontal="center" vertical="center"/>
    </xf>
    <xf numFmtId="0" fontId="0" fillId="3" borderId="0" xfId="0" applyFill="1"/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9" fillId="4" borderId="17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/>
    </xf>
    <xf numFmtId="0" fontId="9" fillId="4" borderId="17" xfId="0" applyFont="1" applyFill="1" applyBorder="1"/>
    <xf numFmtId="9" fontId="0" fillId="0" borderId="17" xfId="1" applyFont="1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17" xfId="0" applyBorder="1"/>
    <xf numFmtId="0" fontId="0" fillId="3" borderId="17" xfId="0" applyFill="1" applyBorder="1"/>
    <xf numFmtId="0" fontId="0" fillId="3" borderId="17" xfId="2" applyNumberFormat="1" applyFont="1" applyFill="1" applyBorder="1"/>
  </cellXfs>
  <cellStyles count="3">
    <cellStyle name="Денежный 2" xfId="2" xr:uid="{0063538B-D4A6-4294-8B23-BBAD207AA2C7}"/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nkSU/Downloads/Telegram%20Desktop/&#1043;&#1086;&#1089;&#1090;&#1080;&#1085;&#1080;&#109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очники"/>
      <sheetName val="Расчет"/>
    </sheetNames>
    <sheetDataSet>
      <sheetData sheetId="0">
        <row r="2">
          <cell r="A2">
            <v>101</v>
          </cell>
          <cell r="B2" t="str">
            <v>Однокомн</v>
          </cell>
        </row>
        <row r="3">
          <cell r="A3">
            <v>102</v>
          </cell>
          <cell r="B3" t="str">
            <v>Однокомн</v>
          </cell>
        </row>
        <row r="4">
          <cell r="A4">
            <v>103</v>
          </cell>
          <cell r="B4" t="str">
            <v>Однокомн</v>
          </cell>
        </row>
        <row r="5">
          <cell r="A5">
            <v>104</v>
          </cell>
          <cell r="B5" t="str">
            <v>Люкс</v>
          </cell>
        </row>
        <row r="6">
          <cell r="A6">
            <v>105</v>
          </cell>
          <cell r="B6" t="str">
            <v>Двухкомн</v>
          </cell>
        </row>
        <row r="7">
          <cell r="A7">
            <v>106</v>
          </cell>
          <cell r="B7" t="str">
            <v>Двухкомн</v>
          </cell>
        </row>
        <row r="8">
          <cell r="A8">
            <v>107</v>
          </cell>
          <cell r="B8" t="str">
            <v>Двухкомн</v>
          </cell>
        </row>
        <row r="9">
          <cell r="A9">
            <v>201</v>
          </cell>
          <cell r="B9" t="str">
            <v>Двухкомн</v>
          </cell>
        </row>
        <row r="10">
          <cell r="A10">
            <v>202</v>
          </cell>
          <cell r="B10" t="str">
            <v>Люкс</v>
          </cell>
        </row>
        <row r="11">
          <cell r="A11">
            <v>203</v>
          </cell>
          <cell r="B11" t="str">
            <v>Люкс</v>
          </cell>
        </row>
        <row r="12">
          <cell r="A12">
            <v>204</v>
          </cell>
          <cell r="B12" t="str">
            <v>Люкс</v>
          </cell>
        </row>
        <row r="13">
          <cell r="A13">
            <v>205</v>
          </cell>
          <cell r="B13" t="str">
            <v>Однокомн</v>
          </cell>
        </row>
        <row r="14">
          <cell r="A14">
            <v>206</v>
          </cell>
          <cell r="B14" t="str">
            <v>Однокомн</v>
          </cell>
        </row>
        <row r="15">
          <cell r="A15">
            <v>207</v>
          </cell>
          <cell r="B15" t="str">
            <v>Однокомн</v>
          </cell>
        </row>
        <row r="16">
          <cell r="A16">
            <v>208</v>
          </cell>
          <cell r="B16" t="str">
            <v>Однокомн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>
      <selection activeCell="I9" sqref="I9"/>
    </sheetView>
  </sheetViews>
  <sheetFormatPr defaultRowHeight="15" x14ac:dyDescent="0.25"/>
  <cols>
    <col min="1" max="1" width="13.7109375" customWidth="1"/>
    <col min="2" max="2" width="17.140625" customWidth="1"/>
  </cols>
  <sheetData>
    <row r="1" spans="1:4" ht="16.5" thickBot="1" x14ac:dyDescent="0.3">
      <c r="A1" s="31" t="s">
        <v>0</v>
      </c>
      <c r="B1" s="32"/>
      <c r="C1" s="32"/>
      <c r="D1" s="33"/>
    </row>
    <row r="2" spans="1:4" ht="48" thickBot="1" x14ac:dyDescent="0.3">
      <c r="A2" s="1" t="s">
        <v>1</v>
      </c>
      <c r="B2" s="2" t="s">
        <v>2</v>
      </c>
      <c r="C2" s="3" t="s">
        <v>3</v>
      </c>
      <c r="D2" s="3" t="s">
        <v>4</v>
      </c>
    </row>
    <row r="3" spans="1:4" ht="16.5" thickBot="1" x14ac:dyDescent="0.3">
      <c r="A3" s="4" t="s">
        <v>5</v>
      </c>
      <c r="B3" s="5">
        <v>2</v>
      </c>
      <c r="C3" s="6">
        <f>IFERROR(VLOOKUP(A3,Цены!$A$1:$C$20,3,0), 0)</f>
        <v>120</v>
      </c>
      <c r="D3" s="6">
        <f>C3 * B3</f>
        <v>240</v>
      </c>
    </row>
    <row r="4" spans="1:4" ht="16.5" thickBot="1" x14ac:dyDescent="0.3">
      <c r="A4" s="4" t="s">
        <v>6</v>
      </c>
      <c r="B4" s="5">
        <v>1</v>
      </c>
      <c r="C4" s="6">
        <f>IFERROR(VLOOKUP(A4,Цены!$A$1:$C$20,3,0), 0)</f>
        <v>1522</v>
      </c>
      <c r="D4" s="6">
        <f t="shared" ref="D4:D27" si="0">C4 * B4</f>
        <v>1522</v>
      </c>
    </row>
    <row r="5" spans="1:4" ht="16.5" thickBot="1" x14ac:dyDescent="0.3">
      <c r="A5" s="4" t="s">
        <v>7</v>
      </c>
      <c r="B5" s="5">
        <v>2</v>
      </c>
      <c r="C5" s="6">
        <f>IFERROR(VLOOKUP(A5,Цены!$A$1:$C$20,3,0), 0)</f>
        <v>70</v>
      </c>
      <c r="D5" s="6">
        <f t="shared" si="0"/>
        <v>140</v>
      </c>
    </row>
    <row r="6" spans="1:4" ht="16.5" thickBot="1" x14ac:dyDescent="0.3">
      <c r="A6" s="4" t="s">
        <v>8</v>
      </c>
      <c r="B6" s="5">
        <v>5</v>
      </c>
      <c r="C6" s="6">
        <f>IFERROR(VLOOKUP(A6,Цены!$A$1:$C$20,3,0), 0)</f>
        <v>33</v>
      </c>
      <c r="D6" s="6">
        <f t="shared" si="0"/>
        <v>165</v>
      </c>
    </row>
    <row r="7" spans="1:4" ht="16.5" thickBot="1" x14ac:dyDescent="0.3">
      <c r="A7" s="4" t="s">
        <v>5</v>
      </c>
      <c r="B7" s="5">
        <v>5</v>
      </c>
      <c r="C7" s="6">
        <f>IFERROR(VLOOKUP(A7,Цены!$A$1:$C$20,3,0), 0)</f>
        <v>120</v>
      </c>
      <c r="D7" s="6">
        <f t="shared" si="0"/>
        <v>600</v>
      </c>
    </row>
    <row r="8" spans="1:4" ht="16.5" thickBot="1" x14ac:dyDescent="0.3">
      <c r="A8" s="4" t="s">
        <v>5</v>
      </c>
      <c r="B8" s="5">
        <v>4</v>
      </c>
      <c r="C8" s="6">
        <f>IFERROR(VLOOKUP(A8,Цены!$A$1:$C$20,3,0), 0)</f>
        <v>120</v>
      </c>
      <c r="D8" s="6">
        <f t="shared" si="0"/>
        <v>480</v>
      </c>
    </row>
    <row r="9" spans="1:4" ht="16.5" thickBot="1" x14ac:dyDescent="0.3">
      <c r="A9" s="4" t="s">
        <v>8</v>
      </c>
      <c r="B9" s="5">
        <v>10</v>
      </c>
      <c r="C9" s="6">
        <f>IFERROR(VLOOKUP(A9,Цены!$A$1:$C$20,3,0), 0)</f>
        <v>33</v>
      </c>
      <c r="D9" s="6">
        <f t="shared" si="0"/>
        <v>330</v>
      </c>
    </row>
    <row r="10" spans="1:4" ht="16.5" thickBot="1" x14ac:dyDescent="0.3">
      <c r="A10" s="4" t="s">
        <v>6</v>
      </c>
      <c r="B10" s="5">
        <v>1</v>
      </c>
      <c r="C10" s="6">
        <f>IFERROR(VLOOKUP(A10,Цены!$A$1:$C$20,3,0), 0)</f>
        <v>1522</v>
      </c>
      <c r="D10" s="6">
        <f t="shared" si="0"/>
        <v>1522</v>
      </c>
    </row>
    <row r="11" spans="1:4" ht="16.5" thickBot="1" x14ac:dyDescent="0.3">
      <c r="A11" s="4" t="s">
        <v>9</v>
      </c>
      <c r="B11" s="5">
        <v>2</v>
      </c>
      <c r="C11" s="6">
        <f>IFERROR(VLOOKUP(A11,Цены!$A$1:$C$20,3,0), 0)</f>
        <v>214</v>
      </c>
      <c r="D11" s="6">
        <f t="shared" si="0"/>
        <v>428</v>
      </c>
    </row>
    <row r="12" spans="1:4" ht="16.5" thickBot="1" x14ac:dyDescent="0.3">
      <c r="A12" s="4" t="s">
        <v>9</v>
      </c>
      <c r="B12" s="5">
        <v>5</v>
      </c>
      <c r="C12" s="6">
        <f>IFERROR(VLOOKUP(A12,Цены!$A$1:$C$20,3,0), 0)</f>
        <v>214</v>
      </c>
      <c r="D12" s="6">
        <f t="shared" si="0"/>
        <v>1070</v>
      </c>
    </row>
    <row r="13" spans="1:4" ht="16.5" thickBot="1" x14ac:dyDescent="0.3">
      <c r="A13" s="4" t="s">
        <v>7</v>
      </c>
      <c r="B13" s="5">
        <v>20</v>
      </c>
      <c r="C13" s="6">
        <f>IFERROR(VLOOKUP(A13,Цены!$A$1:$C$20,3,0), 0)</f>
        <v>70</v>
      </c>
      <c r="D13" s="6">
        <f t="shared" si="0"/>
        <v>1400</v>
      </c>
    </row>
    <row r="14" spans="1:4" ht="16.5" thickBot="1" x14ac:dyDescent="0.3">
      <c r="A14" s="4" t="s">
        <v>10</v>
      </c>
      <c r="B14" s="5">
        <v>1</v>
      </c>
      <c r="C14" s="6">
        <f>IFERROR(VLOOKUP(A14,Цены!$A$1:$C$20,3,0), 0)</f>
        <v>561</v>
      </c>
      <c r="D14" s="6">
        <f t="shared" si="0"/>
        <v>561</v>
      </c>
    </row>
    <row r="15" spans="1:4" ht="16.5" thickBot="1" x14ac:dyDescent="0.3">
      <c r="A15" s="4" t="s">
        <v>10</v>
      </c>
      <c r="B15" s="5">
        <v>2</v>
      </c>
      <c r="C15" s="6">
        <f>IFERROR(VLOOKUP(A15,Цены!$A$1:$C$20,3,0), 0)</f>
        <v>561</v>
      </c>
      <c r="D15" s="6">
        <f t="shared" si="0"/>
        <v>1122</v>
      </c>
    </row>
    <row r="16" spans="1:4" ht="16.5" thickBot="1" x14ac:dyDescent="0.3">
      <c r="A16" s="4" t="s">
        <v>7</v>
      </c>
      <c r="B16" s="5">
        <v>1</v>
      </c>
      <c r="C16" s="6">
        <f>IFERROR(VLOOKUP(A16,Цены!$A$1:$C$20,3,0), 0)</f>
        <v>70</v>
      </c>
      <c r="D16" s="6">
        <f t="shared" si="0"/>
        <v>70</v>
      </c>
    </row>
    <row r="17" spans="1:4" ht="16.5" thickBot="1" x14ac:dyDescent="0.3">
      <c r="A17" s="4" t="s">
        <v>11</v>
      </c>
      <c r="B17" s="5">
        <v>2</v>
      </c>
      <c r="C17" s="6">
        <f>IFERROR(VLOOKUP(A17,Цены!$A$1:$C$20,3,0), 0)</f>
        <v>1962</v>
      </c>
      <c r="D17" s="6">
        <f t="shared" si="0"/>
        <v>3924</v>
      </c>
    </row>
    <row r="18" spans="1:4" ht="16.5" thickBot="1" x14ac:dyDescent="0.3">
      <c r="A18" s="4" t="s">
        <v>12</v>
      </c>
      <c r="B18" s="5">
        <v>5</v>
      </c>
      <c r="C18" s="6">
        <f>IFERROR(VLOOKUP(A18,Цены!$A$1:$C$20,3,0), 0)</f>
        <v>195</v>
      </c>
      <c r="D18" s="6">
        <f t="shared" si="0"/>
        <v>975</v>
      </c>
    </row>
    <row r="19" spans="1:4" ht="16.5" thickBot="1" x14ac:dyDescent="0.3">
      <c r="A19" s="4" t="s">
        <v>9</v>
      </c>
      <c r="B19" s="5">
        <v>15</v>
      </c>
      <c r="C19" s="6">
        <f>IFERROR(VLOOKUP(A19,Цены!$A$1:$C$20,3,0), 0)</f>
        <v>214</v>
      </c>
      <c r="D19" s="6">
        <f t="shared" si="0"/>
        <v>3210</v>
      </c>
    </row>
    <row r="20" spans="1:4" ht="16.5" thickBot="1" x14ac:dyDescent="0.3">
      <c r="A20" s="4" t="s">
        <v>5</v>
      </c>
      <c r="B20" s="5">
        <v>22</v>
      </c>
      <c r="C20" s="6">
        <f>IFERROR(VLOOKUP(A20,Цены!$A$1:$C$20,3,0), 0)</f>
        <v>120</v>
      </c>
      <c r="D20" s="6">
        <f t="shared" si="0"/>
        <v>2640</v>
      </c>
    </row>
    <row r="21" spans="1:4" ht="16.5" thickBot="1" x14ac:dyDescent="0.3">
      <c r="A21" s="4" t="s">
        <v>11</v>
      </c>
      <c r="B21" s="5">
        <v>1</v>
      </c>
      <c r="C21" s="6">
        <f>IFERROR(VLOOKUP(A21,Цены!$A$1:$C$20,3,0), 0)</f>
        <v>1962</v>
      </c>
      <c r="D21" s="6">
        <f t="shared" si="0"/>
        <v>1962</v>
      </c>
    </row>
    <row r="22" spans="1:4" ht="16.5" thickBot="1" x14ac:dyDescent="0.3">
      <c r="A22" s="4" t="s">
        <v>12</v>
      </c>
      <c r="B22" s="5">
        <v>22</v>
      </c>
      <c r="C22" s="6">
        <f>IFERROR(VLOOKUP(A22,Цены!$A$1:$C$20,3,0), 0)</f>
        <v>195</v>
      </c>
      <c r="D22" s="6">
        <f t="shared" si="0"/>
        <v>4290</v>
      </c>
    </row>
    <row r="23" spans="1:4" ht="16.5" thickBot="1" x14ac:dyDescent="0.3">
      <c r="A23" s="4" t="s">
        <v>13</v>
      </c>
      <c r="B23" s="5">
        <v>15</v>
      </c>
      <c r="C23" s="6">
        <f>IFERROR(VLOOKUP(A23,Цены!$A$1:$C$20,3,0), 0)</f>
        <v>186</v>
      </c>
      <c r="D23" s="6">
        <f t="shared" si="0"/>
        <v>2790</v>
      </c>
    </row>
    <row r="24" spans="1:4" ht="16.5" thickBot="1" x14ac:dyDescent="0.3">
      <c r="A24" s="4" t="s">
        <v>11</v>
      </c>
      <c r="B24" s="5">
        <v>3</v>
      </c>
      <c r="C24" s="6">
        <f>IFERROR(VLOOKUP(A24,Цены!$A$1:$C$20,3,0), 0)</f>
        <v>1962</v>
      </c>
      <c r="D24" s="6">
        <f t="shared" si="0"/>
        <v>5886</v>
      </c>
    </row>
    <row r="25" spans="1:4" ht="16.5" thickBot="1" x14ac:dyDescent="0.3">
      <c r="A25" s="4" t="s">
        <v>9</v>
      </c>
      <c r="B25" s="5">
        <v>4</v>
      </c>
      <c r="C25" s="6">
        <f>IFERROR(VLOOKUP(A25,Цены!$A$1:$C$20,3,0), 0)</f>
        <v>214</v>
      </c>
      <c r="D25" s="6">
        <f t="shared" si="0"/>
        <v>856</v>
      </c>
    </row>
    <row r="26" spans="1:4" ht="16.5" thickBot="1" x14ac:dyDescent="0.3">
      <c r="A26" s="4" t="s">
        <v>14</v>
      </c>
      <c r="B26" s="5">
        <v>7</v>
      </c>
      <c r="C26" s="6">
        <f>IFERROR(VLOOKUP(A26,Цены!$A$1:$C$20,3,0), 0)</f>
        <v>30</v>
      </c>
      <c r="D26" s="6">
        <f t="shared" si="0"/>
        <v>210</v>
      </c>
    </row>
    <row r="27" spans="1:4" ht="16.5" thickBot="1" x14ac:dyDescent="0.3">
      <c r="A27" s="4" t="s">
        <v>13</v>
      </c>
      <c r="B27" s="5">
        <v>6</v>
      </c>
      <c r="C27" s="6">
        <f>IFERROR(VLOOKUP(A27,Цены!$A$1:$C$20,3,0), 0)</f>
        <v>186</v>
      </c>
      <c r="D27" s="6">
        <f t="shared" si="0"/>
        <v>1116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5" sqref="B5"/>
    </sheetView>
  </sheetViews>
  <sheetFormatPr defaultRowHeight="15" x14ac:dyDescent="0.25"/>
  <cols>
    <col min="1" max="2" width="12.28515625" customWidth="1"/>
    <col min="3" max="3" width="10.28515625" customWidth="1"/>
  </cols>
  <sheetData>
    <row r="1" spans="1:3" ht="16.5" thickBot="1" x14ac:dyDescent="0.3">
      <c r="A1" s="31" t="s">
        <v>15</v>
      </c>
      <c r="B1" s="32"/>
      <c r="C1" s="33"/>
    </row>
    <row r="2" spans="1:3" ht="32.25" thickBot="1" x14ac:dyDescent="0.3">
      <c r="A2" s="1" t="s">
        <v>1</v>
      </c>
      <c r="B2" s="2" t="s">
        <v>16</v>
      </c>
      <c r="C2" s="3" t="s">
        <v>3</v>
      </c>
    </row>
    <row r="3" spans="1:3" ht="16.5" thickBot="1" x14ac:dyDescent="0.3">
      <c r="A3" s="4" t="s">
        <v>5</v>
      </c>
      <c r="B3" s="5">
        <v>8048</v>
      </c>
      <c r="C3" s="5">
        <v>120</v>
      </c>
    </row>
    <row r="4" spans="1:3" ht="16.5" thickBot="1" x14ac:dyDescent="0.3">
      <c r="A4" s="4" t="s">
        <v>17</v>
      </c>
      <c r="B4" s="5">
        <v>17985</v>
      </c>
      <c r="C4" s="5">
        <v>52</v>
      </c>
    </row>
    <row r="5" spans="1:3" ht="16.5" thickBot="1" x14ac:dyDescent="0.3">
      <c r="A5" s="4" t="s">
        <v>8</v>
      </c>
      <c r="B5" s="5">
        <v>6085</v>
      </c>
      <c r="C5" s="5">
        <v>33</v>
      </c>
    </row>
    <row r="6" spans="1:3" ht="16.5" thickBot="1" x14ac:dyDescent="0.3">
      <c r="A6" s="4" t="s">
        <v>6</v>
      </c>
      <c r="B6" s="5">
        <v>78104</v>
      </c>
      <c r="C6" s="5">
        <v>1522</v>
      </c>
    </row>
    <row r="7" spans="1:3" ht="16.5" thickBot="1" x14ac:dyDescent="0.3">
      <c r="A7" s="4" t="s">
        <v>18</v>
      </c>
      <c r="B7" s="5">
        <v>444</v>
      </c>
      <c r="C7" s="5">
        <v>525</v>
      </c>
    </row>
    <row r="8" spans="1:3" ht="16.5" thickBot="1" x14ac:dyDescent="0.3">
      <c r="A8" s="4" t="s">
        <v>19</v>
      </c>
      <c r="B8" s="5">
        <v>105580</v>
      </c>
      <c r="C8" s="5">
        <v>185</v>
      </c>
    </row>
    <row r="9" spans="1:3" ht="16.5" thickBot="1" x14ac:dyDescent="0.3">
      <c r="A9" s="4" t="s">
        <v>7</v>
      </c>
      <c r="B9" s="5">
        <v>3130</v>
      </c>
      <c r="C9" s="5">
        <v>70</v>
      </c>
    </row>
    <row r="10" spans="1:3" ht="16.5" thickBot="1" x14ac:dyDescent="0.3">
      <c r="A10" s="4" t="s">
        <v>20</v>
      </c>
      <c r="B10" s="5">
        <v>78144</v>
      </c>
      <c r="C10" s="5">
        <v>254</v>
      </c>
    </row>
    <row r="11" spans="1:3" ht="16.5" thickBot="1" x14ac:dyDescent="0.3">
      <c r="A11" s="4" t="s">
        <v>21</v>
      </c>
      <c r="B11" s="5">
        <v>132691</v>
      </c>
      <c r="C11" s="5">
        <v>302</v>
      </c>
    </row>
    <row r="12" spans="1:3" ht="16.5" thickBot="1" x14ac:dyDescent="0.3">
      <c r="A12" s="4" t="s">
        <v>10</v>
      </c>
      <c r="B12" s="5">
        <v>107521</v>
      </c>
      <c r="C12" s="5">
        <v>561</v>
      </c>
    </row>
    <row r="13" spans="1:3" ht="16.5" thickBot="1" x14ac:dyDescent="0.3">
      <c r="A13" s="4" t="s">
        <v>11</v>
      </c>
      <c r="B13" s="5">
        <v>44949</v>
      </c>
      <c r="C13" s="5">
        <v>1962</v>
      </c>
    </row>
    <row r="14" spans="1:3" ht="16.5" thickBot="1" x14ac:dyDescent="0.3">
      <c r="A14" s="4" t="s">
        <v>9</v>
      </c>
      <c r="B14" s="5">
        <v>78099</v>
      </c>
      <c r="C14" s="5">
        <v>214</v>
      </c>
    </row>
    <row r="15" spans="1:3" ht="16.5" thickBot="1" x14ac:dyDescent="0.3">
      <c r="A15" s="4" t="s">
        <v>12</v>
      </c>
      <c r="B15" s="5">
        <v>144344</v>
      </c>
      <c r="C15" s="5">
        <v>195</v>
      </c>
    </row>
    <row r="16" spans="1:3" ht="32.25" thickBot="1" x14ac:dyDescent="0.3">
      <c r="A16" s="4" t="s">
        <v>22</v>
      </c>
      <c r="B16" s="5">
        <v>144343</v>
      </c>
      <c r="C16" s="5">
        <v>2305</v>
      </c>
    </row>
    <row r="17" spans="1:3" ht="16.5" thickBot="1" x14ac:dyDescent="0.3">
      <c r="A17" s="4" t="s">
        <v>23</v>
      </c>
      <c r="B17" s="5">
        <v>1835</v>
      </c>
      <c r="C17" s="5">
        <v>67</v>
      </c>
    </row>
    <row r="18" spans="1:3" ht="16.5" thickBot="1" x14ac:dyDescent="0.3">
      <c r="A18" s="4" t="s">
        <v>24</v>
      </c>
      <c r="B18" s="5">
        <v>78095</v>
      </c>
      <c r="C18" s="5">
        <v>273</v>
      </c>
    </row>
    <row r="19" spans="1:3" ht="16.5" thickBot="1" x14ac:dyDescent="0.3">
      <c r="A19" s="4" t="s">
        <v>14</v>
      </c>
      <c r="B19" s="7">
        <v>87423</v>
      </c>
      <c r="C19" s="5">
        <v>30</v>
      </c>
    </row>
    <row r="20" spans="1:3" ht="16.5" thickBot="1" x14ac:dyDescent="0.3">
      <c r="A20" s="4" t="s">
        <v>13</v>
      </c>
      <c r="B20" s="5">
        <v>87421</v>
      </c>
      <c r="C20" s="5">
        <v>186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workbookViewId="0">
      <selection activeCell="D25" sqref="D25"/>
    </sheetView>
  </sheetViews>
  <sheetFormatPr defaultRowHeight="15" x14ac:dyDescent="0.25"/>
  <cols>
    <col min="1" max="1" width="14" customWidth="1"/>
    <col min="2" max="2" width="15.28515625" customWidth="1"/>
    <col min="4" max="4" width="14" customWidth="1"/>
    <col min="7" max="7" width="16.140625" customWidth="1"/>
    <col min="16" max="16" width="12.28515625" customWidth="1"/>
  </cols>
  <sheetData>
    <row r="1" spans="1:8" ht="17.25" thickTop="1" thickBot="1" x14ac:dyDescent="0.3">
      <c r="A1" s="34" t="s">
        <v>25</v>
      </c>
      <c r="B1" s="35"/>
      <c r="C1" s="35"/>
      <c r="D1" s="36"/>
      <c r="G1" s="14" t="s">
        <v>41</v>
      </c>
      <c r="H1" s="15"/>
    </row>
    <row r="2" spans="1:8" ht="17.25" thickTop="1" thickBot="1" x14ac:dyDescent="0.3">
      <c r="A2" s="8" t="s">
        <v>26</v>
      </c>
      <c r="B2" s="9" t="s">
        <v>27</v>
      </c>
      <c r="C2" s="9" t="s">
        <v>28</v>
      </c>
      <c r="D2" s="10" t="s">
        <v>29</v>
      </c>
      <c r="G2" s="16" t="s">
        <v>26</v>
      </c>
      <c r="H2" s="17" t="s">
        <v>28</v>
      </c>
    </row>
    <row r="3" spans="1:8" ht="17.25" thickTop="1" thickBot="1" x14ac:dyDescent="0.3">
      <c r="A3" s="11" t="s">
        <v>30</v>
      </c>
      <c r="B3" s="7">
        <v>60</v>
      </c>
      <c r="C3" s="12"/>
      <c r="D3" s="13"/>
      <c r="G3" s="18" t="s">
        <v>39</v>
      </c>
      <c r="H3" s="19">
        <v>40</v>
      </c>
    </row>
    <row r="4" spans="1:8" ht="16.5" thickBot="1" x14ac:dyDescent="0.3">
      <c r="A4" s="11" t="s">
        <v>31</v>
      </c>
      <c r="B4" s="7">
        <v>40</v>
      </c>
      <c r="C4" s="12"/>
      <c r="D4" s="13"/>
      <c r="G4" s="20" t="s">
        <v>34</v>
      </c>
      <c r="H4" s="21">
        <v>120</v>
      </c>
    </row>
    <row r="5" spans="1:8" ht="16.5" thickBot="1" x14ac:dyDescent="0.3">
      <c r="A5" s="11" t="s">
        <v>32</v>
      </c>
      <c r="B5" s="7">
        <v>45</v>
      </c>
      <c r="C5" s="12"/>
      <c r="D5" s="13"/>
      <c r="G5" s="20" t="s">
        <v>42</v>
      </c>
      <c r="H5" s="21">
        <v>29</v>
      </c>
    </row>
    <row r="6" spans="1:8" ht="16.5" thickBot="1" x14ac:dyDescent="0.3">
      <c r="A6" s="11" t="s">
        <v>33</v>
      </c>
      <c r="B6" s="7">
        <v>23</v>
      </c>
      <c r="C6" s="12"/>
      <c r="D6" s="13"/>
      <c r="G6" s="20" t="s">
        <v>37</v>
      </c>
      <c r="H6" s="21">
        <v>22</v>
      </c>
    </row>
    <row r="7" spans="1:8" ht="16.5" thickBot="1" x14ac:dyDescent="0.3">
      <c r="A7" s="11" t="s">
        <v>33</v>
      </c>
      <c r="B7" s="7">
        <v>60</v>
      </c>
      <c r="C7" s="12"/>
      <c r="D7" s="13"/>
      <c r="G7" s="20" t="s">
        <v>36</v>
      </c>
      <c r="H7" s="21">
        <v>45</v>
      </c>
    </row>
    <row r="8" spans="1:8" ht="16.5" thickBot="1" x14ac:dyDescent="0.3">
      <c r="A8" s="11" t="s">
        <v>34</v>
      </c>
      <c r="B8" s="7">
        <v>10</v>
      </c>
      <c r="C8" s="12"/>
      <c r="D8" s="13"/>
      <c r="G8" s="20" t="s">
        <v>31</v>
      </c>
      <c r="H8" s="21">
        <v>38</v>
      </c>
    </row>
    <row r="9" spans="1:8" ht="16.5" thickBot="1" x14ac:dyDescent="0.3">
      <c r="A9" s="11" t="s">
        <v>35</v>
      </c>
      <c r="B9" s="7">
        <v>15</v>
      </c>
      <c r="C9" s="12"/>
      <c r="D9" s="13"/>
      <c r="G9" s="20" t="s">
        <v>33</v>
      </c>
      <c r="H9" s="21">
        <v>60</v>
      </c>
    </row>
    <row r="10" spans="1:8" ht="16.5" thickBot="1" x14ac:dyDescent="0.3">
      <c r="A10" s="11" t="s">
        <v>36</v>
      </c>
      <c r="B10" s="7">
        <v>14</v>
      </c>
      <c r="C10" s="12"/>
      <c r="D10" s="13"/>
      <c r="G10" s="20" t="s">
        <v>35</v>
      </c>
      <c r="H10" s="21">
        <v>80</v>
      </c>
    </row>
    <row r="11" spans="1:8" ht="16.5" thickBot="1" x14ac:dyDescent="0.3">
      <c r="A11" s="11" t="s">
        <v>37</v>
      </c>
      <c r="B11" s="7">
        <v>48</v>
      </c>
      <c r="C11" s="12"/>
      <c r="D11" s="13"/>
      <c r="G11" s="20" t="s">
        <v>32</v>
      </c>
      <c r="H11" s="21">
        <v>45</v>
      </c>
    </row>
    <row r="12" spans="1:8" ht="16.5" thickBot="1" x14ac:dyDescent="0.3">
      <c r="A12" s="11" t="s">
        <v>33</v>
      </c>
      <c r="B12" s="7">
        <v>15</v>
      </c>
      <c r="C12" s="12"/>
      <c r="D12" s="13"/>
      <c r="G12" s="20" t="s">
        <v>40</v>
      </c>
      <c r="H12" s="21">
        <v>40</v>
      </c>
    </row>
    <row r="13" spans="1:8" ht="16.5" thickBot="1" x14ac:dyDescent="0.3">
      <c r="A13" s="11" t="s">
        <v>33</v>
      </c>
      <c r="B13" s="7">
        <v>13</v>
      </c>
      <c r="C13" s="12"/>
      <c r="D13" s="13"/>
      <c r="G13" s="20" t="s">
        <v>38</v>
      </c>
      <c r="H13" s="21">
        <v>45</v>
      </c>
    </row>
    <row r="14" spans="1:8" ht="16.5" thickBot="1" x14ac:dyDescent="0.3">
      <c r="A14" s="11" t="s">
        <v>38</v>
      </c>
      <c r="B14" s="7">
        <v>42</v>
      </c>
      <c r="C14" s="12"/>
      <c r="D14" s="13"/>
      <c r="G14" s="20" t="s">
        <v>30</v>
      </c>
      <c r="H14" s="21">
        <v>23</v>
      </c>
    </row>
    <row r="15" spans="1:8" ht="16.5" thickBot="1" x14ac:dyDescent="0.3">
      <c r="A15" s="11" t="s">
        <v>39</v>
      </c>
      <c r="B15" s="7">
        <v>26</v>
      </c>
      <c r="C15" s="12"/>
      <c r="D15" s="13"/>
      <c r="G15" s="22" t="s">
        <v>39</v>
      </c>
      <c r="H15" s="23">
        <v>40</v>
      </c>
    </row>
    <row r="16" spans="1:8" ht="16.5" thickBot="1" x14ac:dyDescent="0.3">
      <c r="A16" s="11" t="s">
        <v>40</v>
      </c>
      <c r="B16" s="7">
        <v>14</v>
      </c>
      <c r="C16" s="12"/>
      <c r="D16" s="13"/>
    </row>
    <row r="23" spans="1:16" ht="15.75" x14ac:dyDescent="0.25">
      <c r="A23" s="37" t="s">
        <v>25</v>
      </c>
      <c r="B23" s="24" t="s">
        <v>26</v>
      </c>
      <c r="C23" s="25" t="s">
        <v>30</v>
      </c>
      <c r="D23" s="25" t="s">
        <v>31</v>
      </c>
      <c r="E23" s="25" t="s">
        <v>32</v>
      </c>
      <c r="F23" s="25" t="s">
        <v>33</v>
      </c>
      <c r="G23" s="25" t="s">
        <v>33</v>
      </c>
      <c r="H23" s="25" t="s">
        <v>34</v>
      </c>
      <c r="I23" s="25" t="s">
        <v>35</v>
      </c>
      <c r="J23" s="25" t="s">
        <v>36</v>
      </c>
      <c r="K23" s="25" t="s">
        <v>37</v>
      </c>
      <c r="L23" s="25" t="s">
        <v>33</v>
      </c>
      <c r="M23" s="25" t="s">
        <v>33</v>
      </c>
      <c r="N23" s="25" t="s">
        <v>38</v>
      </c>
      <c r="O23" s="25" t="s">
        <v>39</v>
      </c>
      <c r="P23" s="25" t="s">
        <v>40</v>
      </c>
    </row>
    <row r="24" spans="1:16" ht="15.75" x14ac:dyDescent="0.25">
      <c r="A24" s="37"/>
      <c r="B24" s="24" t="s">
        <v>27</v>
      </c>
      <c r="C24" s="26">
        <v>60</v>
      </c>
      <c r="D24" s="26">
        <v>40</v>
      </c>
      <c r="E24" s="26">
        <v>45</v>
      </c>
      <c r="F24" s="26">
        <v>23</v>
      </c>
      <c r="G24" s="26">
        <v>60</v>
      </c>
      <c r="H24" s="26">
        <v>10</v>
      </c>
      <c r="I24" s="26">
        <v>15</v>
      </c>
      <c r="J24" s="26">
        <v>14</v>
      </c>
      <c r="K24" s="26">
        <v>48</v>
      </c>
      <c r="L24" s="26">
        <v>15</v>
      </c>
      <c r="M24" s="26">
        <v>13</v>
      </c>
      <c r="N24" s="26">
        <v>42</v>
      </c>
      <c r="O24" s="26">
        <v>26</v>
      </c>
      <c r="P24" s="26">
        <v>14</v>
      </c>
    </row>
    <row r="25" spans="1:16" ht="15.75" x14ac:dyDescent="0.25">
      <c r="A25" s="37"/>
      <c r="B25" s="24" t="s">
        <v>28</v>
      </c>
      <c r="C25" s="27">
        <f>IFERROR(HLOOKUP(C23, $B$29:$O$30, 2, FALSE), 0)</f>
        <v>23</v>
      </c>
      <c r="D25" s="27">
        <f t="shared" ref="D25:P25" si="0">IFERROR(HLOOKUP(D23, $B$29:$O$30, 2, FALSE), 0)</f>
        <v>38</v>
      </c>
      <c r="E25" s="27">
        <f t="shared" si="0"/>
        <v>45</v>
      </c>
      <c r="F25" s="27">
        <f t="shared" si="0"/>
        <v>60</v>
      </c>
      <c r="G25" s="27">
        <f t="shared" si="0"/>
        <v>60</v>
      </c>
      <c r="H25" s="27">
        <f t="shared" si="0"/>
        <v>120</v>
      </c>
      <c r="I25" s="27">
        <f t="shared" si="0"/>
        <v>80</v>
      </c>
      <c r="J25" s="27">
        <f t="shared" si="0"/>
        <v>45</v>
      </c>
      <c r="K25" s="27">
        <f t="shared" si="0"/>
        <v>22</v>
      </c>
      <c r="L25" s="27">
        <f t="shared" si="0"/>
        <v>60</v>
      </c>
      <c r="M25" s="27">
        <f t="shared" si="0"/>
        <v>60</v>
      </c>
      <c r="N25" s="27">
        <f t="shared" si="0"/>
        <v>45</v>
      </c>
      <c r="O25" s="27">
        <f t="shared" si="0"/>
        <v>40</v>
      </c>
      <c r="P25" s="27">
        <f t="shared" si="0"/>
        <v>40</v>
      </c>
    </row>
    <row r="26" spans="1:16" ht="15.75" x14ac:dyDescent="0.25">
      <c r="A26" s="37"/>
      <c r="B26" s="24" t="s">
        <v>29</v>
      </c>
      <c r="C26" s="27">
        <f>C24*C25</f>
        <v>1380</v>
      </c>
      <c r="D26" s="27">
        <f t="shared" ref="D26:P26" si="1">D24*D25</f>
        <v>1520</v>
      </c>
      <c r="E26" s="27">
        <f t="shared" si="1"/>
        <v>2025</v>
      </c>
      <c r="F26" s="27">
        <f t="shared" si="1"/>
        <v>1380</v>
      </c>
      <c r="G26" s="27">
        <f t="shared" si="1"/>
        <v>3600</v>
      </c>
      <c r="H26" s="27">
        <f t="shared" si="1"/>
        <v>1200</v>
      </c>
      <c r="I26" s="27">
        <f t="shared" si="1"/>
        <v>1200</v>
      </c>
      <c r="J26" s="27">
        <f t="shared" si="1"/>
        <v>630</v>
      </c>
      <c r="K26" s="27">
        <f t="shared" si="1"/>
        <v>1056</v>
      </c>
      <c r="L26" s="27">
        <f t="shared" si="1"/>
        <v>900</v>
      </c>
      <c r="M26" s="27">
        <f t="shared" si="1"/>
        <v>780</v>
      </c>
      <c r="N26" s="27">
        <f t="shared" si="1"/>
        <v>1890</v>
      </c>
      <c r="O26" s="27">
        <f t="shared" si="1"/>
        <v>1040</v>
      </c>
      <c r="P26" s="27">
        <f t="shared" si="1"/>
        <v>560</v>
      </c>
    </row>
    <row r="28" spans="1:16" x14ac:dyDescent="0.25">
      <c r="A28" s="30" t="s">
        <v>43</v>
      </c>
      <c r="B28" s="29">
        <f xml:space="preserve"> SUM(C26:P26)</f>
        <v>19161</v>
      </c>
    </row>
    <row r="29" spans="1:16" ht="15.75" x14ac:dyDescent="0.25">
      <c r="A29" s="38" t="s">
        <v>41</v>
      </c>
      <c r="B29" s="28" t="s">
        <v>26</v>
      </c>
      <c r="C29" s="27" t="s">
        <v>39</v>
      </c>
      <c r="D29" s="27" t="s">
        <v>34</v>
      </c>
      <c r="E29" s="27" t="s">
        <v>42</v>
      </c>
      <c r="F29" s="27" t="s">
        <v>37</v>
      </c>
      <c r="G29" s="27" t="s">
        <v>36</v>
      </c>
      <c r="H29" s="27" t="s">
        <v>31</v>
      </c>
      <c r="I29" s="27" t="s">
        <v>33</v>
      </c>
      <c r="J29" s="27" t="s">
        <v>35</v>
      </c>
      <c r="K29" s="27" t="s">
        <v>32</v>
      </c>
      <c r="L29" s="27" t="s">
        <v>40</v>
      </c>
      <c r="M29" s="27" t="s">
        <v>38</v>
      </c>
      <c r="N29" s="27" t="s">
        <v>30</v>
      </c>
      <c r="O29" s="27" t="s">
        <v>39</v>
      </c>
    </row>
    <row r="30" spans="1:16" ht="15.75" x14ac:dyDescent="0.25">
      <c r="A30" s="39"/>
      <c r="B30" s="28" t="s">
        <v>28</v>
      </c>
      <c r="C30" s="26">
        <v>40</v>
      </c>
      <c r="D30" s="26">
        <v>120</v>
      </c>
      <c r="E30" s="26">
        <v>29</v>
      </c>
      <c r="F30" s="26">
        <v>22</v>
      </c>
      <c r="G30" s="26">
        <v>45</v>
      </c>
      <c r="H30" s="26">
        <v>38</v>
      </c>
      <c r="I30" s="26">
        <v>60</v>
      </c>
      <c r="J30" s="26">
        <v>80</v>
      </c>
      <c r="K30" s="26">
        <v>45</v>
      </c>
      <c r="L30" s="26">
        <v>40</v>
      </c>
      <c r="M30" s="26">
        <v>45</v>
      </c>
      <c r="N30" s="26">
        <v>23</v>
      </c>
      <c r="O30" s="26">
        <v>40</v>
      </c>
    </row>
  </sheetData>
  <mergeCells count="3">
    <mergeCell ref="A1:D1"/>
    <mergeCell ref="A23:A26"/>
    <mergeCell ref="A29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D07F-EB9E-4B77-A764-B022CE10898A}">
  <dimension ref="A1:D9"/>
  <sheetViews>
    <sheetView workbookViewId="0">
      <selection activeCell="D3" sqref="D3"/>
    </sheetView>
  </sheetViews>
  <sheetFormatPr defaultRowHeight="15" x14ac:dyDescent="0.25"/>
  <cols>
    <col min="1" max="1" width="20.42578125" customWidth="1"/>
    <col min="2" max="2" width="19.7109375" customWidth="1"/>
    <col min="3" max="3" width="20.7109375" customWidth="1"/>
    <col min="4" max="4" width="23.7109375" customWidth="1"/>
  </cols>
  <sheetData>
    <row r="1" spans="1:4" ht="16.5" thickBot="1" x14ac:dyDescent="0.3">
      <c r="A1" s="57" t="s">
        <v>79</v>
      </c>
      <c r="B1" s="40"/>
      <c r="C1" s="40"/>
      <c r="D1" s="58"/>
    </row>
    <row r="2" spans="1:4" ht="16.5" thickBot="1" x14ac:dyDescent="0.3">
      <c r="A2" s="59" t="s">
        <v>16</v>
      </c>
      <c r="B2" s="42" t="s">
        <v>26</v>
      </c>
      <c r="C2" s="42" t="s">
        <v>29</v>
      </c>
      <c r="D2" s="42" t="s">
        <v>44</v>
      </c>
    </row>
    <row r="3" spans="1:4" ht="16.5" thickBot="1" x14ac:dyDescent="0.3">
      <c r="A3" s="60" t="s">
        <v>45</v>
      </c>
      <c r="B3" s="45" t="s">
        <v>46</v>
      </c>
      <c r="C3" s="46">
        <v>200</v>
      </c>
      <c r="D3" s="46">
        <f>IFERROR(VLOOKUP(A3,'Прайс 2020'!$A$1:$C$10,3,0), 0)</f>
        <v>250</v>
      </c>
    </row>
    <row r="4" spans="1:4" ht="16.5" thickBot="1" x14ac:dyDescent="0.3">
      <c r="A4" s="60" t="s">
        <v>47</v>
      </c>
      <c r="B4" s="45" t="s">
        <v>48</v>
      </c>
      <c r="C4" s="46">
        <v>43</v>
      </c>
      <c r="D4" s="46">
        <f>IFERROR(VLOOKUP(A4,'Прайс 2020'!$A$1:$C$10,3,0), 0)</f>
        <v>50</v>
      </c>
    </row>
    <row r="5" spans="1:4" ht="16.5" thickBot="1" x14ac:dyDescent="0.3">
      <c r="A5" s="60" t="s">
        <v>49</v>
      </c>
      <c r="B5" s="45" t="s">
        <v>50</v>
      </c>
      <c r="C5" s="46">
        <v>75</v>
      </c>
      <c r="D5" s="46">
        <f>IFERROR(VLOOKUP(A5,'Прайс 2020'!$A$1:$C$10,3,0), 0)</f>
        <v>85</v>
      </c>
    </row>
    <row r="6" spans="1:4" ht="16.5" thickBot="1" x14ac:dyDescent="0.3">
      <c r="A6" s="60" t="s">
        <v>51</v>
      </c>
      <c r="B6" s="45" t="s">
        <v>52</v>
      </c>
      <c r="C6" s="46">
        <v>55</v>
      </c>
      <c r="D6" s="46">
        <f>IFERROR(VLOOKUP(A6,'Прайс 2020'!$A$1:$C$10,3,0), 0)</f>
        <v>60</v>
      </c>
    </row>
    <row r="7" spans="1:4" ht="16.5" thickBot="1" x14ac:dyDescent="0.3">
      <c r="A7" s="60" t="s">
        <v>53</v>
      </c>
      <c r="B7" s="45" t="s">
        <v>54</v>
      </c>
      <c r="C7" s="46">
        <v>76</v>
      </c>
      <c r="D7" s="46">
        <f>IFERROR(VLOOKUP(A7,'Прайс 2020'!$A$1:$C$10,3,0), 0)</f>
        <v>80</v>
      </c>
    </row>
    <row r="8" spans="1:4" ht="16.5" thickBot="1" x14ac:dyDescent="0.3">
      <c r="A8" s="60" t="s">
        <v>55</v>
      </c>
      <c r="B8" s="45" t="s">
        <v>56</v>
      </c>
      <c r="C8" s="46">
        <v>435</v>
      </c>
      <c r="D8" s="46">
        <f>IFERROR(VLOOKUP(A8,'Прайс 2020'!$A$1:$C$10,3,0), 0)</f>
        <v>450</v>
      </c>
    </row>
    <row r="9" spans="1:4" ht="16.5" thickBot="1" x14ac:dyDescent="0.3">
      <c r="A9" s="60" t="s">
        <v>57</v>
      </c>
      <c r="B9" s="45" t="s">
        <v>58</v>
      </c>
      <c r="C9" s="46">
        <v>500</v>
      </c>
      <c r="D9" s="46">
        <f>IFERROR(VLOOKUP(A9,'Прайс 2020'!$A$1:$C$10,3,0), 0)</f>
        <v>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C53B-D2CE-4EB7-AFAC-D39A47200675}">
  <dimension ref="A1:D11"/>
  <sheetViews>
    <sheetView workbookViewId="0">
      <selection sqref="A1:C1"/>
    </sheetView>
  </sheetViews>
  <sheetFormatPr defaultRowHeight="15" x14ac:dyDescent="0.25"/>
  <cols>
    <col min="1" max="1" width="15.85546875" customWidth="1"/>
    <col min="2" max="2" width="19.5703125" customWidth="1"/>
    <col min="3" max="3" width="24.85546875" customWidth="1"/>
    <col min="4" max="4" width="23.28515625" customWidth="1"/>
  </cols>
  <sheetData>
    <row r="1" spans="1:4" ht="17.25" thickTop="1" thickBot="1" x14ac:dyDescent="0.3">
      <c r="A1" s="53" t="s">
        <v>80</v>
      </c>
      <c r="B1" s="54"/>
      <c r="C1" s="55"/>
      <c r="D1" s="52"/>
    </row>
    <row r="2" spans="1:4" ht="16.5" thickBot="1" x14ac:dyDescent="0.3">
      <c r="A2" s="41" t="s">
        <v>16</v>
      </c>
      <c r="B2" s="42" t="s">
        <v>26</v>
      </c>
      <c r="C2" s="43" t="s">
        <v>44</v>
      </c>
      <c r="D2" s="50"/>
    </row>
    <row r="3" spans="1:4" ht="16.5" thickBot="1" x14ac:dyDescent="0.3">
      <c r="A3" s="44" t="s">
        <v>47</v>
      </c>
      <c r="B3" s="45" t="s">
        <v>48</v>
      </c>
      <c r="C3" s="47">
        <v>50</v>
      </c>
      <c r="D3" s="51"/>
    </row>
    <row r="4" spans="1:4" ht="16.5" thickBot="1" x14ac:dyDescent="0.3">
      <c r="A4" s="44" t="s">
        <v>45</v>
      </c>
      <c r="B4" s="45" t="s">
        <v>46</v>
      </c>
      <c r="C4" s="47">
        <v>250</v>
      </c>
      <c r="D4" s="51"/>
    </row>
    <row r="5" spans="1:4" ht="16.5" thickBot="1" x14ac:dyDescent="0.3">
      <c r="A5" s="44" t="s">
        <v>53</v>
      </c>
      <c r="B5" s="45" t="s">
        <v>54</v>
      </c>
      <c r="C5" s="47">
        <v>80</v>
      </c>
      <c r="D5" s="51"/>
    </row>
    <row r="6" spans="1:4" ht="16.5" thickBot="1" x14ac:dyDescent="0.3">
      <c r="A6" s="44" t="s">
        <v>49</v>
      </c>
      <c r="B6" s="45" t="s">
        <v>50</v>
      </c>
      <c r="C6" s="47">
        <v>85</v>
      </c>
      <c r="D6" s="51"/>
    </row>
    <row r="7" spans="1:4" ht="16.5" thickBot="1" x14ac:dyDescent="0.3">
      <c r="A7" s="44" t="s">
        <v>51</v>
      </c>
      <c r="B7" s="45" t="s">
        <v>52</v>
      </c>
      <c r="C7" s="47">
        <v>60</v>
      </c>
      <c r="D7" s="51"/>
    </row>
    <row r="8" spans="1:4" ht="16.5" thickBot="1" x14ac:dyDescent="0.3">
      <c r="A8" s="44" t="s">
        <v>55</v>
      </c>
      <c r="B8" s="45" t="s">
        <v>56</v>
      </c>
      <c r="C8" s="47">
        <v>450</v>
      </c>
      <c r="D8" s="51"/>
    </row>
    <row r="9" spans="1:4" ht="16.5" thickBot="1" x14ac:dyDescent="0.3">
      <c r="A9" s="44" t="s">
        <v>59</v>
      </c>
      <c r="B9" s="45" t="s">
        <v>58</v>
      </c>
      <c r="C9" s="47">
        <v>500</v>
      </c>
      <c r="D9" s="51"/>
    </row>
    <row r="10" spans="1:4" ht="16.5" thickBot="1" x14ac:dyDescent="0.3">
      <c r="A10" s="48" t="s">
        <v>60</v>
      </c>
      <c r="B10" s="49" t="s">
        <v>61</v>
      </c>
      <c r="C10" s="56">
        <v>280</v>
      </c>
    </row>
    <row r="11" spans="1:4" ht="15.75" thickTop="1" x14ac:dyDescent="0.25"/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0DBF-5EFC-49A4-88D1-D452751A9D30}">
  <dimension ref="A1:H6"/>
  <sheetViews>
    <sheetView workbookViewId="0">
      <selection activeCell="H22" sqref="H22"/>
    </sheetView>
  </sheetViews>
  <sheetFormatPr defaultRowHeight="15" x14ac:dyDescent="0.25"/>
  <cols>
    <col min="1" max="1" width="17.7109375" customWidth="1"/>
    <col min="2" max="2" width="14" customWidth="1"/>
    <col min="3" max="3" width="13.140625" customWidth="1"/>
    <col min="4" max="4" width="10.5703125" customWidth="1"/>
    <col min="5" max="5" width="12" customWidth="1"/>
    <col min="6" max="6" width="15" customWidth="1"/>
    <col min="7" max="7" width="17.42578125" customWidth="1"/>
    <col min="8" max="8" width="19.85546875" customWidth="1"/>
  </cols>
  <sheetData>
    <row r="1" spans="1:8" ht="15.75" x14ac:dyDescent="0.25">
      <c r="A1" s="61" t="s">
        <v>62</v>
      </c>
      <c r="B1" s="61" t="s">
        <v>63</v>
      </c>
      <c r="C1" s="61" t="s">
        <v>64</v>
      </c>
      <c r="D1" s="61" t="s">
        <v>65</v>
      </c>
      <c r="E1" s="61" t="s">
        <v>66</v>
      </c>
      <c r="F1" s="61" t="s">
        <v>67</v>
      </c>
      <c r="G1" s="61" t="s">
        <v>68</v>
      </c>
      <c r="H1" s="61" t="s">
        <v>69</v>
      </c>
    </row>
    <row r="2" spans="1:8" ht="15.75" x14ac:dyDescent="0.25">
      <c r="A2" s="61" t="s">
        <v>70</v>
      </c>
      <c r="B2" s="61">
        <v>4</v>
      </c>
      <c r="C2" s="61">
        <v>3</v>
      </c>
      <c r="D2" s="61">
        <v>2</v>
      </c>
      <c r="E2" s="61">
        <v>3</v>
      </c>
      <c r="F2" s="61">
        <v>3</v>
      </c>
      <c r="G2" s="61">
        <v>5</v>
      </c>
      <c r="H2" s="61">
        <v>5</v>
      </c>
    </row>
    <row r="3" spans="1:8" x14ac:dyDescent="0.25">
      <c r="A3" s="62"/>
      <c r="B3" s="62"/>
      <c r="C3" s="62"/>
      <c r="D3" s="62"/>
      <c r="E3" s="62"/>
      <c r="F3" s="62"/>
      <c r="G3" s="62"/>
      <c r="H3" s="62"/>
    </row>
    <row r="4" spans="1:8" x14ac:dyDescent="0.25">
      <c r="A4" s="62"/>
      <c r="B4" s="62"/>
      <c r="C4" s="62"/>
      <c r="D4" s="62"/>
      <c r="E4" s="62"/>
      <c r="F4" s="62"/>
      <c r="G4" s="62"/>
      <c r="H4" s="62"/>
    </row>
    <row r="5" spans="1:8" ht="31.5" x14ac:dyDescent="0.25">
      <c r="A5" s="63" t="s">
        <v>71</v>
      </c>
      <c r="B5" s="64" t="s">
        <v>65</v>
      </c>
      <c r="C5" s="62"/>
      <c r="D5" s="62"/>
      <c r="E5" s="62"/>
      <c r="F5" s="62"/>
      <c r="G5" s="62"/>
      <c r="H5" s="62"/>
    </row>
    <row r="6" spans="1:8" ht="15.75" x14ac:dyDescent="0.25">
      <c r="A6" s="65" t="s">
        <v>70</v>
      </c>
      <c r="B6" s="66">
        <f>IFERROR(HLOOKUP(B5, A1:H2, 2, FALSE), "ПРЕДМЕТ НЕ НАЙДЕН")</f>
        <v>2</v>
      </c>
      <c r="C6" s="62"/>
      <c r="D6" s="62"/>
      <c r="E6" s="62"/>
      <c r="F6" s="62"/>
      <c r="G6" s="62"/>
      <c r="H6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49BE-2044-498B-82AE-13B222C5740F}">
  <dimension ref="A1:H22"/>
  <sheetViews>
    <sheetView workbookViewId="0">
      <selection activeCell="C22" sqref="C22"/>
    </sheetView>
  </sheetViews>
  <sheetFormatPr defaultRowHeight="15" x14ac:dyDescent="0.25"/>
  <cols>
    <col min="2" max="2" width="14.28515625" customWidth="1"/>
    <col min="4" max="4" width="11.140625" customWidth="1"/>
    <col min="5" max="5" width="12" customWidth="1"/>
    <col min="7" max="7" width="15.85546875" customWidth="1"/>
  </cols>
  <sheetData>
    <row r="1" spans="1:8" ht="30" customHeight="1" x14ac:dyDescent="0.25">
      <c r="A1" s="72" t="s">
        <v>72</v>
      </c>
      <c r="B1" s="73" t="s">
        <v>73</v>
      </c>
      <c r="D1" s="72" t="s">
        <v>77</v>
      </c>
      <c r="E1" s="72" t="s">
        <v>78</v>
      </c>
      <c r="G1" s="71" t="s">
        <v>81</v>
      </c>
      <c r="H1" s="76">
        <v>29.8</v>
      </c>
    </row>
    <row r="2" spans="1:8" x14ac:dyDescent="0.25">
      <c r="A2" s="68">
        <v>101</v>
      </c>
      <c r="B2" s="69" t="s">
        <v>74</v>
      </c>
      <c r="D2" s="69" t="s">
        <v>74</v>
      </c>
      <c r="E2" s="68">
        <v>110</v>
      </c>
    </row>
    <row r="3" spans="1:8" x14ac:dyDescent="0.25">
      <c r="A3" s="68">
        <v>102</v>
      </c>
      <c r="B3" s="69" t="s">
        <v>74</v>
      </c>
      <c r="D3" s="69" t="s">
        <v>75</v>
      </c>
      <c r="E3" s="68">
        <v>200</v>
      </c>
      <c r="G3" s="74" t="s">
        <v>82</v>
      </c>
      <c r="H3" s="75">
        <v>0.05</v>
      </c>
    </row>
    <row r="4" spans="1:8" x14ac:dyDescent="0.25">
      <c r="A4" s="68">
        <v>103</v>
      </c>
      <c r="B4" s="69" t="s">
        <v>74</v>
      </c>
      <c r="D4" s="69" t="s">
        <v>76</v>
      </c>
      <c r="E4" s="68">
        <v>150</v>
      </c>
      <c r="G4" s="74" t="s">
        <v>83</v>
      </c>
      <c r="H4" s="68">
        <v>9</v>
      </c>
    </row>
    <row r="5" spans="1:8" x14ac:dyDescent="0.25">
      <c r="A5" s="68">
        <v>104</v>
      </c>
      <c r="B5" s="69" t="s">
        <v>75</v>
      </c>
    </row>
    <row r="6" spans="1:8" x14ac:dyDescent="0.25">
      <c r="A6" s="68">
        <v>105</v>
      </c>
      <c r="B6" s="69" t="s">
        <v>76</v>
      </c>
    </row>
    <row r="7" spans="1:8" x14ac:dyDescent="0.25">
      <c r="A7" s="68">
        <v>106</v>
      </c>
      <c r="B7" s="69" t="s">
        <v>76</v>
      </c>
    </row>
    <row r="8" spans="1:8" x14ac:dyDescent="0.25">
      <c r="A8" s="68">
        <v>107</v>
      </c>
      <c r="B8" s="69" t="s">
        <v>76</v>
      </c>
    </row>
    <row r="9" spans="1:8" x14ac:dyDescent="0.25">
      <c r="A9" s="68">
        <v>201</v>
      </c>
      <c r="B9" s="69" t="s">
        <v>76</v>
      </c>
    </row>
    <row r="10" spans="1:8" x14ac:dyDescent="0.25">
      <c r="A10" s="68">
        <v>202</v>
      </c>
      <c r="B10" s="69" t="s">
        <v>75</v>
      </c>
    </row>
    <row r="11" spans="1:8" x14ac:dyDescent="0.25">
      <c r="A11" s="68">
        <v>203</v>
      </c>
      <c r="B11" s="69" t="s">
        <v>75</v>
      </c>
    </row>
    <row r="12" spans="1:8" x14ac:dyDescent="0.25">
      <c r="A12" s="68">
        <v>204</v>
      </c>
      <c r="B12" s="69" t="s">
        <v>75</v>
      </c>
    </row>
    <row r="13" spans="1:8" x14ac:dyDescent="0.25">
      <c r="A13" s="68">
        <v>205</v>
      </c>
      <c r="B13" s="69" t="s">
        <v>74</v>
      </c>
      <c r="G13" s="70"/>
    </row>
    <row r="14" spans="1:8" x14ac:dyDescent="0.25">
      <c r="A14" s="68">
        <v>206</v>
      </c>
      <c r="B14" s="69" t="s">
        <v>74</v>
      </c>
      <c r="G14" s="70"/>
    </row>
    <row r="15" spans="1:8" x14ac:dyDescent="0.25">
      <c r="A15" s="68">
        <v>207</v>
      </c>
      <c r="B15" s="69" t="s">
        <v>74</v>
      </c>
      <c r="G15" s="70"/>
    </row>
    <row r="16" spans="1:8" x14ac:dyDescent="0.25">
      <c r="A16" s="68">
        <v>208</v>
      </c>
      <c r="B16" s="69" t="s">
        <v>74</v>
      </c>
      <c r="G16" s="70"/>
    </row>
    <row r="17" spans="7:7" x14ac:dyDescent="0.25">
      <c r="G17" s="70"/>
    </row>
    <row r="18" spans="7:7" x14ac:dyDescent="0.25">
      <c r="G18" s="70"/>
    </row>
    <row r="19" spans="7:7" x14ac:dyDescent="0.25">
      <c r="G19" s="70"/>
    </row>
    <row r="20" spans="7:7" x14ac:dyDescent="0.25">
      <c r="G20" s="70"/>
    </row>
    <row r="21" spans="7:7" x14ac:dyDescent="0.25">
      <c r="G21" s="70"/>
    </row>
    <row r="22" spans="7:7" x14ac:dyDescent="0.25">
      <c r="G22" s="7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8746-B861-4A4D-9639-D44534CEF23D}">
  <dimension ref="A1:H9"/>
  <sheetViews>
    <sheetView tabSelected="1" workbookViewId="0">
      <selection activeCell="J10" sqref="J10"/>
    </sheetView>
  </sheetViews>
  <sheetFormatPr defaultRowHeight="15" x14ac:dyDescent="0.25"/>
  <cols>
    <col min="1" max="1" width="5" customWidth="1"/>
    <col min="2" max="2" width="13.42578125" customWidth="1"/>
    <col min="4" max="4" width="13.85546875" style="67" customWidth="1"/>
    <col min="5" max="5" width="15" customWidth="1"/>
    <col min="6" max="8" width="9.140625" style="67"/>
  </cols>
  <sheetData>
    <row r="1" spans="1:8" ht="41.25" customHeight="1" x14ac:dyDescent="0.25">
      <c r="A1" s="77" t="s">
        <v>84</v>
      </c>
      <c r="B1" s="77" t="s">
        <v>85</v>
      </c>
      <c r="C1" s="77" t="s">
        <v>86</v>
      </c>
      <c r="D1" s="78" t="s">
        <v>77</v>
      </c>
      <c r="E1" s="77" t="s">
        <v>87</v>
      </c>
      <c r="F1" s="78" t="s">
        <v>88</v>
      </c>
      <c r="G1" s="78"/>
      <c r="H1" s="78" t="s">
        <v>89</v>
      </c>
    </row>
    <row r="2" spans="1:8" x14ac:dyDescent="0.25">
      <c r="A2" s="77"/>
      <c r="B2" s="77"/>
      <c r="C2" s="77"/>
      <c r="D2" s="78"/>
      <c r="E2" s="77"/>
      <c r="F2" s="72" t="s">
        <v>90</v>
      </c>
      <c r="G2" s="72" t="s">
        <v>91</v>
      </c>
      <c r="H2" s="78"/>
    </row>
    <row r="3" spans="1:8" x14ac:dyDescent="0.25">
      <c r="A3" s="80">
        <v>1</v>
      </c>
      <c r="B3" s="80" t="s">
        <v>92</v>
      </c>
      <c r="C3" s="80">
        <v>207</v>
      </c>
      <c r="D3" s="81" t="str">
        <f>VLOOKUP(C3,Комнаты,2,0)</f>
        <v>Однокомн</v>
      </c>
      <c r="E3" s="79">
        <v>10</v>
      </c>
      <c r="F3" s="82">
        <f>VLOOKUP(D3,Цены,2,0)</f>
        <v>110</v>
      </c>
      <c r="G3" s="81">
        <f t="shared" ref="G3:G9" si="0">Курс_доллара*F3</f>
        <v>3278</v>
      </c>
      <c r="H3" s="81">
        <f>G3*E3</f>
        <v>32780</v>
      </c>
    </row>
    <row r="4" spans="1:8" x14ac:dyDescent="0.25">
      <c r="A4" s="80">
        <v>2</v>
      </c>
      <c r="B4" s="80" t="s">
        <v>93</v>
      </c>
      <c r="C4" s="80">
        <v>201</v>
      </c>
      <c r="D4" s="81" t="str">
        <f>VLOOKUP(C4,Комнаты,2,0)</f>
        <v>Двухкомн</v>
      </c>
      <c r="E4" s="79">
        <v>9</v>
      </c>
      <c r="F4" s="82">
        <f>VLOOKUP(D4,Цены,2,0)</f>
        <v>150</v>
      </c>
      <c r="G4" s="81">
        <f t="shared" si="0"/>
        <v>4470</v>
      </c>
      <c r="H4" s="81">
        <f t="shared" ref="H4:H9" si="1">G4*E4</f>
        <v>40230</v>
      </c>
    </row>
    <row r="5" spans="1:8" x14ac:dyDescent="0.25">
      <c r="A5" s="80">
        <v>3</v>
      </c>
      <c r="B5" s="80" t="s">
        <v>94</v>
      </c>
      <c r="C5" s="80">
        <v>206</v>
      </c>
      <c r="D5" s="81" t="str">
        <f>VLOOKUP(C5,Комнаты,2,0)</f>
        <v>Однокомн</v>
      </c>
      <c r="E5" s="79">
        <v>6</v>
      </c>
      <c r="F5" s="82">
        <f t="shared" ref="F5:F9" si="2">VLOOKUP(D5,Цены,2,0)</f>
        <v>110</v>
      </c>
      <c r="G5" s="81">
        <f t="shared" si="0"/>
        <v>3278</v>
      </c>
      <c r="H5" s="81">
        <f t="shared" si="1"/>
        <v>19668</v>
      </c>
    </row>
    <row r="6" spans="1:8" x14ac:dyDescent="0.25">
      <c r="A6" s="80">
        <v>4</v>
      </c>
      <c r="B6" s="80" t="s">
        <v>95</v>
      </c>
      <c r="C6" s="80">
        <v>101</v>
      </c>
      <c r="D6" s="81" t="str">
        <f t="shared" ref="D6:D9" si="3">VLOOKUP(C6,Комнаты,2,0)</f>
        <v>Однокомн</v>
      </c>
      <c r="E6" s="79">
        <v>7</v>
      </c>
      <c r="F6" s="82">
        <f t="shared" si="2"/>
        <v>110</v>
      </c>
      <c r="G6" s="81">
        <f t="shared" si="0"/>
        <v>3278</v>
      </c>
      <c r="H6" s="81">
        <f t="shared" si="1"/>
        <v>22946</v>
      </c>
    </row>
    <row r="7" spans="1:8" x14ac:dyDescent="0.25">
      <c r="A7" s="80">
        <v>5</v>
      </c>
      <c r="B7" s="80" t="s">
        <v>96</v>
      </c>
      <c r="C7" s="80">
        <v>104</v>
      </c>
      <c r="D7" s="81" t="str">
        <f t="shared" si="3"/>
        <v>Люкс</v>
      </c>
      <c r="E7" s="79">
        <v>5</v>
      </c>
      <c r="F7" s="82">
        <f t="shared" si="2"/>
        <v>200</v>
      </c>
      <c r="G7" s="81">
        <f t="shared" si="0"/>
        <v>5960</v>
      </c>
      <c r="H7" s="81">
        <f t="shared" si="1"/>
        <v>29800</v>
      </c>
    </row>
    <row r="8" spans="1:8" x14ac:dyDescent="0.25">
      <c r="A8" s="80">
        <v>6</v>
      </c>
      <c r="B8" s="80" t="s">
        <v>97</v>
      </c>
      <c r="C8" s="80">
        <v>104</v>
      </c>
      <c r="D8" s="81" t="str">
        <f t="shared" si="3"/>
        <v>Люкс</v>
      </c>
      <c r="E8" s="79">
        <v>18</v>
      </c>
      <c r="F8" s="82">
        <f t="shared" si="2"/>
        <v>200</v>
      </c>
      <c r="G8" s="81">
        <f t="shared" si="0"/>
        <v>5960</v>
      </c>
      <c r="H8" s="81">
        <f t="shared" si="1"/>
        <v>107280</v>
      </c>
    </row>
    <row r="9" spans="1:8" x14ac:dyDescent="0.25">
      <c r="A9" s="80">
        <v>7</v>
      </c>
      <c r="B9" s="80" t="s">
        <v>98</v>
      </c>
      <c r="C9" s="80">
        <v>208</v>
      </c>
      <c r="D9" s="81" t="str">
        <f t="shared" si="3"/>
        <v>Однокомн</v>
      </c>
      <c r="E9" s="79">
        <v>6</v>
      </c>
      <c r="F9" s="82">
        <f t="shared" si="2"/>
        <v>110</v>
      </c>
      <c r="G9" s="81">
        <f t="shared" si="0"/>
        <v>3278</v>
      </c>
      <c r="H9" s="81">
        <f t="shared" si="1"/>
        <v>19668</v>
      </c>
    </row>
  </sheetData>
  <mergeCells count="7">
    <mergeCell ref="H1:H2"/>
    <mergeCell ref="F1:G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C3:C9" xr:uid="{87FA517B-35F4-45A8-BEB1-036DCBE7145A}">
      <formula1>Номера_комнат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Продажа товаров</vt:lpstr>
      <vt:lpstr>Цены</vt:lpstr>
      <vt:lpstr>ГПР</vt:lpstr>
      <vt:lpstr>Прайс 2019</vt:lpstr>
      <vt:lpstr>Прайс 2020</vt:lpstr>
      <vt:lpstr>Оценки</vt:lpstr>
      <vt:lpstr>Справочники</vt:lpstr>
      <vt:lpstr>Расчёт</vt:lpstr>
      <vt:lpstr>Дней_не_менее</vt:lpstr>
      <vt:lpstr>Комната</vt:lpstr>
      <vt:lpstr>Курс_доллара</vt:lpstr>
      <vt:lpstr>Номера_комнат</vt:lpstr>
      <vt:lpstr>Скидка</vt:lpstr>
      <vt:lpstr>Цены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2022-04-14T20:58:15Z</dcterms:modified>
</cp:coreProperties>
</file>