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estao-de-Portfolios\Analise Financeira\"/>
    </mc:Choice>
  </mc:AlternateContent>
  <xr:revisionPtr revIDLastSave="0" documentId="13_ncr:1_{E32072C6-A334-4A72-A65A-DA9150BDD14A}" xr6:coauthVersionLast="47" xr6:coauthVersionMax="47" xr10:uidLastSave="{00000000-0000-0000-0000-000000000000}"/>
  <bookViews>
    <workbookView showSheetTabs="0" xWindow="-108" yWindow="-108" windowWidth="23256" windowHeight="12456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 l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11" i="1"/>
  <c r="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<sst xmlns="http://schemas.openxmlformats.org/spreadsheetml/2006/main" count="14" uniqueCount="14">
  <si>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VALOR PRESENTE
ACUMULADO</t>
  </si>
  <si>
    <t>VALOR
 PRESENTE</t>
  </si>
  <si>
    <t>PERÍODO
 (EM ANOS)</t>
  </si>
  <si>
    <t>FLUXO DE 
CAIXA</t>
  </si>
  <si>
    <t xml:space="preserve"> INVESTIMENTO    INICIAL</t>
  </si>
  <si>
    <t>TAXA INTERNA DE RETORNO (TIR)</t>
  </si>
  <si>
    <t>VALOR PRESENTE LÍQUIDO  (VPL)</t>
  </si>
  <si>
    <t>TEMPO EM ANOS - (PAY BACK)</t>
  </si>
  <si>
    <t>ANÁLISE DE INVESTIMENTO</t>
  </si>
  <si>
    <t>RETORNO SOBRE O INVESTIMENTO (ROI)</t>
  </si>
  <si>
    <t>TAXA MÍNIMA ATRATIVIDADE (TMA)</t>
  </si>
  <si>
    <t>ANÁLISE</t>
  </si>
  <si>
    <t>PROJETO:</t>
  </si>
  <si>
    <t>Com uma Taxa Mínima de Atratividade (TMA) de 11%, o projeto continua sendo financeiramente viável. O Valor Presente Líquido (VPL) é positivo, atingindo R$ 266.545,94, o que indica que o valor presente dos fluxos de caixa futuros supera o investimento inicial de R$ 1.584.000,00. O período de payback é de aproximadamente 5,29 anos, destacando um tempo relativamente longo para recuperar o capital investido. A Taxa Interna de Retorno (TIR) de 15,68% supera a TMA de 11%, sugerindo que o projeto oferece um retorno superior ao custo de oportunidade do capital. Com um Retorno sobre o Investimento (ROI) de 77%, o projeto demonstra uma boa relação custo-benefício e reforça sua atratividade financeira. Portanto, é recomendada sua aprovação, pois o projeto oferece um retorno significativo com risco controlado.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</si>
</sst>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_-"R$"\ * #,##0.00_-;\-"R$"\ * #,##0.00_-;_-"R$"\ * "-"??_-;_-@_-</c:formatCode>
                <c:ptCount val="13"/>
                <c:pt idx="0">
                  <c:v>-1584000</c:v>
                </c:pt>
                <c:pt idx="1">
                  <c:v>250000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650000</c:v>
                </c:pt>
                <c:pt idx="6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4.4" x14ac:dyDescent="0.3"/>
  <sheetData>
    <row r="1" spans="1:21" ht="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K19" sqref="K19"/>
    </sheetView>
  </sheetViews>
  <sheetFormatPr defaultColWidth="9.109375" defaultRowHeight="13.8" x14ac:dyDescent="0.25"/>
  <cols>
    <col min="1" max="1" width="3.6640625" style="4" customWidth="1"/>
    <col min="2" max="2" width="17.5546875" style="4" customWidth="1"/>
    <col min="3" max="3" width="24.109375" style="5" customWidth="1"/>
    <col min="4" max="4" width="24.88671875" style="5" customWidth="1"/>
    <col min="5" max="5" width="24.109375" style="5" customWidth="1"/>
    <col min="6" max="6" width="45.88671875" style="4" customWidth="1"/>
    <col min="7" max="7" width="21.33203125" style="4" customWidth="1"/>
    <col min="8" max="16384" width="9.109375" style="4"/>
  </cols>
  <sheetData>
    <row r="2" spans="2:7" ht="51" customHeight="1" x14ac:dyDescent="0.25">
      <c r="B2" s="6"/>
      <c r="C2" s="6"/>
      <c r="D2" s="7"/>
      <c r="E2" s="7"/>
      <c r="F2" s="7"/>
      <c r="G2" s="6"/>
    </row>
    <row r="3" spans="2:7" ht="3" customHeight="1" thickBot="1" x14ac:dyDescent="0.35">
      <c r="C3" s="4"/>
      <c r="D3" s="11"/>
      <c r="E3" s="11"/>
      <c r="F3" s="12"/>
      <c r="G3" s="5"/>
    </row>
    <row r="4" spans="2:7" ht="22.5" customHeight="1" thickBot="1" x14ac:dyDescent="0.3">
      <c r="B4" s="24" t="s">
        <v>12</v>
      </c>
      <c r="C4" s="32"/>
      <c r="D4" s="33"/>
      <c r="E4" s="33"/>
      <c r="F4" s="33"/>
      <c r="G4" s="34"/>
    </row>
    <row r="5" spans="2:7" ht="7.5" customHeight="1" thickBot="1" x14ac:dyDescent="0.3"/>
    <row r="6" spans="2:7" ht="43.5" customHeight="1" thickBot="1" x14ac:dyDescent="0.3">
      <c r="B6" s="8" t="s">
        <v>2</v>
      </c>
      <c r="C6" s="9" t="s">
        <v>3</v>
      </c>
      <c r="D6" s="9" t="s">
        <v>1</v>
      </c>
      <c r="E6" s="9" t="s">
        <v>0</v>
      </c>
      <c r="F6" s="26" t="s">
        <v>8</v>
      </c>
      <c r="G6" s="27"/>
    </row>
    <row r="7" spans="2:7" ht="15.9" customHeight="1" thickBot="1" x14ac:dyDescent="0.3">
      <c r="B7" s="10">
        <v>0</v>
      </c>
      <c r="C7" s="19">
        <v>-1584000</v>
      </c>
      <c r="D7" s="13">
        <f>PV($G$8,B7,,-C7)</f>
        <v>-1584000</v>
      </c>
      <c r="E7" s="13">
        <f>D7</f>
        <v>-1584000</v>
      </c>
      <c r="F7" s="14" t="s">
        <v>4</v>
      </c>
      <c r="G7" s="20">
        <f>ABS(C7)</f>
        <v>1584000</v>
      </c>
    </row>
    <row r="8" spans="2:7" ht="15.9" customHeight="1" thickBot="1" x14ac:dyDescent="0.3">
      <c r="B8" s="10">
        <v>1</v>
      </c>
      <c r="C8" s="19">
        <v>250000</v>
      </c>
      <c r="D8" s="13">
        <f t="shared" ref="D8:D19" si="0">PV($G$8,B8,,-C8)</f>
        <v>225225.22522522521</v>
      </c>
      <c r="E8" s="13">
        <f>D8+E7</f>
        <v>-1358774.7747747749</v>
      </c>
      <c r="F8" s="25" t="s">
        <v>10</v>
      </c>
      <c r="G8" s="18">
        <v>0.11</v>
      </c>
    </row>
    <row r="9" spans="2:7" ht="15.9" customHeight="1" thickBot="1" x14ac:dyDescent="0.3">
      <c r="B9" s="10">
        <v>2</v>
      </c>
      <c r="C9" s="19">
        <v>300000</v>
      </c>
      <c r="D9" s="13">
        <f t="shared" si="0"/>
        <v>243486.72997321642</v>
      </c>
      <c r="E9" s="13">
        <f t="shared" ref="E9:E19" si="1">D9+E8</f>
        <v>-1115288.0448015584</v>
      </c>
      <c r="F9" s="14" t="s">
        <v>7</v>
      </c>
      <c r="G9" s="15">
        <f>IF(G11&lt;0,"PROJETO INVIÁVEL",MATCH(0,E7:E19,1)-1+(-INDEX(E7:E19,MATCH(0,E7:E19,1))/INDEX(D7:D19,MATCH(0,E7:E19,1)+1)))</f>
        <v>5.2877836983543212</v>
      </c>
    </row>
    <row r="10" spans="2:7" ht="15.9" customHeight="1" thickBot="1" x14ac:dyDescent="0.3">
      <c r="B10" s="10">
        <v>3</v>
      </c>
      <c r="C10" s="19">
        <v>400000</v>
      </c>
      <c r="D10" s="13">
        <f t="shared" si="0"/>
        <v>292476.55252038006</v>
      </c>
      <c r="E10" s="13">
        <f t="shared" si="1"/>
        <v>-822811.49228117825</v>
      </c>
      <c r="F10" s="14" t="s">
        <v>5</v>
      </c>
      <c r="G10" s="16">
        <f>IRR(C7:C19)</f>
        <v>0.15675981748458456</v>
      </c>
    </row>
    <row r="11" spans="2:7" ht="15.9" customHeight="1" thickBot="1" x14ac:dyDescent="0.3">
      <c r="B11" s="10">
        <v>4</v>
      </c>
      <c r="C11" s="19">
        <v>500000</v>
      </c>
      <c r="D11" s="13">
        <f t="shared" si="0"/>
        <v>329365.48707250005</v>
      </c>
      <c r="E11" s="13">
        <f t="shared" si="1"/>
        <v>-493446.00520867819</v>
      </c>
      <c r="F11" s="14" t="s">
        <v>6</v>
      </c>
      <c r="G11" s="17">
        <f>NPV(G8,C8:C19)+C7</f>
        <v>266545.94329153886</v>
      </c>
    </row>
    <row r="12" spans="2:7" ht="15.9" customHeight="1" thickBot="1" x14ac:dyDescent="0.3">
      <c r="B12" s="10">
        <v>5</v>
      </c>
      <c r="C12" s="19">
        <v>650000</v>
      </c>
      <c r="D12" s="13">
        <f t="shared" si="0"/>
        <v>385743.36323806312</v>
      </c>
      <c r="E12" s="13">
        <f t="shared" si="1"/>
        <v>-107702.64197061508</v>
      </c>
      <c r="F12" s="22" t="s">
        <v>9</v>
      </c>
      <c r="G12" s="23">
        <f>(SUM(C8:C13)-G7)/G7</f>
        <v>0.76767676767676762</v>
      </c>
    </row>
    <row r="13" spans="2:7" ht="15.9" customHeight="1" thickBot="1" x14ac:dyDescent="0.3">
      <c r="B13" s="10">
        <v>6</v>
      </c>
      <c r="C13" s="19">
        <v>700000</v>
      </c>
      <c r="D13" s="13">
        <f t="shared" si="0"/>
        <v>374248.58526215405</v>
      </c>
      <c r="E13" s="21">
        <f t="shared" si="1"/>
        <v>266545.94329153898</v>
      </c>
      <c r="F13" s="26" t="s">
        <v>11</v>
      </c>
      <c r="G13" s="27"/>
    </row>
    <row r="14" spans="2:7" ht="15.9" customHeight="1" thickBot="1" x14ac:dyDescent="0.3">
      <c r="B14" s="10">
        <v>7</v>
      </c>
      <c r="C14" s="19"/>
      <c r="D14" s="13">
        <f t="shared" si="0"/>
        <v>0</v>
      </c>
      <c r="E14" s="21">
        <f t="shared" si="1"/>
        <v>266545.94329153898</v>
      </c>
      <c r="F14" s="28" t="s">
        <v>13</v>
      </c>
      <c r="G14" s="29"/>
    </row>
    <row r="15" spans="2:7" ht="15.9" customHeight="1" thickBot="1" x14ac:dyDescent="0.3">
      <c r="B15" s="10">
        <v>8</v>
      </c>
      <c r="C15" s="19"/>
      <c r="D15" s="13">
        <f t="shared" si="0"/>
        <v>0</v>
      </c>
      <c r="E15" s="21">
        <f t="shared" si="1"/>
        <v>266545.94329153898</v>
      </c>
      <c r="F15" s="28"/>
      <c r="G15" s="29"/>
    </row>
    <row r="16" spans="2:7" ht="15.9" customHeight="1" thickBot="1" x14ac:dyDescent="0.3">
      <c r="B16" s="10">
        <v>9</v>
      </c>
      <c r="C16" s="19"/>
      <c r="D16" s="13">
        <f t="shared" si="0"/>
        <v>0</v>
      </c>
      <c r="E16" s="21">
        <f t="shared" si="1"/>
        <v>266545.94329153898</v>
      </c>
      <c r="F16" s="28"/>
      <c r="G16" s="29"/>
    </row>
    <row r="17" spans="2:7" ht="15.9" customHeight="1" thickBot="1" x14ac:dyDescent="0.3">
      <c r="B17" s="10">
        <v>10</v>
      </c>
      <c r="C17" s="19"/>
      <c r="D17" s="13">
        <f t="shared" si="0"/>
        <v>0</v>
      </c>
      <c r="E17" s="21">
        <f t="shared" si="1"/>
        <v>266545.94329153898</v>
      </c>
      <c r="F17" s="28"/>
      <c r="G17" s="29"/>
    </row>
    <row r="18" spans="2:7" ht="15.9" customHeight="1" thickBot="1" x14ac:dyDescent="0.3">
      <c r="B18" s="10">
        <v>11</v>
      </c>
      <c r="C18" s="19"/>
      <c r="D18" s="13">
        <f t="shared" si="0"/>
        <v>0</v>
      </c>
      <c r="E18" s="21">
        <f t="shared" si="1"/>
        <v>266545.94329153898</v>
      </c>
      <c r="F18" s="28"/>
      <c r="G18" s="29"/>
    </row>
    <row r="19" spans="2:7" ht="110.4" customHeight="1" thickBot="1" x14ac:dyDescent="0.3">
      <c r="B19" s="10">
        <v>12</v>
      </c>
      <c r="C19" s="19"/>
      <c r="D19" s="13">
        <f t="shared" si="0"/>
        <v>0</v>
      </c>
      <c r="E19" s="21">
        <f t="shared" si="1"/>
        <v>266545.94329153898</v>
      </c>
      <c r="F19" s="30"/>
      <c r="G19" s="31"/>
    </row>
    <row r="25" spans="2:7" x14ac:dyDescent="0.25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Fátima Oliveira</dc:creator>
  <cp:lastModifiedBy>Cyril Jean Claude Zakhia</cp:lastModifiedBy>
  <dcterms:created xsi:type="dcterms:W3CDTF">2020-11-08T12:39:57Z</dcterms:created>
  <dcterms:modified xsi:type="dcterms:W3CDTF">2024-10-06T21:19:20Z</dcterms:modified>
</cp:coreProperties>
</file>