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8_{E3C5DD92-BABA-4CFB-9247-D65681BD136E}" xr6:coauthVersionLast="47" xr6:coauthVersionMax="47" xr10:uidLastSave="{00000000-0000-0000-0000-000000000000}"/>
  <bookViews>
    <workbookView showSheetTabs="0" xWindow="0" yWindow="0" windowWidth="20490" windowHeight="6945" firstSheet="1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G7" i="1"/>
  <c r="G12" i="1" s="1"/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G10" i="1" l="1"/>
  <c r="E8" i="1"/>
  <c r="E9" i="1" s="1"/>
  <c r="E10" i="1" s="1"/>
  <c r="E11" i="1" s="1"/>
  <c r="E12" i="1" s="1"/>
  <c r="E13" i="1" s="1"/>
  <c r="E14" i="1" s="1"/>
  <c r="E15" i="1" s="1"/>
  <c r="E17" i="1" s="1"/>
  <c r="E18" i="1" s="1"/>
  <c r="E19" i="1" s="1"/>
  <c r="G11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<sst xmlns="http://schemas.openxmlformats.org/spreadsheetml/2006/main" count="15" uniqueCount="15">
  <si>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PROJETO:</t>
  </si>
  <si>
    <t>NOME DO PROJETO</t>
  </si>
  <si>
    <t>PERÍODO
 (EM ANOS)</t>
  </si>
  <si>
    <t>FLUXO DE 
CAIXA</t>
  </si>
  <si>
    <t>VALOR
 PRESENTE</t>
  </si>
  <si>
    <t>VALOR PRESENTE
ACUMULADO</t>
  </si>
  <si>
    <t>ANÁLISE DE INVESTIMENTO</t>
  </si>
  <si>
    <t xml:space="preserve"> INVESTIMENTO    INICIAL</t>
  </si>
  <si>
    <t>TAXA MÍNIMA ATRATIVIDADE (TMA)</t>
  </si>
  <si>
    <t>TEMPO EM ANOS - (PAY BACK)</t>
  </si>
  <si>
    <t>TAXA INTERNA DE RETORNO (TIR)</t>
  </si>
  <si>
    <t>VALOR PRESENTE LÍQUIDO  (VPL)</t>
  </si>
  <si>
    <t>RETORNO SOBRE O INVESTIMENTO (ROI)</t>
  </si>
  <si>
    <t>ANÁLISE</t>
  </si>
  <si>
    <t>Investimento inicial de R$ 1.500.000,00 e uma Taxa Mínima de Atratividade (TMA) de 11%. O projeto começa a gerar fluxos de caixa positivos no primeiro ano, e o Valor Presente Líquido (VPL) acumulado ao final de 12 anos chega a R$ 239.153,41. O Tempo de Retorno do Investimento (Payback) é de aproximadamente 9,97 anos, e a Taxa Interna de Retorno (TIR) é de 13,57%, indicando uma viabilidade atrativa, já que supera a TMA. Embora o Retorno sobre o Investimento (ROI) inicial seja de -30%, evidenciando um impacto negativo no início, o projeto começa a gerar fluxos de caixa positivos a partir do 10º ano, comprovando a rentabilidade a longo prazo, com um VPL positivo e uma TIR acima da TMA.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</si>
</sst>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8" fillId="4" borderId="2" xfId="0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9" fillId="0" borderId="0" xfId="0" applyNumberFormat="1" applyFont="1"/>
    <xf numFmtId="164" fontId="3" fillId="5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16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164" fontId="3" fillId="7" borderId="1" xfId="0" applyNumberFormat="1" applyFont="1" applyFill="1" applyBorder="1"/>
    <xf numFmtId="164" fontId="5" fillId="5" borderId="1" xfId="0" applyNumberFormat="1" applyFont="1" applyFill="1" applyBorder="1" applyAlignment="1" applyProtection="1">
      <alignment horizontal="right" vertical="center"/>
      <protection locked="0"/>
    </xf>
    <xf numFmtId="164" fontId="3" fillId="5" borderId="5" xfId="0" applyNumberFormat="1" applyFont="1" applyFill="1" applyBorder="1"/>
    <xf numFmtId="0" fontId="5" fillId="6" borderId="6" xfId="0" applyFont="1" applyFill="1" applyBorder="1" applyAlignment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164" fontId="3" fillId="7" borderId="1" xfId="0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</a:t>
            </a:r>
            <a:r>
              <a:rPr lang="en-US" sz="1400" b="1">
                <a:solidFill>
                  <a:schemeClr val="tx1"/>
                </a:solidFill>
              </a:rPr>
              <a:t>FLUXO DE  CAIXA </a:t>
            </a:r>
            <a:r>
              <a:rPr lang="en-US" b="1">
                <a:solidFill>
                  <a:schemeClr val="tx1"/>
                </a:solidFill>
              </a:rPr>
              <a:t>
</a:t>
            </a:r>
          </a:p>
        </c:rich>
      </c:tx>
      <c:layout>
        <c:manualLayout>
          <c:xMode val="edge"/>
          <c:yMode val="edge"/>
          <c:x val="0.41538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'CÁLCULO - VPL-TIR-PAYBACK'!$C$6</c:f>
              <c:strCache>
                <c:ptCount val="1"/>
                <c:pt idx="0">
                  <c:v> FLUXO DE 
CAIXA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A-488B-B730-C6B699B44F6F}"/>
              </c:ext>
            </c:extLst>
          </c:dPt>
          <c:cat>
            <c:numRef>
              <c:f>'CÁLCULO - VPL-TIR-PAYBACK'!$B$7:$B$19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'CÁLCULO - VPL-TIR-PAYBACK'!$C$7:$C$19</c:f>
              <c:numCache>
                <c:formatCode>_-"R$"\ * #,##0.00_-;\-"R$"\ * #,##0.00_-;_-"R$"\ * "-"??_-;_-@_-</c:formatCode>
                <c:ptCount val="13"/>
                <c:pt idx="0">
                  <c:v>-1500000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375000</c:v>
                </c:pt>
                <c:pt idx="7">
                  <c:v>380000</c:v>
                </c:pt>
                <c:pt idx="8">
                  <c:v>300000</c:v>
                </c:pt>
                <c:pt idx="9">
                  <c:v>365000</c:v>
                </c:pt>
                <c:pt idx="10">
                  <c:v>377000</c:v>
                </c:pt>
                <c:pt idx="11">
                  <c:v>395000</c:v>
                </c:pt>
                <c:pt idx="12">
                  <c:v>386000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88B-B730-C6B699B4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73989048"/>
        <c:axId val="473990032"/>
      </c:barChart>
      <c:catAx>
        <c:axId val="4739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0032"/>
        <c:crosses val="autoZero"/>
        <c:auto val="1"/>
        <c:lblAlgn val="ctr"/>
        <c:lblOffset val="100"/>
        <c:tickMarkSkip val="1"/>
        <c:noMultiLvlLbl val="0"/>
      </c:catAx>
      <c:valAx>
        <c:axId val="473990032"/>
        <c:scaling>
          <c:orientation val="minMax"/>
        </c:scaling>
        <c:delete val="0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89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20</xdr:row>
      <xdr:rowOff>180974</xdr:rowOff>
    </xdr:from>
    <xdr:to>
      <xdr:col>6</xdr:col>
      <xdr:colOff>752475</xdr:colOff>
      <xdr:row>42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4CA271-A2AB-47D6-9A16-F8497B60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ag/OneDrive/&#193;rea%20de%20Trabalho/CLIENTES-JOBS/FELIPE-SMART%20PLANILHAS/ENVIAR/enviar%20finalizado/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ag/OneDrive/&#193;rea%20de%20Trabalho/CLIENTES-JOBS/FELIPE-SMART%20PLANILHAS/ENVIAR/PLANEJAMENTO%20TRIBUT&#193;RIO/FINALIZAR/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5"/>
  <sheetData>
    <row r="1" spans="1:21" ht="18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.7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.7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.7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.7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.7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.7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.7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.7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.7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.7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7" activePane="bottomLeft" state="frozen"/>
      <selection pane="bottomLeft" activeCell="J23" sqref="J23"/>
    </sheetView>
  </sheetViews>
  <sheetFormatPr defaultRowHeight="14.25"/>
  <cols>
    <col min="1" max="1" width="3.7109375" style="4" customWidth="1"/>
    <col min="2" max="2" width="17.5703125" style="4" customWidth="1"/>
    <col min="3" max="3" width="24.140625" style="5" customWidth="1"/>
    <col min="4" max="4" width="24.85546875" style="5" customWidth="1"/>
    <col min="5" max="5" width="24.140625" style="5" customWidth="1"/>
    <col min="6" max="6" width="45.85546875" style="4" customWidth="1"/>
    <col min="7" max="7" width="21.28515625" style="4" customWidth="1"/>
    <col min="8" max="16384" width="9.140625" style="4"/>
  </cols>
  <sheetData>
    <row r="2" spans="2:7" ht="51" customHeight="1">
      <c r="B2" s="6"/>
      <c r="C2" s="6"/>
      <c r="D2" s="7"/>
      <c r="E2" s="7"/>
      <c r="F2" s="7"/>
      <c r="G2" s="6"/>
    </row>
    <row r="3" spans="2:7" ht="3" customHeight="1" thickBot="1">
      <c r="C3" s="4"/>
      <c r="D3" s="11"/>
      <c r="E3" s="11"/>
      <c r="F3" s="12"/>
      <c r="G3" s="5"/>
    </row>
    <row r="4" spans="2:7" ht="22.5" customHeight="1" thickBot="1">
      <c r="B4" s="24" t="s">
        <v>0</v>
      </c>
      <c r="C4" s="32" t="s">
        <v>1</v>
      </c>
      <c r="D4" s="33"/>
      <c r="E4" s="33"/>
      <c r="F4" s="33"/>
      <c r="G4" s="34"/>
    </row>
    <row r="5" spans="2:7" ht="7.5" customHeight="1" thickBot="1"/>
    <row r="6" spans="2:7" ht="43.5" customHeight="1" thickBot="1">
      <c r="B6" s="8" t="s">
        <v>2</v>
      </c>
      <c r="C6" s="9" t="s">
        <v>3</v>
      </c>
      <c r="D6" s="9" t="s">
        <v>4</v>
      </c>
      <c r="E6" s="9" t="s">
        <v>5</v>
      </c>
      <c r="F6" s="26" t="s">
        <v>6</v>
      </c>
      <c r="G6" s="27"/>
    </row>
    <row r="7" spans="2:7" ht="15.95" customHeight="1" thickBot="1">
      <c r="B7" s="10">
        <v>0</v>
      </c>
      <c r="C7" s="19">
        <v>-1500000</v>
      </c>
      <c r="D7" s="13">
        <f>PV($G$8,B7,,-C7)</f>
        <v>-1500000</v>
      </c>
      <c r="E7" s="13">
        <f>D7</f>
        <v>-1500000</v>
      </c>
      <c r="F7" s="14" t="s">
        <v>7</v>
      </c>
      <c r="G7" s="20">
        <f>ABS(C7)</f>
        <v>1500000</v>
      </c>
    </row>
    <row r="8" spans="2:7" ht="15.95" customHeight="1" thickBot="1">
      <c r="B8" s="10">
        <v>1</v>
      </c>
      <c r="C8" s="19">
        <v>50000</v>
      </c>
      <c r="D8" s="13">
        <f t="shared" ref="D8:D19" si="0">PV($G$8,B8,,-C8)</f>
        <v>45045.045045045044</v>
      </c>
      <c r="E8" s="13">
        <f>D8+E7</f>
        <v>-1454954.954954955</v>
      </c>
      <c r="F8" s="25" t="s">
        <v>8</v>
      </c>
      <c r="G8" s="18">
        <v>0.11</v>
      </c>
    </row>
    <row r="9" spans="2:7" ht="15.95" customHeight="1" thickBot="1">
      <c r="B9" s="10">
        <v>2</v>
      </c>
      <c r="C9" s="19">
        <v>100000</v>
      </c>
      <c r="D9" s="13">
        <f t="shared" si="0"/>
        <v>81162.24332440547</v>
      </c>
      <c r="E9" s="13">
        <f t="shared" ref="E9:E19" si="1">D9+E8</f>
        <v>-1373792.7116305495</v>
      </c>
      <c r="F9" s="14" t="s">
        <v>9</v>
      </c>
      <c r="G9" s="15">
        <f>IF(G11&lt;0,"PROJETO INVIÁVEL",MATCH(0,E7:E19,1)-1+(-INDEX(E7:E19,MATCH(0,E7:E19,1))/INDEX(D7:D19,MATCH(0,E7:E19,1)+1)))</f>
        <v>9.9737000371471236</v>
      </c>
    </row>
    <row r="10" spans="2:7" ht="15.95" customHeight="1" thickBot="1">
      <c r="B10" s="10">
        <v>3</v>
      </c>
      <c r="C10" s="19">
        <v>250000</v>
      </c>
      <c r="D10" s="13">
        <f t="shared" si="0"/>
        <v>182797.84532523755</v>
      </c>
      <c r="E10" s="13">
        <f t="shared" si="1"/>
        <v>-1190994.8663053119</v>
      </c>
      <c r="F10" s="14" t="s">
        <v>10</v>
      </c>
      <c r="G10" s="16">
        <f>IRR(C7:C19)</f>
        <v>0.13568692361111157</v>
      </c>
    </row>
    <row r="11" spans="2:7" ht="15.95" customHeight="1" thickBot="1">
      <c r="B11" s="10">
        <v>4</v>
      </c>
      <c r="C11" s="19">
        <v>300000</v>
      </c>
      <c r="D11" s="13">
        <f t="shared" si="0"/>
        <v>197619.29224350004</v>
      </c>
      <c r="E11" s="13">
        <f t="shared" si="1"/>
        <v>-993375.5740618119</v>
      </c>
      <c r="F11" s="14" t="s">
        <v>11</v>
      </c>
      <c r="G11" s="17">
        <f>NPV(G8,C8:C19)+C7</f>
        <v>239153.40642167442</v>
      </c>
    </row>
    <row r="12" spans="2:7" ht="15.95" customHeight="1" thickBot="1">
      <c r="B12" s="10">
        <v>5</v>
      </c>
      <c r="C12" s="19">
        <v>350000</v>
      </c>
      <c r="D12" s="13">
        <f t="shared" si="0"/>
        <v>207707.96482049552</v>
      </c>
      <c r="E12" s="13">
        <f t="shared" si="1"/>
        <v>-785667.60924131633</v>
      </c>
      <c r="F12" s="22" t="s">
        <v>12</v>
      </c>
      <c r="G12" s="23">
        <f>(SUM(C8:C12)-G7)/G7</f>
        <v>-0.3</v>
      </c>
    </row>
    <row r="13" spans="2:7" ht="15.95" customHeight="1">
      <c r="B13" s="10">
        <v>6</v>
      </c>
      <c r="C13" s="35">
        <v>375000</v>
      </c>
      <c r="D13" s="13">
        <f t="shared" si="0"/>
        <v>200490.31353329684</v>
      </c>
      <c r="E13" s="21">
        <f t="shared" si="1"/>
        <v>-585177.29570801952</v>
      </c>
      <c r="F13" s="26" t="s">
        <v>13</v>
      </c>
      <c r="G13" s="27"/>
    </row>
    <row r="14" spans="2:7" ht="15.95" customHeight="1">
      <c r="B14" s="10">
        <v>7</v>
      </c>
      <c r="C14" s="19">
        <v>380000</v>
      </c>
      <c r="D14" s="13">
        <f t="shared" si="0"/>
        <v>183030.19613850521</v>
      </c>
      <c r="E14" s="21">
        <f t="shared" si="1"/>
        <v>-402147.09956951428</v>
      </c>
      <c r="F14" s="28" t="s">
        <v>14</v>
      </c>
      <c r="G14" s="29"/>
    </row>
    <row r="15" spans="2:7" ht="15.95" customHeight="1" thickBot="1">
      <c r="B15" s="10">
        <v>8</v>
      </c>
      <c r="C15" s="19">
        <v>300000</v>
      </c>
      <c r="D15" s="13">
        <f t="shared" si="0"/>
        <v>130177.94888940624</v>
      </c>
      <c r="E15" s="21">
        <f t="shared" si="1"/>
        <v>-271969.15068010805</v>
      </c>
      <c r="F15" s="28"/>
      <c r="G15" s="29"/>
    </row>
    <row r="16" spans="2:7" ht="15.95" customHeight="1" thickBot="1">
      <c r="B16" s="10">
        <v>9</v>
      </c>
      <c r="C16" s="19">
        <v>365000</v>
      </c>
      <c r="D16" s="13">
        <f t="shared" si="0"/>
        <v>142687.54157547528</v>
      </c>
      <c r="E16" s="21">
        <f>D16+E15</f>
        <v>-129281.60910463278</v>
      </c>
      <c r="F16" s="28"/>
      <c r="G16" s="29"/>
    </row>
    <row r="17" spans="2:7" ht="15.95" customHeight="1" thickBot="1">
      <c r="B17" s="10">
        <v>10</v>
      </c>
      <c r="C17" s="19">
        <v>377000</v>
      </c>
      <c r="D17" s="13">
        <f t="shared" si="0"/>
        <v>132773.54849797403</v>
      </c>
      <c r="E17" s="21">
        <f t="shared" si="1"/>
        <v>3491.9393933412503</v>
      </c>
      <c r="F17" s="28"/>
      <c r="G17" s="29"/>
    </row>
    <row r="18" spans="2:7" ht="15.95" customHeight="1" thickBot="1">
      <c r="B18" s="10">
        <v>11</v>
      </c>
      <c r="C18" s="19">
        <v>395000</v>
      </c>
      <c r="D18" s="13">
        <f t="shared" si="0"/>
        <v>125326.90911343641</v>
      </c>
      <c r="E18" s="21">
        <f t="shared" si="1"/>
        <v>128818.84850677766</v>
      </c>
      <c r="F18" s="28"/>
      <c r="G18" s="29"/>
    </row>
    <row r="19" spans="2:7" ht="15.95" customHeight="1" thickBot="1">
      <c r="B19" s="10">
        <v>12</v>
      </c>
      <c r="C19" s="19">
        <v>386000</v>
      </c>
      <c r="D19" s="13">
        <f t="shared" si="0"/>
        <v>110334.55791489669</v>
      </c>
      <c r="E19" s="21">
        <f t="shared" si="1"/>
        <v>239153.40642167436</v>
      </c>
      <c r="F19" s="30"/>
      <c r="G19" s="31"/>
    </row>
    <row r="25" spans="2:7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11">
    <cfRule type="cellIs" dxfId="1" priority="5" operator="lessThan">
      <formula>0</formula>
    </cfRule>
  </conditionalFormatting>
  <conditionalFormatting sqref="G9">
    <cfRule type="containsText" dxfId="0" priority="3" operator="containsText" text="PROJETO INVIÁVEL">
      <formula>NOT(ISERROR(SEARCH("PROJETO INVIÁVEL",G9)))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 Fátima Oliveira</dc:creator>
  <cp:keywords/>
  <dc:description/>
  <cp:lastModifiedBy/>
  <cp:revision/>
  <dcterms:created xsi:type="dcterms:W3CDTF">2020-11-08T12:39:57Z</dcterms:created>
  <dcterms:modified xsi:type="dcterms:W3CDTF">2024-10-06T21:31:27Z</dcterms:modified>
  <cp:category/>
  <cp:contentStatus/>
</cp:coreProperties>
</file>