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ustavo\Desktop\"/>
    </mc:Choice>
  </mc:AlternateContent>
  <xr:revisionPtr revIDLastSave="0" documentId="8_{BF241DD7-B0AA-4B80-997B-2A756CDDA3D9}" xr6:coauthVersionLast="47" xr6:coauthVersionMax="47" xr10:uidLastSave="{00000000-0000-0000-0000-000000000000}"/>
  <bookViews>
    <workbookView showSheetTabs="0" xWindow="-108" yWindow="-108" windowWidth="23256" windowHeight="12456" activeTab="1" xr2:uid="{5407E0C7-D3D1-4456-BA1C-167F3E5756A9}"/>
  </bookViews>
  <sheets>
    <sheet name="APRESENTAÇÃO" sheetId="2" r:id="rId1"/>
    <sheet name="CÁLCULO - VPL-TIR-PAYBACK" sheetId="1" r:id="rId2"/>
  </sheets>
  <externalReferences>
    <externalReference r:id="rId3"/>
    <externalReference r:id="rId4"/>
  </externalReferences>
  <definedNames>
    <definedName name="CADASTRO">#REF!</definedName>
    <definedName name="CÁLCULO_VPN">'CÁLCULO - VPL-TIR-PAYBACK'!$C$9</definedName>
    <definedName name="CATEGORIA2">[1]B_DADOS!$D$6:$D$12</definedName>
    <definedName name="COMPARATIVO">[2]COMPARATIVO!#REF!</definedName>
    <definedName name="DASHBOARD">#REF!</definedName>
    <definedName name="DEPARTAMENTO2">[1]B_DADOS!$J$6:$J$11</definedName>
    <definedName name="ESTADO_CONSERVAÇÃO2">[1]B_DADOS!$L$6:$L$10</definedName>
    <definedName name="GRUPO_PATRIMONIAL2">[1]B_DADOS!$F$6:$F$11</definedName>
    <definedName name="INVENTÁRO">[1]INVENTÁRIO!#REF!</definedName>
    <definedName name="MENU">APRESENTAÇÃO!$A$1</definedName>
    <definedName name="MOVIMENTO2">[1]B_DADOS!$N$6:$N$8</definedName>
    <definedName name="RELATÓRIO">#REF!</definedName>
    <definedName name="TIPOS_IMPOST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12" i="1" s="1"/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G10" i="1" l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G11" i="1"/>
  <c r="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de Fátima Oliveira</author>
    <author>Usuário</author>
  </authors>
  <commentList>
    <comment ref="G8" authorId="0" shapeId="0" xr:uid="{C326C8DC-329E-4854-B6FD-0F3209677B36}">
      <text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CAMPO EDITÁVEL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INSERIR   TAXA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4" authorId="1" shapeId="0" xr:uid="{ABBC6A5F-18C6-4323-9A45-E77739DF4973}">
      <text>
        <r>
          <rPr>
            <b/>
            <sz val="9"/>
            <color indexed="81"/>
            <rFont val="Segoe UI"/>
            <family val="2"/>
          </rPr>
          <t xml:space="preserve">
CAMPO EDITÁVEL
INSERIR   ANÁLISE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<sst xmlns="http://schemas.openxmlformats.org/spreadsheetml/2006/main" count="15" uniqueCount="15">
  <si>
    <t>VALOR PRESENTE
ACUMULADO</t>
  </si>
  <si>
    <t>VALOR
 PRESENTE</t>
  </si>
  <si>
    <t>PERÍODO
 (EM ANOS)</t>
  </si>
  <si>
    <t>FLUXO DE 
CAIXA</t>
  </si>
  <si>
    <t xml:space="preserve"> INVESTIMENTO    INICIAL</t>
  </si>
  <si>
    <t>TAXA INTERNA DE RETORNO (TIR)</t>
  </si>
  <si>
    <t>VALOR PRESENTE LÍQUIDO  (VPL)</t>
  </si>
  <si>
    <t>TEMPO EM ANOS - (PAY BACK)</t>
  </si>
  <si>
    <t>ANÁLISE DE INVESTIMENTO</t>
  </si>
  <si>
    <t>RETORNO SOBRE O INVESTIMENTO (ROI)</t>
  </si>
  <si>
    <t>TAXA MÍNIMA ATRATIVIDADE (TMA)</t>
  </si>
  <si>
    <t>ANÁLISE</t>
  </si>
  <si>
    <t>PROJETO:</t>
  </si>
  <si>
    <t xml:space="preserve">NOME DO PROJETO: Plataforma de Treinamento para Equipes de Desenvolvimento </t>
  </si>
  <si>
    <t>O projeto se mostra financeiramente viável, apresentando um VPL positivo de R$ 466.497,08 e uma TIR de 18,21%, que é superior à TMA de 8%. O Payback ocorre em 5,91 anos, indicando um prazo razoável para a recuperação do investimento. Assim, o projeto tem boa atratividade financeira e é recomendável sua aprovação.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</si>
</sst>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2"/>
      <color theme="0"/>
      <name val="Arial"/>
      <family val="2"/>
    </font>
    <font>
      <b/>
      <sz val="11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4"/>
      <color theme="0"/>
      <name val="Arial"/>
      <family val="2"/>
    </font>
    <font>
      <b/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0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0"/>
      </left>
      <right style="medium">
        <color theme="3" tint="-0.499984740745262"/>
      </right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 style="medium">
        <color theme="3" tint="-0.499984740745262"/>
      </bottom>
      <diagonal/>
    </border>
    <border>
      <left style="medium">
        <color theme="3" tint="-0.499984740745262"/>
      </left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/>
    <xf numFmtId="44" fontId="3" fillId="0" borderId="0" xfId="0" applyNumberFormat="1" applyFont="1"/>
    <xf numFmtId="0" fontId="3" fillId="2" borderId="0" xfId="0" applyFont="1" applyFill="1"/>
    <xf numFmtId="44" fontId="3" fillId="2" borderId="0" xfId="0" applyNumberFormat="1" applyFont="1" applyFill="1"/>
    <xf numFmtId="0" fontId="8" fillId="4" borderId="2" xfId="0" applyFont="1" applyFill="1" applyBorder="1" applyAlignment="1">
      <alignment horizontal="center" vertical="center" wrapText="1"/>
    </xf>
    <xf numFmtId="44" fontId="8" fillId="4" borderId="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4" fontId="4" fillId="0" borderId="0" xfId="0" applyNumberFormat="1" applyFont="1" applyAlignment="1">
      <alignment vertical="center"/>
    </xf>
    <xf numFmtId="44" fontId="9" fillId="0" borderId="0" xfId="0" applyNumberFormat="1" applyFont="1"/>
    <xf numFmtId="44" fontId="3" fillId="5" borderId="1" xfId="0" applyNumberFormat="1" applyFont="1" applyFill="1" applyBorder="1"/>
    <xf numFmtId="0" fontId="5" fillId="6" borderId="1" xfId="0" applyFont="1" applyFill="1" applyBorder="1" applyAlignment="1">
      <alignment horizontal="left"/>
    </xf>
    <xf numFmtId="2" fontId="5" fillId="5" borderId="1" xfId="0" applyNumberFormat="1" applyFont="1" applyFill="1" applyBorder="1" applyAlignment="1">
      <alignment horizontal="right" vertical="center"/>
    </xf>
    <xf numFmtId="10" fontId="5" fillId="5" borderId="1" xfId="0" applyNumberFormat="1" applyFont="1" applyFill="1" applyBorder="1" applyAlignment="1">
      <alignment horizontal="right" vertical="center"/>
    </xf>
    <xf numFmtId="44" fontId="5" fillId="5" borderId="1" xfId="1" applyNumberFormat="1" applyFont="1" applyFill="1" applyBorder="1" applyAlignment="1" applyProtection="1">
      <alignment horizontal="right" vertical="center"/>
    </xf>
    <xf numFmtId="10" fontId="5" fillId="7" borderId="1" xfId="1" applyNumberFormat="1" applyFont="1" applyFill="1" applyBorder="1" applyAlignment="1" applyProtection="1">
      <alignment horizontal="right" vertical="center"/>
      <protection locked="0"/>
    </xf>
    <xf numFmtId="44" fontId="3" fillId="7" borderId="1" xfId="0" applyNumberFormat="1" applyFont="1" applyFill="1" applyBorder="1"/>
    <xf numFmtId="44" fontId="5" fillId="5" borderId="1" xfId="0" applyNumberFormat="1" applyFont="1" applyFill="1" applyBorder="1" applyAlignment="1" applyProtection="1">
      <alignment horizontal="right" vertical="center"/>
      <protection locked="0"/>
    </xf>
    <xf numFmtId="44" fontId="3" fillId="5" borderId="5" xfId="0" applyNumberFormat="1" applyFont="1" applyFill="1" applyBorder="1"/>
    <xf numFmtId="0" fontId="5" fillId="6" borderId="6" xfId="0" applyFont="1" applyFill="1" applyBorder="1" applyAlignment="1">
      <alignment horizontal="left"/>
    </xf>
    <xf numFmtId="9" fontId="5" fillId="5" borderId="6" xfId="1" applyFont="1" applyFill="1" applyBorder="1" applyAlignment="1" applyProtection="1">
      <alignment horizontal="right" vertical="center"/>
    </xf>
    <xf numFmtId="0" fontId="5" fillId="6" borderId="5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left"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3" fillId="7" borderId="9" xfId="0" applyFont="1" applyFill="1" applyBorder="1" applyAlignment="1">
      <alignment horizontal="left" vertical="center" wrapText="1"/>
    </xf>
    <xf numFmtId="0" fontId="3" fillId="7" borderId="10" xfId="0" applyFont="1" applyFill="1" applyBorder="1" applyAlignment="1">
      <alignment horizontal="left" vertical="center" wrapText="1"/>
    </xf>
    <xf numFmtId="0" fontId="5" fillId="7" borderId="11" xfId="0" applyFont="1" applyFill="1" applyBorder="1" applyAlignment="1">
      <alignment horizontal="left" vertical="center"/>
    </xf>
    <xf numFmtId="0" fontId="5" fillId="7" borderId="12" xfId="0" applyFont="1" applyFill="1" applyBorder="1" applyAlignment="1">
      <alignment horizontal="left" vertical="center"/>
    </xf>
    <xf numFmtId="0" fontId="5" fillId="7" borderId="13" xfId="0" applyFont="1" applyFill="1" applyBorder="1" applyAlignment="1">
      <alignment horizontal="left" vertic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 </a:t>
            </a:r>
            <a:r>
              <a:rPr lang="en-US" sz="1400" b="1">
                <a:solidFill>
                  <a:schemeClr val="tx1"/>
                </a:solidFill>
              </a:rPr>
              <a:t>FLUXO DE  CAIXA </a:t>
            </a:r>
            <a:r>
              <a:rPr lang="en-US" b="1">
                <a:solidFill>
                  <a:schemeClr val="tx1"/>
                </a:solidFill>
              </a:rPr>
              <a:t>
</a:t>
            </a:r>
          </a:p>
        </c:rich>
      </c:tx>
      <c:layout>
        <c:manualLayout>
          <c:xMode val="edge"/>
          <c:yMode val="edge"/>
          <c:x val="0.4153818897637794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'CÁLCULO - VPL-TIR-PAYBACK'!$C$6</c:f>
              <c:strCache>
                <c:ptCount val="1"/>
                <c:pt idx="0">
                  <c:v> FLUXO DE 
CAIXA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FA-488B-B730-C6B699B44F6F}"/>
              </c:ext>
            </c:extLst>
          </c:dPt>
          <c:cat>
            <c:numRef>
              <c:f>'CÁLCULO - VPL-TIR-PAYBACK'!$B$7:$B$19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'CÁLCULO - VPL-TIR-PAYBACK'!$C$7:$C$19</c:f>
              <c:numCache>
                <c:formatCode>_("R$"* #,##0.00_);_("R$"* \(#,##0.00\);_("R$"* "-"??_);_(@_)</c:formatCode>
                <c:ptCount val="13"/>
                <c:pt idx="0">
                  <c:v>-870000</c:v>
                </c:pt>
                <c:pt idx="1">
                  <c:v>150000</c:v>
                </c:pt>
                <c:pt idx="2">
                  <c:v>170000</c:v>
                </c:pt>
                <c:pt idx="3">
                  <c:v>190000</c:v>
                </c:pt>
                <c:pt idx="4">
                  <c:v>200000</c:v>
                </c:pt>
                <c:pt idx="5">
                  <c:v>220000</c:v>
                </c:pt>
                <c:pt idx="6">
                  <c:v>240000</c:v>
                </c:pt>
                <c:pt idx="7">
                  <c:v>260000</c:v>
                </c:pt>
                <c:pt idx="8">
                  <c:v>280000</c:v>
                </c:pt>
                <c:pt idx="9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A-488B-B730-C6B699B4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73989048"/>
        <c:axId val="473990032"/>
      </c:barChart>
      <c:catAx>
        <c:axId val="47398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990032"/>
        <c:crosses val="autoZero"/>
        <c:auto val="1"/>
        <c:lblAlgn val="ctr"/>
        <c:lblOffset val="100"/>
        <c:tickMarkSkip val="1"/>
        <c:noMultiLvlLbl val="0"/>
      </c:catAx>
      <c:valAx>
        <c:axId val="473990032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9890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daltonvieira.com/introducao-a-analise-fundamentalista-ii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pixabay.com/en/button-power-on-power-button-1428090/" TargetMode="External"/><Relationship Id="rId5" Type="http://schemas.openxmlformats.org/officeDocument/2006/relationships/image" Target="../media/image2.png"/><Relationship Id="rId4" Type="http://schemas.openxmlformats.org/officeDocument/2006/relationships/hyperlink" Target="#'C&#193;LCULO - VPL-TIR-PAYBACK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22</xdr:col>
      <xdr:colOff>142875</xdr:colOff>
      <xdr:row>21</xdr:row>
      <xdr:rowOff>180975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0A157B74-DB6E-4A88-A6C2-89D36C87C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63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23825" y="0"/>
          <a:ext cx="13430250" cy="5181600"/>
        </a:xfrm>
        <a:prstGeom prst="rect">
          <a:avLst/>
        </a:prstGeom>
        <a:solidFill>
          <a:srgbClr val="FFFFFF">
            <a:shade val="85000"/>
          </a:srgbClr>
        </a:solidFill>
        <a:ln w="1905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oneCellAnchor>
    <xdr:from>
      <xdr:col>0</xdr:col>
      <xdr:colOff>0</xdr:colOff>
      <xdr:row>23</xdr:row>
      <xdr:rowOff>72641</xdr:rowOff>
    </xdr:from>
    <xdr:ext cx="6448425" cy="253790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2AC8D56D-74C2-49AB-B169-734FFDD9B9A1}"/>
            </a:ext>
          </a:extLst>
        </xdr:cNvPr>
        <xdr:cNvSpPr txBox="1"/>
      </xdr:nvSpPr>
      <xdr:spPr>
        <a:xfrm>
          <a:off x="0" y="5549516"/>
          <a:ext cx="6448425" cy="253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 sz="900"/>
        </a:p>
      </xdr:txBody>
    </xdr:sp>
    <xdr:clientData/>
  </xdr:oneCellAnchor>
  <xdr:twoCellAnchor>
    <xdr:from>
      <xdr:col>5</xdr:col>
      <xdr:colOff>95250</xdr:colOff>
      <xdr:row>0</xdr:row>
      <xdr:rowOff>171451</xdr:rowOff>
    </xdr:from>
    <xdr:to>
      <xdr:col>18</xdr:col>
      <xdr:colOff>0</xdr:colOff>
      <xdr:row>3</xdr:row>
      <xdr:rowOff>66675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9439496-7416-4B01-8B91-92FFA41A5F99}"/>
            </a:ext>
          </a:extLst>
        </xdr:cNvPr>
        <xdr:cNvSpPr txBox="1"/>
      </xdr:nvSpPr>
      <xdr:spPr>
        <a:xfrm>
          <a:off x="3143250" y="171451"/>
          <a:ext cx="7829550" cy="609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800" b="1">
              <a:solidFill>
                <a:schemeClr val="bg1"/>
              </a:solidFill>
            </a:rPr>
            <a:t>PLANILHA   DE   ANÁLISE   DE   INVESTIMENTO</a:t>
          </a:r>
        </a:p>
      </xdr:txBody>
    </xdr:sp>
    <xdr:clientData/>
  </xdr:twoCellAnchor>
  <xdr:oneCellAnchor>
    <xdr:from>
      <xdr:col>8</xdr:col>
      <xdr:colOff>266700</xdr:colOff>
      <xdr:row>22</xdr:row>
      <xdr:rowOff>142876</xdr:rowOff>
    </xdr:from>
    <xdr:ext cx="1847850" cy="58102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AA901DA5-5299-47DD-AA29-A5D18724BBD9}"/>
            </a:ext>
          </a:extLst>
        </xdr:cNvPr>
        <xdr:cNvSpPr txBox="1"/>
      </xdr:nvSpPr>
      <xdr:spPr>
        <a:xfrm>
          <a:off x="5143500" y="5381626"/>
          <a:ext cx="1847850" cy="58102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pt-BR"/>
        </a:p>
      </xdr:txBody>
    </xdr:sp>
    <xdr:clientData/>
  </xdr:oneCellAnchor>
  <xdr:twoCellAnchor editAs="oneCell">
    <xdr:from>
      <xdr:col>1</xdr:col>
      <xdr:colOff>95250</xdr:colOff>
      <xdr:row>15</xdr:row>
      <xdr:rowOff>37770</xdr:rowOff>
    </xdr:from>
    <xdr:to>
      <xdr:col>2</xdr:col>
      <xdr:colOff>257175</xdr:colOff>
      <xdr:row>18</xdr:row>
      <xdr:rowOff>123824</xdr:rowOff>
    </xdr:to>
    <xdr:pic>
      <xdr:nvPicPr>
        <xdr:cNvPr id="10" name="Imagem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E2099A6-5C56-463D-9AAA-880386526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704850" y="3609645"/>
          <a:ext cx="771525" cy="800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20</xdr:row>
      <xdr:rowOff>180974</xdr:rowOff>
    </xdr:from>
    <xdr:to>
      <xdr:col>6</xdr:col>
      <xdr:colOff>752475</xdr:colOff>
      <xdr:row>42</xdr:row>
      <xdr:rowOff>114300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E4CA271-A2AB-47D6-9A16-F8497B603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933450</xdr:colOff>
      <xdr:row>1</xdr:row>
      <xdr:rowOff>133350</xdr:rowOff>
    </xdr:from>
    <xdr:to>
      <xdr:col>5</xdr:col>
      <xdr:colOff>2257426</xdr:colOff>
      <xdr:row>1</xdr:row>
      <xdr:rowOff>495300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796F6F0-5675-4F43-A2E7-D7F822C3ADB6}"/>
            </a:ext>
          </a:extLst>
        </xdr:cNvPr>
        <xdr:cNvSpPr txBox="1"/>
      </xdr:nvSpPr>
      <xdr:spPr>
        <a:xfrm>
          <a:off x="2352675" y="314325"/>
          <a:ext cx="6200776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 ANÁLISE</a:t>
          </a:r>
          <a:r>
            <a:rPr lang="pt-BR" sz="16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FINANCEIRA (</a:t>
          </a:r>
          <a:r>
            <a:rPr lang="pt-BR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VPL - TIR - PAY BACK - ROI)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tag/OneDrive/&#193;rea%20de%20Trabalho/CLIENTES-JOBS/FELIPE-SMART%20PLANILHAS/ENVIAR/enviar%20finalizado/CONTROLE%20DE%20PATRIM&#212;NI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tag/OneDrive/&#193;rea%20de%20Trabalho/CLIENTES-JOBS/FELIPE-SMART%20PLANILHAS/ENVIAR/PLANEJAMENTO%20TRIBUT&#193;RIO/FINALIZAR/PLAN.TRIBUT&#193;R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STRUÇÕES"/>
      <sheetName val="CADASTRO"/>
      <sheetName val="INVENTÁRIO"/>
      <sheetName val="CÁLCULO_DEPRECIAÇÃO"/>
      <sheetName val="B_DADOS"/>
    </sheetNames>
    <sheetDataSet>
      <sheetData sheetId="0"/>
      <sheetData sheetId="1"/>
      <sheetData sheetId="2"/>
      <sheetData sheetId="3"/>
      <sheetData sheetId="4"/>
      <sheetData sheetId="5">
        <row r="6">
          <cell r="D6" t="str">
            <v>Automóvel</v>
          </cell>
          <cell r="F6" t="str">
            <v>Edificações</v>
          </cell>
          <cell r="J6" t="str">
            <v>Recursos Humanos</v>
          </cell>
          <cell r="L6" t="str">
            <v>Novo</v>
          </cell>
          <cell r="N6" t="str">
            <v>Entrada</v>
          </cell>
        </row>
        <row r="7">
          <cell r="D7" t="str">
            <v>Computador</v>
          </cell>
          <cell r="F7" t="str">
            <v>Máquinas e Equipamentos</v>
          </cell>
          <cell r="J7" t="str">
            <v>Financeiro</v>
          </cell>
          <cell r="L7" t="str">
            <v>Ótimo</v>
          </cell>
          <cell r="N7" t="str">
            <v>Saída</v>
          </cell>
        </row>
        <row r="8">
          <cell r="D8" t="str">
            <v>Sala comercial</v>
          </cell>
          <cell r="F8" t="str">
            <v>Instalações</v>
          </cell>
          <cell r="J8" t="str">
            <v>Tec. Informação</v>
          </cell>
          <cell r="L8" t="str">
            <v>Bom</v>
          </cell>
          <cell r="N8" t="str">
            <v>Perda</v>
          </cell>
        </row>
        <row r="9">
          <cell r="D9" t="str">
            <v>Moto</v>
          </cell>
          <cell r="F9" t="str">
            <v>Móveis e Utensílios</v>
          </cell>
          <cell r="J9" t="str">
            <v>Diretoria</v>
          </cell>
          <cell r="L9" t="str">
            <v>Regular</v>
          </cell>
        </row>
        <row r="10">
          <cell r="D10" t="str">
            <v>Calculadoras</v>
          </cell>
          <cell r="F10" t="str">
            <v>Veículos</v>
          </cell>
          <cell r="J10" t="str">
            <v>Almoxarifado</v>
          </cell>
          <cell r="L10" t="str">
            <v>Péssimo</v>
          </cell>
        </row>
        <row r="11">
          <cell r="D11" t="str">
            <v>Cadeiras</v>
          </cell>
          <cell r="F11" t="str">
            <v>Computadores e Periféricos</v>
          </cell>
          <cell r="J11" t="str">
            <v>Logística</v>
          </cell>
        </row>
        <row r="12">
          <cell r="D12" t="str">
            <v>Mesas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STRUÇÕES"/>
      <sheetName val="CADASTRO"/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RESULTADO"/>
      <sheetName val="COMPARATIVO"/>
      <sheetName val="CONSOLIDADO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7CA9-0A40-43E4-B7EA-2ABF04777CA1}">
  <sheetPr codeName="Planilha1">
    <pageSetUpPr autoPageBreaks="0"/>
  </sheetPr>
  <dimension ref="A1:U31"/>
  <sheetViews>
    <sheetView showGridLines="0" showRowColHeaders="0" workbookViewId="0">
      <pane ySplit="20" topLeftCell="A59" activePane="bottomLeft" state="frozen"/>
      <selection pane="bottomLeft" activeCell="A22" sqref="A22:XFD67"/>
    </sheetView>
  </sheetViews>
  <sheetFormatPr defaultRowHeight="14.4" x14ac:dyDescent="0.3"/>
  <sheetData>
    <row r="1" spans="1:21" ht="18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8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8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8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8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8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8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8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8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8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8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8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8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8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8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8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8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8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8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8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18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18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8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8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18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18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18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409.6" hidden="1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18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</sheetData>
  <sheetProtection algorithmName="SHA-512" hashValue="tikVzglfQugfE3yDri5yOJvhFg/gZ4MHMxQ1SmnaVi5VhJDRv9IfE/qLPpp5luu+nR2tH1V0tNWE19wO0nph8w==" saltValue="hcSZYDcJ/+0Dfj+b7Cc9jA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85D7-D6D8-4E32-BFE6-FA5E6E5A2991}">
  <sheetPr codeName="Planilha2"/>
  <dimension ref="B2:G25"/>
  <sheetViews>
    <sheetView showGridLines="0" tabSelected="1" topLeftCell="B1" workbookViewId="0">
      <pane ySplit="6" topLeftCell="A7" activePane="bottomLeft" state="frozen"/>
      <selection pane="bottomLeft" activeCell="F14" sqref="F14:G19"/>
    </sheetView>
  </sheetViews>
  <sheetFormatPr defaultColWidth="9.109375" defaultRowHeight="13.8" x14ac:dyDescent="0.25"/>
  <cols>
    <col min="1" max="1" width="3.6640625" style="4" customWidth="1"/>
    <col min="2" max="2" width="17.5546875" style="4" customWidth="1"/>
    <col min="3" max="3" width="24.109375" style="5" customWidth="1"/>
    <col min="4" max="4" width="24.88671875" style="5" customWidth="1"/>
    <col min="5" max="5" width="24.109375" style="5" customWidth="1"/>
    <col min="6" max="6" width="45.88671875" style="4" customWidth="1"/>
    <col min="7" max="7" width="21.33203125" style="4" customWidth="1"/>
    <col min="8" max="16384" width="9.109375" style="4"/>
  </cols>
  <sheetData>
    <row r="2" spans="2:7" ht="51" customHeight="1" x14ac:dyDescent="0.25">
      <c r="B2" s="6"/>
      <c r="C2" s="6"/>
      <c r="D2" s="7"/>
      <c r="E2" s="7"/>
      <c r="F2" s="7"/>
      <c r="G2" s="6"/>
    </row>
    <row r="3" spans="2:7" ht="3" customHeight="1" thickBot="1" x14ac:dyDescent="0.35">
      <c r="C3" s="4"/>
      <c r="D3" s="11"/>
      <c r="E3" s="11"/>
      <c r="F3" s="12"/>
      <c r="G3" s="5"/>
    </row>
    <row r="4" spans="2:7" ht="22.5" customHeight="1" thickBot="1" x14ac:dyDescent="0.3">
      <c r="B4" s="24" t="s">
        <v>12</v>
      </c>
      <c r="C4" s="32" t="s">
        <v>13</v>
      </c>
      <c r="D4" s="33"/>
      <c r="E4" s="33"/>
      <c r="F4" s="33"/>
      <c r="G4" s="34"/>
    </row>
    <row r="5" spans="2:7" ht="7.5" customHeight="1" thickBot="1" x14ac:dyDescent="0.3"/>
    <row r="6" spans="2:7" ht="43.5" customHeight="1" thickBot="1" x14ac:dyDescent="0.3">
      <c r="B6" s="8" t="s">
        <v>2</v>
      </c>
      <c r="C6" s="9" t="s">
        <v>3</v>
      </c>
      <c r="D6" s="9" t="s">
        <v>1</v>
      </c>
      <c r="E6" s="9" t="s">
        <v>0</v>
      </c>
      <c r="F6" s="26" t="s">
        <v>8</v>
      </c>
      <c r="G6" s="27"/>
    </row>
    <row r="7" spans="2:7" ht="15.9" customHeight="1" thickBot="1" x14ac:dyDescent="0.3">
      <c r="B7" s="10">
        <v>0</v>
      </c>
      <c r="C7" s="19">
        <v>-870000</v>
      </c>
      <c r="D7" s="13">
        <f>PV($G$8,B7,,-C7)</f>
        <v>-870000</v>
      </c>
      <c r="E7" s="13">
        <f>D7</f>
        <v>-870000</v>
      </c>
      <c r="F7" s="14" t="s">
        <v>4</v>
      </c>
      <c r="G7" s="20">
        <f>ABS(C7)</f>
        <v>870000</v>
      </c>
    </row>
    <row r="8" spans="2:7" ht="15.9" customHeight="1" thickBot="1" x14ac:dyDescent="0.3">
      <c r="B8" s="10">
        <v>1</v>
      </c>
      <c r="C8" s="19">
        <v>150000</v>
      </c>
      <c r="D8" s="13">
        <f t="shared" ref="D8:D19" si="0">PV($G$8,B8,,-C8)</f>
        <v>138888.88888888888</v>
      </c>
      <c r="E8" s="13">
        <f>D8+E7</f>
        <v>-731111.11111111112</v>
      </c>
      <c r="F8" s="25" t="s">
        <v>10</v>
      </c>
      <c r="G8" s="18">
        <v>0.08</v>
      </c>
    </row>
    <row r="9" spans="2:7" ht="15.9" customHeight="1" thickBot="1" x14ac:dyDescent="0.3">
      <c r="B9" s="10">
        <v>2</v>
      </c>
      <c r="C9" s="19">
        <v>170000</v>
      </c>
      <c r="D9" s="13">
        <f t="shared" si="0"/>
        <v>145747.59945130313</v>
      </c>
      <c r="E9" s="13">
        <f t="shared" ref="E9:E19" si="1">D9+E8</f>
        <v>-585363.51165980799</v>
      </c>
      <c r="F9" s="14" t="s">
        <v>7</v>
      </c>
      <c r="G9" s="15">
        <f>IF(G11&lt;0,"PROJETO INVIÁVEL",MATCH(0,E7:E19,1)-1+(-INDEX(E7:E19,MATCH(0,E7:E19,1))/INDEX(D7:D19,MATCH(0,E7:E19,1)+1)))</f>
        <v>5.9111376926720016</v>
      </c>
    </row>
    <row r="10" spans="2:7" ht="15.9" customHeight="1" thickBot="1" x14ac:dyDescent="0.3">
      <c r="B10" s="10">
        <v>3</v>
      </c>
      <c r="C10" s="19">
        <v>190000</v>
      </c>
      <c r="D10" s="13">
        <f t="shared" si="0"/>
        <v>150828.12579383221</v>
      </c>
      <c r="E10" s="13">
        <f t="shared" si="1"/>
        <v>-434535.38586597575</v>
      </c>
      <c r="F10" s="14" t="s">
        <v>5</v>
      </c>
      <c r="G10" s="16">
        <f>IRR(C7:C19)</f>
        <v>0.18206578898956316</v>
      </c>
    </row>
    <row r="11" spans="2:7" ht="15.9" customHeight="1" thickBot="1" x14ac:dyDescent="0.3">
      <c r="B11" s="10">
        <v>4</v>
      </c>
      <c r="C11" s="19">
        <v>200000</v>
      </c>
      <c r="D11" s="13">
        <f t="shared" si="0"/>
        <v>147005.97055929064</v>
      </c>
      <c r="E11" s="13">
        <f t="shared" si="1"/>
        <v>-287529.41530668514</v>
      </c>
      <c r="F11" s="14" t="s">
        <v>6</v>
      </c>
      <c r="G11" s="17">
        <f>NPV(G8,C8:C19)+C7</f>
        <v>466497.07906083134</v>
      </c>
    </row>
    <row r="12" spans="2:7" ht="15.9" customHeight="1" thickBot="1" x14ac:dyDescent="0.3">
      <c r="B12" s="10">
        <v>5</v>
      </c>
      <c r="C12" s="19">
        <v>220000</v>
      </c>
      <c r="D12" s="13">
        <f t="shared" si="0"/>
        <v>149728.30334742565</v>
      </c>
      <c r="E12" s="13">
        <f t="shared" si="1"/>
        <v>-137801.11195925949</v>
      </c>
      <c r="F12" s="22" t="s">
        <v>9</v>
      </c>
      <c r="G12" s="23">
        <f>(SUM(C8:C12)-G7)/G7</f>
        <v>6.8965517241379309E-2</v>
      </c>
    </row>
    <row r="13" spans="2:7" ht="15.9" customHeight="1" thickBot="1" x14ac:dyDescent="0.3">
      <c r="B13" s="10">
        <v>6</v>
      </c>
      <c r="C13" s="19">
        <v>240000</v>
      </c>
      <c r="D13" s="13">
        <f t="shared" si="0"/>
        <v>151240.71045194511</v>
      </c>
      <c r="E13" s="21">
        <f t="shared" si="1"/>
        <v>13439.598492685618</v>
      </c>
      <c r="F13" s="26" t="s">
        <v>11</v>
      </c>
      <c r="G13" s="27"/>
    </row>
    <row r="14" spans="2:7" ht="15.9" customHeight="1" thickBot="1" x14ac:dyDescent="0.3">
      <c r="B14" s="10">
        <v>7</v>
      </c>
      <c r="C14" s="19">
        <v>260000</v>
      </c>
      <c r="D14" s="13">
        <f t="shared" si="0"/>
        <v>151707.50276815481</v>
      </c>
      <c r="E14" s="21">
        <f t="shared" si="1"/>
        <v>165147.10126084043</v>
      </c>
      <c r="F14" s="28" t="s">
        <v>14</v>
      </c>
      <c r="G14" s="29"/>
    </row>
    <row r="15" spans="2:7" ht="15.9" customHeight="1" thickBot="1" x14ac:dyDescent="0.3">
      <c r="B15" s="10">
        <v>8</v>
      </c>
      <c r="C15" s="19">
        <v>280000</v>
      </c>
      <c r="D15" s="13">
        <f t="shared" si="0"/>
        <v>151275.28766055321</v>
      </c>
      <c r="E15" s="21">
        <f t="shared" si="1"/>
        <v>316422.38892139366</v>
      </c>
      <c r="F15" s="28"/>
      <c r="G15" s="29"/>
    </row>
    <row r="16" spans="2:7" ht="15.9" customHeight="1" thickBot="1" x14ac:dyDescent="0.3">
      <c r="B16" s="10">
        <v>9</v>
      </c>
      <c r="C16" s="19">
        <v>300000</v>
      </c>
      <c r="D16" s="13">
        <f t="shared" si="0"/>
        <v>150074.69013943771</v>
      </c>
      <c r="E16" s="21">
        <f t="shared" si="1"/>
        <v>466497.07906083134</v>
      </c>
      <c r="F16" s="28"/>
      <c r="G16" s="29"/>
    </row>
    <row r="17" spans="2:7" ht="15.9" customHeight="1" thickBot="1" x14ac:dyDescent="0.3">
      <c r="B17" s="10">
        <v>10</v>
      </c>
      <c r="C17" s="19"/>
      <c r="D17" s="13">
        <f t="shared" si="0"/>
        <v>0</v>
      </c>
      <c r="E17" s="21">
        <f t="shared" si="1"/>
        <v>466497.07906083134</v>
      </c>
      <c r="F17" s="28"/>
      <c r="G17" s="29"/>
    </row>
    <row r="18" spans="2:7" ht="15.9" customHeight="1" thickBot="1" x14ac:dyDescent="0.3">
      <c r="B18" s="10">
        <v>11</v>
      </c>
      <c r="C18" s="19"/>
      <c r="D18" s="13">
        <f t="shared" si="0"/>
        <v>0</v>
      </c>
      <c r="E18" s="21">
        <f t="shared" si="1"/>
        <v>466497.07906083134</v>
      </c>
      <c r="F18" s="28"/>
      <c r="G18" s="29"/>
    </row>
    <row r="19" spans="2:7" ht="15.9" customHeight="1" thickBot="1" x14ac:dyDescent="0.3">
      <c r="B19" s="10">
        <v>12</v>
      </c>
      <c r="C19" s="19"/>
      <c r="D19" s="13">
        <f t="shared" si="0"/>
        <v>0</v>
      </c>
      <c r="E19" s="21">
        <f t="shared" si="1"/>
        <v>466497.07906083134</v>
      </c>
      <c r="F19" s="30"/>
      <c r="G19" s="31"/>
    </row>
    <row r="25" spans="2:7" x14ac:dyDescent="0.25">
      <c r="B25" s="5"/>
    </row>
  </sheetData>
  <sheetProtection selectLockedCells="1"/>
  <mergeCells count="4">
    <mergeCell ref="F6:G6"/>
    <mergeCell ref="F14:G19"/>
    <mergeCell ref="F13:G13"/>
    <mergeCell ref="C4:G4"/>
  </mergeCells>
  <conditionalFormatting sqref="G9">
    <cfRule type="containsText" dxfId="1" priority="3" operator="containsText" text="PROJETO INVIÁVEL">
      <formula>NOT(ISERROR(SEARCH("PROJETO INVIÁVEL",G9)))</formula>
    </cfRule>
  </conditionalFormatting>
  <conditionalFormatting sqref="G11">
    <cfRule type="cellIs" dxfId="0" priority="5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APRESENTAÇÃO</vt:lpstr>
      <vt:lpstr>CÁLCULO - VPL-TIR-PAYBACK</vt:lpstr>
      <vt:lpstr>CÁLCULO_VPN</vt:lpstr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Fátima Oliveira</dc:creator>
  <cp:lastModifiedBy>Gustavo Cesar Regnel</cp:lastModifiedBy>
  <dcterms:created xsi:type="dcterms:W3CDTF">2020-11-08T12:39:57Z</dcterms:created>
  <dcterms:modified xsi:type="dcterms:W3CDTF">2024-10-06T23:26:37Z</dcterms:modified>
</cp:coreProperties>
</file>