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Lukas\Projekt_CzechMarketCap\Data\MONETA\"/>
    </mc:Choice>
  </mc:AlternateContent>
  <xr:revisionPtr revIDLastSave="0" documentId="13_ncr:1_{2976FB45-C408-4BB9-BDA7-0FEF3CD6440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lance_sheet" sheetId="1" r:id="rId1"/>
    <sheet name="P&amp;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7" i="1" l="1"/>
  <c r="AI17" i="1"/>
  <c r="AJ17" i="1"/>
  <c r="Z26" i="2"/>
  <c r="AA26" i="2"/>
  <c r="AB26" i="2"/>
  <c r="AC26" i="2"/>
  <c r="AD26" i="2"/>
  <c r="AE26" i="2"/>
  <c r="AF26" i="2"/>
  <c r="AG26" i="2"/>
  <c r="AH26" i="2"/>
  <c r="AI26" i="2"/>
  <c r="AJ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Z18" i="2"/>
  <c r="AA18" i="2"/>
  <c r="AB18" i="2"/>
  <c r="AC18" i="2"/>
  <c r="AD18" i="2"/>
  <c r="AE18" i="2"/>
  <c r="AF18" i="2"/>
  <c r="AG18" i="2"/>
  <c r="AH18" i="2"/>
  <c r="AI18" i="2"/>
  <c r="AJ1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Z8" i="2"/>
  <c r="AA8" i="2"/>
  <c r="AB8" i="2"/>
  <c r="AC8" i="2"/>
  <c r="AD8" i="2"/>
  <c r="AE8" i="2"/>
  <c r="AF8" i="2"/>
  <c r="AG8" i="2"/>
  <c r="AH8" i="2"/>
  <c r="AI8" i="2"/>
  <c r="AJ8" i="2"/>
  <c r="Y26" i="2"/>
  <c r="Y18" i="2"/>
  <c r="Y8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Z5" i="2"/>
  <c r="AA5" i="2"/>
  <c r="AB5" i="2"/>
  <c r="AC5" i="2"/>
  <c r="AD5" i="2"/>
  <c r="AE5" i="2"/>
  <c r="AF5" i="2"/>
  <c r="AG5" i="2"/>
  <c r="AH5" i="2"/>
  <c r="AI5" i="2"/>
  <c r="AJ5" i="2"/>
  <c r="Y5" i="2"/>
  <c r="M41" i="1"/>
  <c r="J11" i="1"/>
  <c r="K11" i="1"/>
  <c r="K17" i="1" s="1"/>
  <c r="L11" i="1"/>
  <c r="L10" i="1"/>
  <c r="L17" i="1" s="1"/>
  <c r="M10" i="1"/>
  <c r="M17" i="1" s="1"/>
  <c r="I11" i="1"/>
  <c r="I17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B31" i="1"/>
  <c r="C31" i="1"/>
  <c r="D31" i="1"/>
  <c r="B39" i="1"/>
  <c r="C39" i="1"/>
  <c r="D39" i="1"/>
  <c r="E39" i="1"/>
  <c r="F39" i="1"/>
  <c r="G39" i="1"/>
  <c r="H39" i="1"/>
  <c r="I39" i="1"/>
  <c r="I41" i="1" s="1"/>
  <c r="J39" i="1"/>
  <c r="J41" i="1" s="1"/>
  <c r="K39" i="1"/>
  <c r="K41" i="1" s="1"/>
  <c r="L39" i="1"/>
  <c r="M39" i="1"/>
  <c r="N39" i="1"/>
  <c r="O39" i="1"/>
  <c r="O41" i="1" s="1"/>
  <c r="P39" i="1"/>
  <c r="E31" i="1"/>
  <c r="F31" i="1"/>
  <c r="G31" i="1"/>
  <c r="H31" i="1"/>
  <c r="I31" i="1"/>
  <c r="J31" i="1"/>
  <c r="K31" i="1"/>
  <c r="L31" i="1"/>
  <c r="M31" i="1"/>
  <c r="N31" i="1"/>
  <c r="O31" i="1"/>
  <c r="P31" i="1"/>
  <c r="Q39" i="1"/>
  <c r="R39" i="1"/>
  <c r="S39" i="1"/>
  <c r="T39" i="1"/>
  <c r="T41" i="1" s="1"/>
  <c r="U39" i="1"/>
  <c r="U41" i="1" s="1"/>
  <c r="V39" i="1"/>
  <c r="W39" i="1"/>
  <c r="X39" i="1"/>
  <c r="J17" i="1"/>
  <c r="N17" i="1"/>
  <c r="O17" i="1"/>
  <c r="P17" i="1"/>
  <c r="Q17" i="1"/>
  <c r="R17" i="1"/>
  <c r="S17" i="1"/>
  <c r="T17" i="1"/>
  <c r="U17" i="1"/>
  <c r="V17" i="1"/>
  <c r="W17" i="1"/>
  <c r="X17" i="1"/>
  <c r="R31" i="1"/>
  <c r="S31" i="1"/>
  <c r="T31" i="1"/>
  <c r="U31" i="1"/>
  <c r="V31" i="1"/>
  <c r="W31" i="1"/>
  <c r="X31" i="1"/>
  <c r="Q31" i="1"/>
  <c r="Z39" i="1"/>
  <c r="AA39" i="1"/>
  <c r="AB39" i="1"/>
  <c r="AB41" i="1" s="1"/>
  <c r="AC39" i="1"/>
  <c r="AD39" i="1"/>
  <c r="AE39" i="1"/>
  <c r="AF39" i="1"/>
  <c r="AG39" i="1"/>
  <c r="AH39" i="1"/>
  <c r="AI39" i="1"/>
  <c r="AJ39" i="1"/>
  <c r="Y39" i="1"/>
  <c r="Z31" i="1"/>
  <c r="AA31" i="1"/>
  <c r="AB31" i="1"/>
  <c r="AC31" i="1"/>
  <c r="AD31" i="1"/>
  <c r="AE31" i="1"/>
  <c r="AF31" i="1"/>
  <c r="AG31" i="1"/>
  <c r="AH31" i="1"/>
  <c r="AI31" i="1"/>
  <c r="AJ31" i="1"/>
  <c r="Y31" i="1"/>
  <c r="AG17" i="1"/>
  <c r="Z17" i="1"/>
  <c r="AA17" i="1"/>
  <c r="AB17" i="1"/>
  <c r="AC17" i="1"/>
  <c r="AD17" i="1"/>
  <c r="AE17" i="1"/>
  <c r="AF17" i="1"/>
  <c r="Y17" i="1"/>
  <c r="Y41" i="1" l="1"/>
  <c r="AJ41" i="1"/>
  <c r="W41" i="1"/>
  <c r="AI41" i="1"/>
  <c r="V41" i="1"/>
  <c r="H41" i="1"/>
  <c r="G41" i="1"/>
  <c r="F41" i="1"/>
  <c r="E41" i="1"/>
  <c r="X41" i="1"/>
  <c r="D41" i="1"/>
  <c r="C41" i="1"/>
  <c r="B41" i="1"/>
  <c r="P41" i="1"/>
  <c r="S41" i="1"/>
  <c r="AH41" i="1"/>
  <c r="R41" i="1"/>
  <c r="N41" i="1"/>
  <c r="Q41" i="1"/>
  <c r="L41" i="1"/>
  <c r="AG41" i="1"/>
  <c r="AC41" i="1"/>
  <c r="AA41" i="1"/>
  <c r="Z41" i="1"/>
  <c r="K12" i="2"/>
  <c r="Y12" i="2"/>
  <c r="Y19" i="2" s="1"/>
  <c r="Y21" i="2" s="1"/>
  <c r="Y23" i="2" s="1"/>
  <c r="Y30" i="2"/>
  <c r="Y32" i="2" s="1"/>
  <c r="Y28" i="2"/>
  <c r="AC12" i="2"/>
  <c r="Z12" i="2"/>
  <c r="Z19" i="2" s="1"/>
  <c r="Z21" i="2" s="1"/>
  <c r="Z23" i="2" s="1"/>
  <c r="Z28" i="2" s="1"/>
  <c r="AI12" i="2"/>
  <c r="AI19" i="2" s="1"/>
  <c r="AI21" i="2" s="1"/>
  <c r="AI23" i="2" s="1"/>
  <c r="AI30" i="2" s="1"/>
  <c r="AI32" i="2" s="1"/>
  <c r="AH12" i="2"/>
  <c r="AH19" i="2" s="1"/>
  <c r="AH21" i="2" s="1"/>
  <c r="AH23" i="2" s="1"/>
  <c r="AH28" i="2" s="1"/>
  <c r="AJ12" i="2"/>
  <c r="AJ19" i="2" s="1"/>
  <c r="AJ21" i="2" s="1"/>
  <c r="AJ23" i="2" s="1"/>
  <c r="AJ30" i="2" s="1"/>
  <c r="AJ32" i="2" s="1"/>
  <c r="B12" i="2"/>
  <c r="B19" i="2" s="1"/>
  <c r="B21" i="2" s="1"/>
  <c r="B23" i="2" s="1"/>
  <c r="B28" i="2" s="1"/>
  <c r="C12" i="2"/>
  <c r="C19" i="2" s="1"/>
  <c r="C21" i="2" s="1"/>
  <c r="C23" i="2" s="1"/>
  <c r="C30" i="2" s="1"/>
  <c r="C32" i="2" s="1"/>
  <c r="D12" i="2"/>
  <c r="D19" i="2" s="1"/>
  <c r="D21" i="2" s="1"/>
  <c r="D23" i="2" s="1"/>
  <c r="D28" i="2" s="1"/>
  <c r="E12" i="2"/>
  <c r="E19" i="2" s="1"/>
  <c r="E21" i="2" s="1"/>
  <c r="E23" i="2" s="1"/>
  <c r="E30" i="2" s="1"/>
  <c r="E32" i="2" s="1"/>
  <c r="F12" i="2"/>
  <c r="F19" i="2" s="1"/>
  <c r="F21" i="2" s="1"/>
  <c r="F23" i="2" s="1"/>
  <c r="F30" i="2" s="1"/>
  <c r="F32" i="2" s="1"/>
  <c r="G12" i="2"/>
  <c r="G19" i="2" s="1"/>
  <c r="G21" i="2" s="1"/>
  <c r="G23" i="2" s="1"/>
  <c r="G28" i="2" s="1"/>
  <c r="H12" i="2"/>
  <c r="H19" i="2" s="1"/>
  <c r="H21" i="2" s="1"/>
  <c r="H23" i="2" s="1"/>
  <c r="H30" i="2" s="1"/>
  <c r="H32" i="2" s="1"/>
  <c r="I12" i="2"/>
  <c r="I19" i="2" s="1"/>
  <c r="I21" i="2" s="1"/>
  <c r="I23" i="2" s="1"/>
  <c r="I28" i="2" s="1"/>
  <c r="J12" i="2"/>
  <c r="J19" i="2" s="1"/>
  <c r="J21" i="2" s="1"/>
  <c r="J23" i="2" s="1"/>
  <c r="J30" i="2" s="1"/>
  <c r="J32" i="2" s="1"/>
  <c r="K19" i="2"/>
  <c r="K21" i="2" s="1"/>
  <c r="K23" i="2" s="1"/>
  <c r="K28" i="2" s="1"/>
  <c r="L12" i="2"/>
  <c r="L19" i="2" s="1"/>
  <c r="L21" i="2" s="1"/>
  <c r="L23" i="2" s="1"/>
  <c r="L30" i="2" s="1"/>
  <c r="L32" i="2" s="1"/>
  <c r="M12" i="2"/>
  <c r="M19" i="2" s="1"/>
  <c r="M21" i="2" s="1"/>
  <c r="M23" i="2" s="1"/>
  <c r="M30" i="2" s="1"/>
  <c r="M32" i="2" s="1"/>
  <c r="N12" i="2"/>
  <c r="N19" i="2" s="1"/>
  <c r="N21" i="2" s="1"/>
  <c r="N23" i="2" s="1"/>
  <c r="N28" i="2" s="1"/>
  <c r="O12" i="2"/>
  <c r="O19" i="2" s="1"/>
  <c r="O21" i="2" s="1"/>
  <c r="O23" i="2" s="1"/>
  <c r="O28" i="2" s="1"/>
  <c r="P12" i="2"/>
  <c r="P19" i="2" s="1"/>
  <c r="P21" i="2" s="1"/>
  <c r="P23" i="2" s="1"/>
  <c r="P30" i="2" s="1"/>
  <c r="P32" i="2" s="1"/>
  <c r="Q12" i="2"/>
  <c r="Q19" i="2" s="1"/>
  <c r="Q21" i="2" s="1"/>
  <c r="Q23" i="2" s="1"/>
  <c r="Q28" i="2" s="1"/>
  <c r="R12" i="2"/>
  <c r="R19" i="2" s="1"/>
  <c r="R21" i="2" s="1"/>
  <c r="R23" i="2" s="1"/>
  <c r="R30" i="2" s="1"/>
  <c r="R32" i="2" s="1"/>
  <c r="S12" i="2"/>
  <c r="S19" i="2" s="1"/>
  <c r="S21" i="2" s="1"/>
  <c r="S23" i="2" s="1"/>
  <c r="S30" i="2" s="1"/>
  <c r="S32" i="2" s="1"/>
  <c r="T12" i="2"/>
  <c r="T19" i="2" s="1"/>
  <c r="T21" i="2" s="1"/>
  <c r="T23" i="2" s="1"/>
  <c r="T30" i="2" s="1"/>
  <c r="T32" i="2" s="1"/>
  <c r="U12" i="2"/>
  <c r="U19" i="2" s="1"/>
  <c r="U21" i="2" s="1"/>
  <c r="U23" i="2" s="1"/>
  <c r="U28" i="2" s="1"/>
  <c r="V12" i="2"/>
  <c r="V19" i="2" s="1"/>
  <c r="V21" i="2" s="1"/>
  <c r="V23" i="2" s="1"/>
  <c r="V30" i="2" s="1"/>
  <c r="V32" i="2" s="1"/>
  <c r="Y33" i="2" s="1"/>
  <c r="W12" i="2"/>
  <c r="W19" i="2" s="1"/>
  <c r="W21" i="2" s="1"/>
  <c r="W23" i="2" s="1"/>
  <c r="W30" i="2" s="1"/>
  <c r="W32" i="2" s="1"/>
  <c r="X12" i="2"/>
  <c r="X19" i="2" s="1"/>
  <c r="X21" i="2" s="1"/>
  <c r="X23" i="2" s="1"/>
  <c r="X30" i="2" s="1"/>
  <c r="X32" i="2" s="1"/>
  <c r="AG12" i="2"/>
  <c r="AG19" i="2" s="1"/>
  <c r="AG21" i="2" s="1"/>
  <c r="AG23" i="2" s="1"/>
  <c r="AG30" i="2" s="1"/>
  <c r="AG32" i="2" s="1"/>
  <c r="AF12" i="2"/>
  <c r="AF19" i="2" s="1"/>
  <c r="AF21" i="2" s="1"/>
  <c r="AF23" i="2" s="1"/>
  <c r="AE12" i="2"/>
  <c r="AE19" i="2" s="1"/>
  <c r="AE21" i="2" s="1"/>
  <c r="AE23" i="2" s="1"/>
  <c r="AE28" i="2" s="1"/>
  <c r="AD12" i="2"/>
  <c r="AD19" i="2" s="1"/>
  <c r="AD21" i="2" s="1"/>
  <c r="AD23" i="2" s="1"/>
  <c r="AC19" i="2"/>
  <c r="AC21" i="2" s="1"/>
  <c r="AC23" i="2" s="1"/>
  <c r="AC28" i="2" s="1"/>
  <c r="AB12" i="2"/>
  <c r="AB19" i="2" s="1"/>
  <c r="AB21" i="2" s="1"/>
  <c r="AB23" i="2" s="1"/>
  <c r="AB30" i="2" s="1"/>
  <c r="AB32" i="2" s="1"/>
  <c r="AA12" i="2"/>
  <c r="AA19" i="2" s="1"/>
  <c r="AA21" i="2" s="1"/>
  <c r="AA23" i="2" s="1"/>
  <c r="AE41" i="1"/>
  <c r="AD41" i="1"/>
  <c r="AF41" i="1"/>
  <c r="AI28" i="2" l="1"/>
  <c r="AH30" i="2"/>
  <c r="AH32" i="2" s="1"/>
  <c r="AJ28" i="2"/>
  <c r="B30" i="2"/>
  <c r="B32" i="2" s="1"/>
  <c r="C28" i="2"/>
  <c r="D30" i="2"/>
  <c r="D32" i="2" s="1"/>
  <c r="E28" i="2"/>
  <c r="F28" i="2"/>
  <c r="G30" i="2"/>
  <c r="G32" i="2" s="1"/>
  <c r="H28" i="2"/>
  <c r="I30" i="2"/>
  <c r="I32" i="2" s="1"/>
  <c r="J28" i="2"/>
  <c r="K30" i="2"/>
  <c r="K32" i="2" s="1"/>
  <c r="L28" i="2"/>
  <c r="M28" i="2"/>
  <c r="N30" i="2"/>
  <c r="N32" i="2" s="1"/>
  <c r="O30" i="2"/>
  <c r="O32" i="2" s="1"/>
  <c r="P28" i="2"/>
  <c r="Q30" i="2"/>
  <c r="Q32" i="2" s="1"/>
  <c r="R28" i="2"/>
  <c r="S28" i="2"/>
  <c r="T28" i="2"/>
  <c r="U30" i="2"/>
  <c r="U32" i="2" s="1"/>
  <c r="V28" i="2"/>
  <c r="W28" i="2"/>
  <c r="X28" i="2"/>
  <c r="AG28" i="2"/>
  <c r="AF30" i="2"/>
  <c r="AF32" i="2" s="1"/>
  <c r="AF28" i="2"/>
  <c r="AE30" i="2"/>
  <c r="AE32" i="2" s="1"/>
  <c r="AD28" i="2"/>
  <c r="AD30" i="2"/>
  <c r="AD32" i="2" s="1"/>
  <c r="AG33" i="2" s="1"/>
  <c r="AC30" i="2"/>
  <c r="AC32" i="2" s="1"/>
  <c r="AB28" i="2"/>
  <c r="AA30" i="2"/>
  <c r="AA32" i="2" s="1"/>
  <c r="AA28" i="2"/>
  <c r="Z30" i="2"/>
  <c r="Z32" i="2" s="1"/>
  <c r="AC33" i="2" l="1"/>
</calcChain>
</file>

<file path=xl/sharedStrings.xml><?xml version="1.0" encoding="utf-8"?>
<sst xmlns="http://schemas.openxmlformats.org/spreadsheetml/2006/main" count="136" uniqueCount="100">
  <si>
    <t>Assets</t>
  </si>
  <si>
    <t>Cash and balances with the central bank</t>
  </si>
  <si>
    <t>Derivative financial instruments with positive value*</t>
  </si>
  <si>
    <t>Hedging derivatives with positive fair values</t>
  </si>
  <si>
    <t>Change in fair value of items hedged on portfolio basis</t>
  </si>
  <si>
    <t>Loans and receivables to banks</t>
  </si>
  <si>
    <t>Loans and receivables to customers</t>
  </si>
  <si>
    <t>Investment securities</t>
  </si>
  <si>
    <t>Intangible assets</t>
  </si>
  <si>
    <t>Property and equipment</t>
  </si>
  <si>
    <t>Investments in subsidaries and associates</t>
  </si>
  <si>
    <t>Current tax assets</t>
  </si>
  <si>
    <t>Deferred tax assets</t>
  </si>
  <si>
    <t>Other assets</t>
  </si>
  <si>
    <t>TOTAL ASSETS</t>
  </si>
  <si>
    <t>Liabilities</t>
  </si>
  <si>
    <t>Derivative financial instruments with negative value*</t>
  </si>
  <si>
    <t>Due to banks</t>
  </si>
  <si>
    <t>Due to customers**</t>
  </si>
  <si>
    <t>Hedging derivatives with negative fair values</t>
  </si>
  <si>
    <t>Issued bonds</t>
  </si>
  <si>
    <t>Subordinated liabilities</t>
  </si>
  <si>
    <t>Provisions</t>
  </si>
  <si>
    <t>Current tax liability</t>
  </si>
  <si>
    <t>Deferred tax liability</t>
  </si>
  <si>
    <t>Other liabilities**</t>
  </si>
  <si>
    <t>Total liabilities</t>
  </si>
  <si>
    <t>Equity</t>
  </si>
  <si>
    <t>Share capital</t>
  </si>
  <si>
    <t>Statutory reserve</t>
  </si>
  <si>
    <t>Other reserves</t>
  </si>
  <si>
    <t>Retained earnings</t>
  </si>
  <si>
    <t>Total equity</t>
  </si>
  <si>
    <t>TOTAL LIABILITIES AND EQUITY</t>
  </si>
  <si>
    <t>1Q2015</t>
  </si>
  <si>
    <t>2Q2015</t>
  </si>
  <si>
    <t>3Q2015</t>
  </si>
  <si>
    <t>4Q2015</t>
  </si>
  <si>
    <t>1Q2016</t>
  </si>
  <si>
    <t>2Q2016</t>
  </si>
  <si>
    <t>3Q2016</t>
  </si>
  <si>
    <t>4Q2016</t>
  </si>
  <si>
    <t>1Q2017</t>
  </si>
  <si>
    <t>2Q2017</t>
  </si>
  <si>
    <t>3Q2017</t>
  </si>
  <si>
    <t>4Q2017</t>
  </si>
  <si>
    <t>1Q2018</t>
  </si>
  <si>
    <t>2Q2018</t>
  </si>
  <si>
    <t>3Q2018</t>
  </si>
  <si>
    <t>4Q2018</t>
  </si>
  <si>
    <t>1Q2019</t>
  </si>
  <si>
    <t>2Q2019</t>
  </si>
  <si>
    <t>3Q2019</t>
  </si>
  <si>
    <t>4Q2019</t>
  </si>
  <si>
    <t>1Q2020</t>
  </si>
  <si>
    <t>2Q2020</t>
  </si>
  <si>
    <t>3Q2020</t>
  </si>
  <si>
    <t>4Q2020</t>
  </si>
  <si>
    <t>1Q2021</t>
  </si>
  <si>
    <t>2Q2021</t>
  </si>
  <si>
    <t>3Q2021</t>
  </si>
  <si>
    <t>4Q2021</t>
  </si>
  <si>
    <t>1Q2022</t>
  </si>
  <si>
    <t>2Q2022</t>
  </si>
  <si>
    <t>3Q2022</t>
  </si>
  <si>
    <t>4Q2022</t>
  </si>
  <si>
    <t>1Q2023</t>
  </si>
  <si>
    <t>2Q2023</t>
  </si>
  <si>
    <t>3Q2023</t>
  </si>
  <si>
    <t>Share premium</t>
  </si>
  <si>
    <t>Financial assets at fair value through profit or loss</t>
  </si>
  <si>
    <t>CZK m</t>
  </si>
  <si>
    <t>Interest and similar income</t>
  </si>
  <si>
    <t>Interest expense and similar charges</t>
  </si>
  <si>
    <t>Net interest income</t>
  </si>
  <si>
    <t>Fee and commission income</t>
  </si>
  <si>
    <t>Fee and commission expense</t>
  </si>
  <si>
    <t>Net fee and commission income</t>
  </si>
  <si>
    <t>Dividend income</t>
  </si>
  <si>
    <t>Net income from financial operations</t>
  </si>
  <si>
    <t>Other operating income</t>
  </si>
  <si>
    <t>Total operating income</t>
  </si>
  <si>
    <t>Personnel expenses</t>
  </si>
  <si>
    <t>Administrative expenses</t>
  </si>
  <si>
    <t>Depreciation and amortisation</t>
  </si>
  <si>
    <t>Regulatory charges</t>
  </si>
  <si>
    <t>Other operating expenses</t>
  </si>
  <si>
    <t>Total operating expenses</t>
  </si>
  <si>
    <t>Profit for the period before tax and net impairment of financial assets</t>
  </si>
  <si>
    <t>Net impairment of financial assets</t>
  </si>
  <si>
    <t>Profit for the period before tax</t>
  </si>
  <si>
    <t>Taxes on income</t>
  </si>
  <si>
    <t>Profit for the period after tax</t>
  </si>
  <si>
    <t xml:space="preserve"> - Cash flow hedges - effective portion of changes in fair value</t>
  </si>
  <si>
    <t xml:space="preserve"> - Deferred tax</t>
  </si>
  <si>
    <t>Other comprehensive income, net of tax</t>
  </si>
  <si>
    <t>Total comprehensive income attributable to the equity holders</t>
  </si>
  <si>
    <t>Profit for the period after tax attributable to the equity holders</t>
  </si>
  <si>
    <t>Weighted average of ordinary shares (in millions of shares)</t>
  </si>
  <si>
    <t>Earnings per share (CZK)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</si>
</sst>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_K_č_-;\-* #,##0.00\ _K_č_-;_-* &quot;-&quot;??\ _K_č_-;_-@_-"/>
    <numFmt numFmtId="165" formatCode="_-* #,##0_-;\-* #,##0_-;_-* &quot;-&quot;??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</font>
    <font>
      <sz val="10"/>
      <name val="Arial"/>
      <charset val="238"/>
    </font>
    <font>
      <sz val="10"/>
      <name val="Arial"/>
      <family val="2"/>
      <charset val="238"/>
    </font>
    <font>
      <sz val="9"/>
      <name val="bill corp mx roman"/>
      <family val="3"/>
    </font>
    <font>
      <b/>
      <sz val="9"/>
      <name val="bill corp mx roman"/>
      <family val="3"/>
    </font>
    <font>
      <sz val="9"/>
      <color rgb="FFFFFFFF"/>
      <name val="bill corp mx roman"/>
      <family val="3"/>
    </font>
    <font>
      <b/>
      <sz val="9"/>
      <color rgb="FF000000"/>
      <name val="bill corp mx roman"/>
      <family val="3"/>
    </font>
    <font>
      <sz val="11"/>
      <color rgb="FF000000"/>
      <name val="bill corp mx roman"/>
      <family val="3"/>
    </font>
    <font>
      <sz val="9"/>
      <name val="bill corp mx book"/>
      <family val="3"/>
    </font>
    <font>
      <b/>
      <sz val="9"/>
      <name val="bill corp mx book"/>
      <family val="3"/>
    </font>
    <font>
      <b/>
      <sz val="9"/>
      <name val="bill corp mx book"/>
      <family val="3"/>
      <charset val="238"/>
    </font>
    <font>
      <b/>
      <sz val="9"/>
      <name val="bill corp mx roman"/>
      <family val="3"/>
      <charset val="238"/>
    </font>
    <font>
      <sz val="10"/>
      <name val="Arial"/>
      <family val="2"/>
    </font>
    <font>
      <u/>
      <sz val="10"/>
      <color theme="10"/>
      <name val="Arial"/>
      <family val="2"/>
      <charset val="238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64"/>
      <name val="Arial"/>
      <family val="2"/>
      <charset val="238"/>
    </font>
    <font>
      <sz val="10"/>
      <name val="Arial CE"/>
      <charset val="238"/>
    </font>
    <font>
      <u/>
      <sz val="11"/>
      <color theme="10"/>
      <name val="Calibri"/>
      <family val="2"/>
      <charset val="238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21154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DEDFF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633">
    <xf numFmtId="0" fontId="0" fillId="0" borderId="0"/>
    <xf numFmtId="43" fontId="2" fillId="0" borderId="0" applyFont="0" applyFill="0" applyBorder="0" applyAlignment="0" applyProtection="0"/>
    <xf numFmtId="0" fontId="4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5" fillId="0" borderId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5" fillId="0" borderId="0">
      <alignment horizontal="left" wrapText="1"/>
    </xf>
    <xf numFmtId="0" fontId="5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0" fontId="19" fillId="0" borderId="0"/>
    <xf numFmtId="0" fontId="17" fillId="0" borderId="0"/>
    <xf numFmtId="43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0" fontId="16" fillId="0" borderId="0" applyNumberFormat="0" applyFill="0" applyBorder="0" applyAlignment="0" applyProtection="0"/>
    <xf numFmtId="0" fontId="1" fillId="0" borderId="0"/>
    <xf numFmtId="0" fontId="20" fillId="0" borderId="0"/>
    <xf numFmtId="0" fontId="5" fillId="0" borderId="0"/>
    <xf numFmtId="0" fontId="5" fillId="0" borderId="0"/>
    <xf numFmtId="0" fontId="21" fillId="0" borderId="0" applyNumberFormat="0" applyFill="0" applyBorder="0" applyAlignment="0" applyProtection="0"/>
    <xf numFmtId="0" fontId="15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22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" fillId="0" borderId="0"/>
    <xf numFmtId="43" fontId="2" fillId="0" borderId="0" applyFont="0" applyFill="0" applyBorder="0" applyAlignment="0" applyProtection="0"/>
  </cellStyleXfs>
  <cellXfs count="33">
    <xf numFmtId="0" fontId="0" fillId="0" borderId="0" xfId="0"/>
    <xf numFmtId="0" fontId="9" fillId="0" borderId="0" xfId="2" applyFont="1" applyAlignment="1">
      <alignment vertical="center"/>
    </xf>
    <xf numFmtId="0" fontId="9" fillId="0" borderId="0" xfId="2" applyFont="1" applyAlignment="1">
      <alignment vertical="center" wrapText="1"/>
    </xf>
    <xf numFmtId="0" fontId="10" fillId="0" borderId="3" xfId="2" applyFont="1" applyBorder="1" applyAlignment="1">
      <alignment vertical="center"/>
    </xf>
    <xf numFmtId="0" fontId="10" fillId="0" borderId="0" xfId="2" applyFont="1" applyAlignment="1">
      <alignment vertical="center"/>
    </xf>
    <xf numFmtId="3" fontId="6" fillId="0" borderId="0" xfId="2" applyNumberFormat="1" applyFont="1" applyAlignment="1">
      <alignment vertical="center"/>
    </xf>
    <xf numFmtId="3" fontId="6" fillId="4" borderId="0" xfId="2" applyNumberFormat="1" applyFont="1" applyFill="1" applyAlignment="1">
      <alignment vertical="center"/>
    </xf>
    <xf numFmtId="0" fontId="9" fillId="4" borderId="1" xfId="2" applyFont="1" applyFill="1" applyBorder="1" applyAlignment="1">
      <alignment vertical="center"/>
    </xf>
    <xf numFmtId="3" fontId="6" fillId="3" borderId="2" xfId="2" applyNumberFormat="1" applyFont="1" applyFill="1" applyBorder="1" applyAlignment="1">
      <alignment vertical="center"/>
    </xf>
    <xf numFmtId="3" fontId="6" fillId="3" borderId="0" xfId="2" applyNumberFormat="1" applyFont="1" applyFill="1" applyAlignment="1">
      <alignment vertical="center"/>
    </xf>
    <xf numFmtId="0" fontId="9" fillId="3" borderId="1" xfId="2" applyFont="1" applyFill="1" applyBorder="1" applyAlignment="1">
      <alignment vertical="center"/>
    </xf>
    <xf numFmtId="0" fontId="10" fillId="3" borderId="0" xfId="2" applyFont="1" applyFill="1" applyAlignment="1">
      <alignment vertical="center"/>
    </xf>
    <xf numFmtId="165" fontId="0" fillId="0" borderId="0" xfId="1" applyNumberFormat="1" applyFont="1"/>
    <xf numFmtId="165" fontId="0" fillId="0" borderId="0" xfId="0" applyNumberFormat="1"/>
    <xf numFmtId="2" fontId="0" fillId="0" borderId="0" xfId="0" applyNumberFormat="1"/>
    <xf numFmtId="0" fontId="8" fillId="2" borderId="0" xfId="2" applyFont="1" applyFill="1" applyAlignment="1">
      <alignment vertical="center"/>
    </xf>
    <xf numFmtId="0" fontId="7" fillId="0" borderId="2" xfId="2" applyFont="1" applyBorder="1" applyAlignment="1">
      <alignment vertical="center" wrapText="1"/>
    </xf>
    <xf numFmtId="0" fontId="6" fillId="0" borderId="2" xfId="2" applyFont="1" applyBorder="1" applyAlignment="1">
      <alignment vertical="center"/>
    </xf>
    <xf numFmtId="0" fontId="11" fillId="0" borderId="0" xfId="2" applyFont="1" applyAlignment="1">
      <alignment horizontal="left" vertical="center"/>
    </xf>
    <xf numFmtId="0" fontId="13" fillId="0" borderId="0" xfId="2" applyFont="1" applyAlignment="1">
      <alignment horizontal="left" vertical="center" wrapText="1"/>
    </xf>
    <xf numFmtId="0" fontId="12" fillId="0" borderId="2" xfId="2" applyFont="1" applyBorder="1" applyAlignment="1">
      <alignment horizontal="left" vertical="center" wrapText="1"/>
    </xf>
    <xf numFmtId="0" fontId="11" fillId="4" borderId="0" xfId="2" applyFont="1" applyFill="1" applyAlignment="1">
      <alignment horizontal="left" vertical="center"/>
    </xf>
    <xf numFmtId="0" fontId="13" fillId="4" borderId="0" xfId="2" applyFont="1" applyFill="1" applyAlignment="1">
      <alignment horizontal="left" vertical="center" wrapText="1"/>
    </xf>
    <xf numFmtId="0" fontId="11" fillId="4" borderId="2" xfId="2" applyFont="1" applyFill="1" applyBorder="1" applyAlignment="1">
      <alignment horizontal="left" vertical="center"/>
    </xf>
    <xf numFmtId="0" fontId="11" fillId="3" borderId="2" xfId="2" applyFont="1" applyFill="1" applyBorder="1" applyAlignment="1">
      <alignment horizontal="left" vertical="center"/>
    </xf>
    <xf numFmtId="0" fontId="12" fillId="4" borderId="1" xfId="2" applyFont="1" applyFill="1" applyBorder="1" applyAlignment="1">
      <alignment horizontal="left" vertical="center"/>
    </xf>
    <xf numFmtId="0" fontId="12" fillId="4" borderId="5" xfId="2" applyFont="1" applyFill="1" applyBorder="1" applyAlignment="1">
      <alignment horizontal="left" vertical="center"/>
    </xf>
    <xf numFmtId="0" fontId="14" fillId="4" borderId="1" xfId="2" applyFont="1" applyFill="1" applyBorder="1" applyAlignment="1">
      <alignment vertical="center" wrapText="1"/>
    </xf>
    <xf numFmtId="0" fontId="6" fillId="0" borderId="0" xfId="2" applyFont="1" applyAlignment="1">
      <alignment vertical="center"/>
    </xf>
    <xf numFmtId="0" fontId="7" fillId="0" borderId="1" xfId="2" applyFont="1" applyBorder="1" applyAlignment="1">
      <alignment vertical="center"/>
    </xf>
    <xf numFmtId="0" fontId="6" fillId="4" borderId="2" xfId="2" applyFont="1" applyFill="1" applyBorder="1" applyAlignment="1">
      <alignment vertical="center"/>
    </xf>
    <xf numFmtId="0" fontId="7" fillId="4" borderId="1" xfId="2" applyFont="1" applyFill="1" applyBorder="1" applyAlignment="1">
      <alignment vertical="center"/>
    </xf>
    <xf numFmtId="0" fontId="6" fillId="4" borderId="4" xfId="2" applyFont="1" applyFill="1" applyBorder="1" applyAlignment="1">
      <alignment vertical="center"/>
    </xf>
  </cellXfs>
  <cellStyles count="633">
    <cellStyle name="Comma" xfId="1" builtinId="3"/>
    <cellStyle name="Comma 2" xfId="4" xr:uid="{EAF48BDB-F041-4923-B00A-78A6CF6BCDB2}"/>
    <cellStyle name="Comma 2 10" xfId="67" xr:uid="{F4ADD4F4-D5A5-4F22-9897-A1B3CC3C7263}"/>
    <cellStyle name="Comma 2 10 2" xfId="363" xr:uid="{08D3C48C-9516-4328-8450-D8CE78F418BE}"/>
    <cellStyle name="Comma 2 11" xfId="314" xr:uid="{690FEE6E-0DF7-4319-B903-DDC7D747D592}"/>
    <cellStyle name="Comma 2 11 2" xfId="589" xr:uid="{5587A255-DE16-4E3E-80CD-E1FC79863D39}"/>
    <cellStyle name="Comma 2 12" xfId="321" xr:uid="{638A048E-C168-40F2-8191-AEF9BC132C1A}"/>
    <cellStyle name="Comma 2 12 2" xfId="596" xr:uid="{D95F3E74-A178-4B1E-A374-9CF792EB8F1B}"/>
    <cellStyle name="Comma 2 13" xfId="328" xr:uid="{0A0D9017-4E63-4A8D-A1EC-7301AB373CB8}"/>
    <cellStyle name="Comma 2 14" xfId="603" xr:uid="{E069B181-DD49-4924-89AE-B479794BD9E1}"/>
    <cellStyle name="Comma 2 15" xfId="611" xr:uid="{AA798604-6C27-4359-BFA5-EB822EEFA311}"/>
    <cellStyle name="Comma 2 16" xfId="618" xr:uid="{BB5A2C22-0BCC-47BC-B539-909EB8F21FC9}"/>
    <cellStyle name="Comma 2 17" xfId="29" xr:uid="{46358D48-1F3A-468C-8DEB-59B2E582BAAE}"/>
    <cellStyle name="Comma 2 2" xfId="15" xr:uid="{D6F31C8D-895D-4D18-B438-1839E6C20760}"/>
    <cellStyle name="Comma 2 2 10" xfId="324" xr:uid="{0F36B96A-ACC5-4ABD-B1D2-9B8C2E044816}"/>
    <cellStyle name="Comma 2 2 10 2" xfId="599" xr:uid="{A35523F9-DDF8-4981-ACB7-15B60823B787}"/>
    <cellStyle name="Comma 2 2 11" xfId="336" xr:uid="{DC3AFD19-E249-4486-A2E0-D09D2B7922AA}"/>
    <cellStyle name="Comma 2 2 12" xfId="606" xr:uid="{E007556E-7967-4402-9ED9-3D5E2C21827F}"/>
    <cellStyle name="Comma 2 2 13" xfId="614" xr:uid="{9FC9E61A-EB4E-45FE-82BA-6F0318D2B763}"/>
    <cellStyle name="Comma 2 2 14" xfId="621" xr:uid="{CB29D54D-ACE6-4B4B-A451-0829612A74D6}"/>
    <cellStyle name="Comma 2 2 15" xfId="38" xr:uid="{EBE1F766-8BA8-44D7-86CE-06C33DBB971E}"/>
    <cellStyle name="Comma 2 2 2" xfId="25" xr:uid="{D968B483-7489-4FDD-8F54-5CB2FC5B066A}"/>
    <cellStyle name="Comma 2 2 2 2" xfId="215" xr:uid="{A9CB67FD-C222-49B2-900F-755E2472A054}"/>
    <cellStyle name="Comma 2 2 2 2 2" xfId="490" xr:uid="{1FD627BC-F63A-4CDD-8556-F08CD0308259}"/>
    <cellStyle name="Comma 2 2 2 3" xfId="262" xr:uid="{15A5F449-8161-458E-BE4D-1D6B9868E490}"/>
    <cellStyle name="Comma 2 2 2 3 2" xfId="537" xr:uid="{E2D2DE98-842E-48AD-BC2B-831BCB281106}"/>
    <cellStyle name="Comma 2 2 2 4" xfId="309" xr:uid="{7F9672F6-86D7-4212-9F13-24C8252E52CD}"/>
    <cellStyle name="Comma 2 2 2 4 2" xfId="584" xr:uid="{4E6F6B4D-714B-4F0B-A4A5-5E555B86FEE4}"/>
    <cellStyle name="Comma 2 2 2 5" xfId="117" xr:uid="{9E47472C-C7E6-4F9A-B862-0D5D4378CDE3}"/>
    <cellStyle name="Comma 2 2 2 5 2" xfId="399" xr:uid="{B7BFBDE7-2155-493E-9E65-75B344F2BD5E}"/>
    <cellStyle name="Comma 2 2 2 6" xfId="343" xr:uid="{437C9821-C2B9-4676-9B79-455B2DABC2DA}"/>
    <cellStyle name="Comma 2 2 2 7" xfId="629" xr:uid="{BBD24EFE-EEEE-4DB2-B327-973FA2849973}"/>
    <cellStyle name="Comma 2 2 2 8" xfId="45" xr:uid="{F7EC8E2C-6C12-422E-9324-855EEDE47447}"/>
    <cellStyle name="Comma 2 2 3" xfId="52" xr:uid="{E6A096E9-318A-474C-86D1-6B95F6AB260F}"/>
    <cellStyle name="Comma 2 2 3 2" xfId="141" xr:uid="{8C86D4A2-457C-421F-A0C7-812B057FEED4}"/>
    <cellStyle name="Comma 2 2 3 2 2" xfId="421" xr:uid="{A6DA9D5D-22EF-4BE8-AB88-46674B0EE927}"/>
    <cellStyle name="Comma 2 2 3 3" xfId="350" xr:uid="{ED737D42-7ABD-46EA-B88F-46B61755B88A}"/>
    <cellStyle name="Comma 2 2 4" xfId="59" xr:uid="{D446B2E6-7DE3-49D9-B19B-C9B3633F13B8}"/>
    <cellStyle name="Comma 2 2 4 2" xfId="163" xr:uid="{5FDEEF55-081B-4153-82D0-E81694193AE8}"/>
    <cellStyle name="Comma 2 2 4 2 2" xfId="443" xr:uid="{2D5C2A22-1DA0-4C7E-A40E-5358EC3BA151}"/>
    <cellStyle name="Comma 2 2 4 3" xfId="357" xr:uid="{F8797861-F230-48DA-B877-D9F00253BC4D}"/>
    <cellStyle name="Comma 2 2 5" xfId="185" xr:uid="{23821C94-972B-43FB-8C6B-5FE2C8F14AEE}"/>
    <cellStyle name="Comma 2 2 5 2" xfId="465" xr:uid="{A0DF3D28-1EED-4038-8406-906ECC851C73}"/>
    <cellStyle name="Comma 2 2 6" xfId="237" xr:uid="{01E27CEA-3947-4FE6-A837-4E2EAF916929}"/>
    <cellStyle name="Comma 2 2 6 2" xfId="512" xr:uid="{AF9B38C9-C3A7-4106-BDDA-072C22C860DB}"/>
    <cellStyle name="Comma 2 2 7" xfId="284" xr:uid="{D1CE2149-61D5-4EFA-9F56-160DC07E155F}"/>
    <cellStyle name="Comma 2 2 7 2" xfId="559" xr:uid="{0F29A5D1-3AF3-4854-8A6D-13D86F7709F5}"/>
    <cellStyle name="Comma 2 2 8" xfId="84" xr:uid="{0B82845F-0423-4C0C-B95C-A159915D4EF3}"/>
    <cellStyle name="Comma 2 2 8 2" xfId="371" xr:uid="{F1241177-9D07-4F0B-A31C-1CC96DC5BAA8}"/>
    <cellStyle name="Comma 2 2 9" xfId="317" xr:uid="{FD9664D8-9438-46D0-84D9-ED1735932875}"/>
    <cellStyle name="Comma 2 2 9 2" xfId="592" xr:uid="{80B61254-4BA7-41C4-B9CE-3CE7C2225EA6}"/>
    <cellStyle name="Comma 2 3" xfId="22" xr:uid="{800EDFDF-8A87-404A-8D69-3CCCD10674AF}"/>
    <cellStyle name="Comma 2 3 10" xfId="626" xr:uid="{9441876A-45F8-416F-A4CB-9CDAEEFD5A11}"/>
    <cellStyle name="Comma 2 3 11" xfId="34" xr:uid="{DDB88A10-FF11-4240-ABCA-C8453F20D536}"/>
    <cellStyle name="Comma 2 3 2" xfId="109" xr:uid="{3CB2E67C-7B51-4494-BD36-F8A1C5C44AD5}"/>
    <cellStyle name="Comma 2 3 2 2" xfId="208" xr:uid="{87BE750A-F035-44B5-B1EF-5B2A0A8EA118}"/>
    <cellStyle name="Comma 2 3 2 2 2" xfId="483" xr:uid="{453A7597-8318-46D3-8138-A2F65AD74D31}"/>
    <cellStyle name="Comma 2 3 2 3" xfId="255" xr:uid="{198B6F93-67F8-4A25-90E8-0E7C08886375}"/>
    <cellStyle name="Comma 2 3 2 3 2" xfId="530" xr:uid="{CFA72646-FB56-4B63-B219-21CFA0FD654F}"/>
    <cellStyle name="Comma 2 3 2 4" xfId="302" xr:uid="{B2D2C671-19EE-4D35-9494-473CD0BF56C6}"/>
    <cellStyle name="Comma 2 3 2 4 2" xfId="577" xr:uid="{09FBC7B5-538D-4893-8B69-18CE06008F08}"/>
    <cellStyle name="Comma 2 3 2 5" xfId="392" xr:uid="{51102195-CF4D-43AE-9019-0B7961D2E55B}"/>
    <cellStyle name="Comma 2 3 3" xfId="134" xr:uid="{44332C64-9911-4424-A4BA-2205355315D3}"/>
    <cellStyle name="Comma 2 3 3 2" xfId="414" xr:uid="{B6AE9C81-0919-47C5-B870-356C0CCC57E1}"/>
    <cellStyle name="Comma 2 3 4" xfId="156" xr:uid="{E2F55ADC-DB3E-4942-BAC0-355B1AF693D3}"/>
    <cellStyle name="Comma 2 3 4 2" xfId="436" xr:uid="{74331CF3-12C5-4504-98AE-C38B496961B0}"/>
    <cellStyle name="Comma 2 3 5" xfId="178" xr:uid="{F471B0E2-A194-47B5-BF90-14233FD145D6}"/>
    <cellStyle name="Comma 2 3 5 2" xfId="458" xr:uid="{BA4E3261-4A86-4C2B-92B5-2CC7E1343326}"/>
    <cellStyle name="Comma 2 3 6" xfId="230" xr:uid="{A71120D3-F94F-4DCA-AE3F-DA6B013A5D17}"/>
    <cellStyle name="Comma 2 3 6 2" xfId="505" xr:uid="{7651A921-914C-409F-913E-8987F1248F48}"/>
    <cellStyle name="Comma 2 3 7" xfId="277" xr:uid="{648C89E8-DB97-4C54-A305-AFFD0A501FA8}"/>
    <cellStyle name="Comma 2 3 7 2" xfId="552" xr:uid="{FA6E4315-68C8-4470-9EA1-E145E74EE570}"/>
    <cellStyle name="Comma 2 3 8" xfId="92" xr:uid="{BFCEA202-03C4-4F56-ABEE-74040C69E8A6}"/>
    <cellStyle name="Comma 2 3 8 2" xfId="378" xr:uid="{DC630148-058E-4C7C-9263-48D7D189BBCE}"/>
    <cellStyle name="Comma 2 3 9" xfId="332" xr:uid="{7C10C9E4-7A14-482C-8D57-BF4EF10EBBEE}"/>
    <cellStyle name="Comma 2 4" xfId="42" xr:uid="{0C52FD64-85A0-4F69-9064-F94462818D34}"/>
    <cellStyle name="Comma 2 4 2" xfId="199" xr:uid="{4F1F4401-6C01-46D7-A446-FAAB61B16358}"/>
    <cellStyle name="Comma 2 4 2 2" xfId="475" xr:uid="{AA57297F-4C56-4D9D-898C-DEB2D2A6E96F}"/>
    <cellStyle name="Comma 2 4 3" xfId="247" xr:uid="{892EF97A-4CD9-4447-A376-CED916077344}"/>
    <cellStyle name="Comma 2 4 3 2" xfId="522" xr:uid="{50E11D5E-365F-4484-89AB-40A719EE6AF8}"/>
    <cellStyle name="Comma 2 4 4" xfId="294" xr:uid="{AEF7AF36-46C7-403B-A412-73CC96AFDA66}"/>
    <cellStyle name="Comma 2 4 4 2" xfId="569" xr:uid="{3B2D0CCC-52F3-4C84-A4BE-4175AD8B2EAC}"/>
    <cellStyle name="Comma 2 4 5" xfId="101" xr:uid="{04A2BCF0-6927-4368-BEEE-C50E1CC90A10}"/>
    <cellStyle name="Comma 2 4 5 2" xfId="385" xr:uid="{7A00D133-B330-49F1-9F8E-D0B0BA05F1FA}"/>
    <cellStyle name="Comma 2 4 6" xfId="340" xr:uid="{3958689A-3B31-441A-9137-981ACFE9184B}"/>
    <cellStyle name="Comma 2 5" xfId="49" xr:uid="{868F27CD-90F9-4372-A303-059ECFD0F2C9}"/>
    <cellStyle name="Comma 2 5 2" xfId="126" xr:uid="{9EC535F8-5C70-440F-AE27-EDA9B06505A5}"/>
    <cellStyle name="Comma 2 5 2 2" xfId="406" xr:uid="{84B33D84-DBAD-4CA5-9E2F-EF95D2A87592}"/>
    <cellStyle name="Comma 2 5 3" xfId="347" xr:uid="{DA32F73E-D6FE-403B-B703-7DD2E0A513D6}"/>
    <cellStyle name="Comma 2 6" xfId="56" xr:uid="{CCCADFE6-7D70-4380-9BF6-240E26743206}"/>
    <cellStyle name="Comma 2 6 2" xfId="148" xr:uid="{B2E877F4-2A1B-4085-BF31-B4A81DF08506}"/>
    <cellStyle name="Comma 2 6 2 2" xfId="428" xr:uid="{E02A1F93-5B17-4256-AFA8-F833F38A4447}"/>
    <cellStyle name="Comma 2 6 3" xfId="354" xr:uid="{8F77AC13-E633-489D-AF61-E1562A3148E6}"/>
    <cellStyle name="Comma 2 7" xfId="170" xr:uid="{6630AA2C-EB2A-4A0A-97B4-14FB4ABD6982}"/>
    <cellStyle name="Comma 2 7 2" xfId="450" xr:uid="{1F180777-BA0C-4DDB-B8F0-27CA1A00D321}"/>
    <cellStyle name="Comma 2 8" xfId="222" xr:uid="{A695202D-B627-4E68-B6CA-DE232719B941}"/>
    <cellStyle name="Comma 2 8 2" xfId="497" xr:uid="{B06FE270-1AA7-4845-8106-492203F35802}"/>
    <cellStyle name="Comma 2 9" xfId="269" xr:uid="{C34544A4-9AAA-4100-B1C9-E0CB57F1BF2B}"/>
    <cellStyle name="Comma 2 9 2" xfId="544" xr:uid="{B7840960-99E6-4EAB-ACD4-D1BF9F36A95E}"/>
    <cellStyle name="Comma 3" xfId="12" xr:uid="{2785D6BC-AD37-438A-90E2-130DEB88FC0F}"/>
    <cellStyle name="Comma 3 2" xfId="16" xr:uid="{AF5BC009-DE27-4C4F-9248-30C2CC2E66B9}"/>
    <cellStyle name="Comma 3 2 10" xfId="615" xr:uid="{61CA4A71-47AD-49B6-8F00-0BAD161983F4}"/>
    <cellStyle name="Comma 3 2 11" xfId="622" xr:uid="{CB0CA153-9F11-4817-BEB4-A6F121562AED}"/>
    <cellStyle name="Comma 3 2 12" xfId="39" xr:uid="{2159F22D-AA9F-46A6-BB8B-85B4DDCD23FC}"/>
    <cellStyle name="Comma 3 2 2" xfId="26" xr:uid="{668E0B3D-6D3E-48EA-AC2B-4BB0CDBC027F}"/>
    <cellStyle name="Comma 3 2 2 2" xfId="200" xr:uid="{6E78E72A-5938-4C35-9C8E-B3A8640BAACC}"/>
    <cellStyle name="Comma 3 2 2 2 2" xfId="476" xr:uid="{7278A75E-CF53-4CA1-B580-F95C2DD187FF}"/>
    <cellStyle name="Comma 3 2 2 3" xfId="344" xr:uid="{6F0B387D-AE08-4EF3-9C9C-20F471AE5900}"/>
    <cellStyle name="Comma 3 2 2 4" xfId="630" xr:uid="{6431550A-2D09-4F91-87E6-C65970804AA5}"/>
    <cellStyle name="Comma 3 2 2 5" xfId="46" xr:uid="{D277322B-687B-4E05-979B-712BB15BCB55}"/>
    <cellStyle name="Comma 3 2 3" xfId="53" xr:uid="{5E40A708-1B9A-4F02-91C6-485EEF883F64}"/>
    <cellStyle name="Comma 3 2 3 2" xfId="248" xr:uid="{8B564A3B-9AA1-4F49-B24D-D985BCC99E40}"/>
    <cellStyle name="Comma 3 2 3 2 2" xfId="523" xr:uid="{3924B8EA-870F-4506-BE66-8BC49BFE78EE}"/>
    <cellStyle name="Comma 3 2 3 3" xfId="351" xr:uid="{B09A0035-A194-4737-8E1C-16E685C33195}"/>
    <cellStyle name="Comma 3 2 4" xfId="60" xr:uid="{E755BDA8-85FD-43DE-8FE3-4BDC14D2A2D8}"/>
    <cellStyle name="Comma 3 2 4 2" xfId="295" xr:uid="{79758B67-6432-42E6-BD24-6150452D6F08}"/>
    <cellStyle name="Comma 3 2 4 2 2" xfId="570" xr:uid="{F7807D48-0DE0-4EA7-82B6-C0419BF009BC}"/>
    <cellStyle name="Comma 3 2 4 3" xfId="358" xr:uid="{FFA4D953-FFC1-4765-B88B-A9DD76079F27}"/>
    <cellStyle name="Comma 3 2 5" xfId="127" xr:uid="{FB16AC52-263B-4434-BAF1-D63806A604A1}"/>
    <cellStyle name="Comma 3 2 5 2" xfId="407" xr:uid="{D862BF06-F8CD-4B94-A171-94E65F792677}"/>
    <cellStyle name="Comma 3 2 6" xfId="318" xr:uid="{6F36DF09-AF3A-4E59-8AFA-606F13DBA3B3}"/>
    <cellStyle name="Comma 3 2 6 2" xfId="593" xr:uid="{20D86C29-0BFF-4496-864A-7C024268FCCB}"/>
    <cellStyle name="Comma 3 2 7" xfId="325" xr:uid="{870FE9EF-84BC-4E32-B4B3-05165A944307}"/>
    <cellStyle name="Comma 3 2 7 2" xfId="600" xr:uid="{3DA49F7B-ADFB-4BE5-8A01-C2EFBA21EFB4}"/>
    <cellStyle name="Comma 3 2 8" xfId="337" xr:uid="{85FEB5E6-5B44-4E21-9AE6-671ECDE1E93A}"/>
    <cellStyle name="Comma 3 2 9" xfId="607" xr:uid="{8ECB35D6-175A-466E-830E-3ADFF2ED4986}"/>
    <cellStyle name="Comma 3 3" xfId="36" xr:uid="{2459B64B-7B95-46BC-9C3E-9EFC5891B16E}"/>
    <cellStyle name="Comma 3 3 2" xfId="149" xr:uid="{C2C9DD03-E880-48B3-8209-3D0019076185}"/>
    <cellStyle name="Comma 3 3 2 2" xfId="429" xr:uid="{4D99C22A-4DD9-42DA-8392-696021F35B52}"/>
    <cellStyle name="Comma 3 3 3" xfId="334" xr:uid="{2052B42F-221D-4C61-B9CB-8369474F9801}"/>
    <cellStyle name="Comma 3 4" xfId="171" xr:uid="{55C446AB-8F70-4E5F-A603-4EEFF1C6C65A}"/>
    <cellStyle name="Comma 3 4 2" xfId="451" xr:uid="{8E27C291-ECFD-4850-A827-A5E589D1341C}"/>
    <cellStyle name="Comma 3 5" xfId="223" xr:uid="{5163CAF5-2EAD-40AC-8CBF-FC22AAAA8E36}"/>
    <cellStyle name="Comma 3 5 2" xfId="498" xr:uid="{60536EE4-87E6-4131-8EAB-FFBA79E5CE1D}"/>
    <cellStyle name="Comma 3 6" xfId="270" xr:uid="{EDFD4CB4-56AD-47F0-9F3E-670B3A5B8C1B}"/>
    <cellStyle name="Comma 3 6 2" xfId="545" xr:uid="{DA7642D0-7B90-40CC-B780-3B6B5F63B4FD}"/>
    <cellStyle name="Comma 3 7" xfId="69" xr:uid="{92F8D6C4-2B11-4C9F-AF01-A9FD8A0C57E7}"/>
    <cellStyle name="Comma 3 7 2" xfId="364" xr:uid="{A8690B79-46B4-4146-81D2-FA78D810929D}"/>
    <cellStyle name="Comma 4" xfId="19" xr:uid="{62609369-F200-4384-9783-5DD1BE041EE0}"/>
    <cellStyle name="Comma 4 10" xfId="609" xr:uid="{12BD8A17-A79D-4C6E-959E-BEE502B18816}"/>
    <cellStyle name="Comma 4 11" xfId="617" xr:uid="{C9BDC749-B8CD-4C8B-AFA3-96A543920E96}"/>
    <cellStyle name="Comma 4 12" xfId="624" xr:uid="{BC81A6CE-1DF2-4E4F-BC40-11F8C1642F59}"/>
    <cellStyle name="Comma 4 13" xfId="31" xr:uid="{C00D59C9-2C57-4FBB-BDC9-2EF39E05A397}"/>
    <cellStyle name="Comma 4 2" xfId="28" xr:uid="{D3B86F3E-8850-45D9-B1D9-23A9EEFC9E3E}"/>
    <cellStyle name="Comma 4 2 2" xfId="119" xr:uid="{BBB160B9-CB2F-4803-AE42-595CE8730066}"/>
    <cellStyle name="Comma 4 2 3" xfId="86" xr:uid="{B9BCDEFE-4191-4A6D-A706-1FCB8897C751}"/>
    <cellStyle name="Comma 4 2 4" xfId="339" xr:uid="{E5A80FED-B638-4C8E-A010-C693A807815F}"/>
    <cellStyle name="Comma 4 2 5" xfId="632" xr:uid="{D7034183-F440-4886-8775-21699E3BBF44}"/>
    <cellStyle name="Comma 4 2 6" xfId="41" xr:uid="{F4AB00B4-23A1-4073-9A18-C3D55F52B3D6}"/>
    <cellStyle name="Comma 4 3" xfId="48" xr:uid="{D43D2ECA-5449-436B-AF11-1313D4180CC1}"/>
    <cellStyle name="Comma 4 3 2" xfId="111" xr:uid="{D3C89245-200F-42B1-BE3A-DEE7CED26614}"/>
    <cellStyle name="Comma 4 3 3" xfId="94" xr:uid="{5137C329-3206-49B7-9500-3758F8A700D5}"/>
    <cellStyle name="Comma 4 3 4" xfId="346" xr:uid="{A0E42BB7-54E4-459D-BC5E-4163422705E8}"/>
    <cellStyle name="Comma 4 4" xfId="55" xr:uid="{BB063AB2-B5DE-4CEA-82B9-B87C96A99A0D}"/>
    <cellStyle name="Comma 4 4 2" xfId="103" xr:uid="{6A27C150-923D-4A45-B087-503521F7C324}"/>
    <cellStyle name="Comma 4 4 3" xfId="353" xr:uid="{B1527C95-F5C7-4540-9070-4DCDB8934CD5}"/>
    <cellStyle name="Comma 4 5" xfId="62" xr:uid="{0C4E97D8-2481-4FFC-A5D9-CB4115AF048E}"/>
    <cellStyle name="Comma 4 5 2" xfId="360" xr:uid="{7D9E2C3F-24C2-48D0-99CD-132B8974FF05}"/>
    <cellStyle name="Comma 4 6" xfId="78" xr:uid="{FED846D2-1100-4C2C-8779-83346E4543C6}"/>
    <cellStyle name="Comma 4 7" xfId="320" xr:uid="{483418C3-7B51-491A-9BD6-28FE3BBD90F0}"/>
    <cellStyle name="Comma 4 7 2" xfId="595" xr:uid="{651F1CCD-6E0F-4107-8667-9E36A81B7B4E}"/>
    <cellStyle name="Comma 4 8" xfId="327" xr:uid="{F1AD415E-EC3A-44D8-BED6-51A3A473A3B9}"/>
    <cellStyle name="Comma 4 8 2" xfId="602" xr:uid="{62635DD5-9DCE-45C7-A69C-9C9227F65FB3}"/>
    <cellStyle name="Comma 4 9" xfId="330" xr:uid="{3A3DD74B-B942-4D72-9B52-E883A548AF6A}"/>
    <cellStyle name="Comma 5" xfId="14" xr:uid="{8C61B04B-4159-4CB9-BB6C-843E2038E8AC}"/>
    <cellStyle name="Comma 5 10" xfId="613" xr:uid="{132A0F4C-2772-4AD3-8DA4-4815E013091C}"/>
    <cellStyle name="Comma 5 11" xfId="620" xr:uid="{3D7425F1-0788-47B4-B028-D70B3AF1937B}"/>
    <cellStyle name="Comma 5 12" xfId="37" xr:uid="{585334B3-8902-448D-9F25-DE95AD3F930F}"/>
    <cellStyle name="Comma 5 2" xfId="24" xr:uid="{E9DA0E02-B912-4DAF-B5D5-129F6932FA08}"/>
    <cellStyle name="Comma 5 2 2" xfId="342" xr:uid="{FE20E994-0587-4860-8F9E-830366F3323B}"/>
    <cellStyle name="Comma 5 2 3" xfId="628" xr:uid="{9206D169-7193-4893-8440-CAB766A8198C}"/>
    <cellStyle name="Comma 5 2 4" xfId="44" xr:uid="{B227F0BF-37BB-4636-AB09-CEEA661C4BCD}"/>
    <cellStyle name="Comma 5 3" xfId="51" xr:uid="{025F70AF-928F-4473-857A-3EC10931FDC8}"/>
    <cellStyle name="Comma 5 3 2" xfId="349" xr:uid="{87EE97A3-7C57-4C19-9340-030057F72E74}"/>
    <cellStyle name="Comma 5 4" xfId="58" xr:uid="{38D69193-D5AF-4057-A680-7C1050E3E3CF}"/>
    <cellStyle name="Comma 5 4 2" xfId="356" xr:uid="{BBBECB30-1AE6-4FBA-AF46-FD5441C513F2}"/>
    <cellStyle name="Comma 5 5" xfId="123" xr:uid="{19C78758-2858-47B9-BA25-7FA66ECADA08}"/>
    <cellStyle name="Comma 5 6" xfId="316" xr:uid="{D78F873D-9092-4547-AD74-F4707BEF7BC2}"/>
    <cellStyle name="Comma 5 6 2" xfId="591" xr:uid="{F0B492DC-BBCB-4AC1-918C-3274B74BE0F1}"/>
    <cellStyle name="Comma 5 7" xfId="323" xr:uid="{B8C9634C-9E35-4EFE-8AD6-BE5DC018941C}"/>
    <cellStyle name="Comma 5 7 2" xfId="598" xr:uid="{7B056F33-2946-475C-A688-1EB105AA2105}"/>
    <cellStyle name="Comma 5 8" xfId="335" xr:uid="{DABB5138-77D9-4D24-B812-B2FD7E85AC0D}"/>
    <cellStyle name="Comma 5 9" xfId="605" xr:uid="{8598039C-E568-4AC8-ABDC-E464682C9C18}"/>
    <cellStyle name="Comma 6" xfId="33" xr:uid="{EB0410AA-A0DE-4480-B8E2-0B5A7D8F212E}"/>
    <cellStyle name="Comma 6 2" xfId="244" xr:uid="{A5773B5B-FD45-4EFA-95E0-DDA6D55918E8}"/>
    <cellStyle name="Comma 6 2 2" xfId="519" xr:uid="{ED6A4059-23CC-4DB2-A14E-CEA28261D6F9}"/>
    <cellStyle name="Comma 6 3" xfId="291" xr:uid="{C1945675-AA53-4155-9880-69088DDBD403}"/>
    <cellStyle name="Comma 6 3 2" xfId="566" xr:uid="{5B39AB55-4668-4910-AD14-6845D0FC6D10}"/>
    <cellStyle name="Comma 6 4" xfId="193" xr:uid="{8C5D23F0-5DC0-482A-9AB2-84B3B1E58BAB}"/>
    <cellStyle name="Comma 6 4 2" xfId="472" xr:uid="{25EF3E2C-E8BE-4455-9C43-A55321A3FC23}"/>
    <cellStyle name="Comma 6 5" xfId="331" xr:uid="{D6C8AE83-0048-4077-B856-64325B6FA00B}"/>
    <cellStyle name="Comma 7" xfId="98" xr:uid="{5168D6CF-81B3-48CB-AF31-9EDC08AB0AF1}"/>
    <cellStyle name="Čárka 2" xfId="3" xr:uid="{48F2BA20-12D1-49B1-89F6-B1A7DEAE4396}"/>
    <cellStyle name="Hyperlink 2" xfId="71" xr:uid="{7A8D4148-855E-4632-B8AF-892BA2170E6E}"/>
    <cellStyle name="Hyperlink 2 2" xfId="76" xr:uid="{06F0F55B-F93A-4367-9CB2-C00AB44DEEF9}"/>
    <cellStyle name="Hyperlink 3" xfId="68" xr:uid="{C8C6F15A-D95C-45D0-A305-0D0ABBD6DA85}"/>
    <cellStyle name="Normal" xfId="0" builtinId="0"/>
    <cellStyle name="Normal 14" xfId="66" xr:uid="{E64DEE1C-3A9E-4819-9D51-32920D9110AA}"/>
    <cellStyle name="Normal 191" xfId="74" xr:uid="{58D51E7E-3D8E-4EDF-A0A1-EABBAE5B6A6B}"/>
    <cellStyle name="Normal 2" xfId="5" xr:uid="{C1E6CDB4-71AD-4E35-8ADB-D3D42DF818A1}"/>
    <cellStyle name="Normal 2 10" xfId="329" xr:uid="{89E502C1-687F-4403-A540-E774A6E90F19}"/>
    <cellStyle name="Normal 2 11" xfId="604" xr:uid="{1EE21A2F-638E-4301-911E-8A35C794FC83}"/>
    <cellStyle name="Normal 2 12" xfId="612" xr:uid="{13089A24-48FA-47B8-943A-81DC552F7C25}"/>
    <cellStyle name="Normal 2 13" xfId="619" xr:uid="{63B1102F-7444-4A22-A140-C558375C7954}"/>
    <cellStyle name="Normal 2 14" xfId="30" xr:uid="{A82E1AA2-4CE9-4EE0-ADF3-B62CBA09F07D}"/>
    <cellStyle name="Normal 2 2" xfId="20" xr:uid="{98D22B7B-F0B6-4AE4-87FB-BD1E1D20E99F}"/>
    <cellStyle name="Normal 2 2 10" xfId="72" xr:uid="{84B86E4C-2188-45D5-803D-1B2F058C9D67}"/>
    <cellStyle name="Normal 2 2 10 2" xfId="365" xr:uid="{CD8CBD41-7F8F-4B8F-881A-45B75786268F}"/>
    <cellStyle name="Normal 2 2 2" xfId="85" xr:uid="{30C39ED7-642F-45AA-AF63-2F61A4CDA5E5}"/>
    <cellStyle name="Normal 2 2 2 2" xfId="118" xr:uid="{F047840E-4EEB-4474-B9D3-FCD7A58FD417}"/>
    <cellStyle name="Normal 2 2 2 2 2" xfId="216" xr:uid="{3FD71617-835D-46D4-A112-26B18A31FAA4}"/>
    <cellStyle name="Normal 2 2 2 2 2 2" xfId="491" xr:uid="{B2E8E341-5F75-4FB0-8154-4B0BCD8273CD}"/>
    <cellStyle name="Normal 2 2 2 2 3" xfId="263" xr:uid="{C084C4D8-9F8F-4AE8-A071-15005BE8F5FF}"/>
    <cellStyle name="Normal 2 2 2 2 3 2" xfId="538" xr:uid="{F68D1DE7-2694-4A4D-9AF4-6C8668784B22}"/>
    <cellStyle name="Normal 2 2 2 2 4" xfId="310" xr:uid="{EFE66424-F6E6-457D-9F47-C4F203D8C0EF}"/>
    <cellStyle name="Normal 2 2 2 2 4 2" xfId="585" xr:uid="{7DFC64A2-F771-406B-A080-919388F34620}"/>
    <cellStyle name="Normal 2 2 2 2 5" xfId="400" xr:uid="{5E498320-0CCF-44EA-BCD5-617BB0FD1CD1}"/>
    <cellStyle name="Normal 2 2 2 3" xfId="142" xr:uid="{8CE80F9E-CE03-4BBB-A75D-DB2C0916E41A}"/>
    <cellStyle name="Normal 2 2 2 3 2" xfId="422" xr:uid="{E84BD78F-C514-4248-A174-AA1AC161C79C}"/>
    <cellStyle name="Normal 2 2 2 4" xfId="164" xr:uid="{72E83A21-05AD-4438-8A08-1BD712F5E7E5}"/>
    <cellStyle name="Normal 2 2 2 4 2" xfId="444" xr:uid="{8344A11A-CC5E-4F8A-9BBF-DC12497979B8}"/>
    <cellStyle name="Normal 2 2 2 5" xfId="186" xr:uid="{B742FEE0-67ED-44CD-8AAF-D7CFE19E0ABA}"/>
    <cellStyle name="Normal 2 2 2 5 2" xfId="466" xr:uid="{A18D2651-CE6D-4665-86C5-04B18346BC4E}"/>
    <cellStyle name="Normal 2 2 2 6" xfId="238" xr:uid="{19931D72-3EC5-4114-A469-4B540B0F8476}"/>
    <cellStyle name="Normal 2 2 2 6 2" xfId="513" xr:uid="{A537F859-532E-4A29-863B-6EF7DFC3242B}"/>
    <cellStyle name="Normal 2 2 2 7" xfId="285" xr:uid="{F142DFDE-7F3A-4074-ACC7-D3A580D6938F}"/>
    <cellStyle name="Normal 2 2 2 7 2" xfId="560" xr:uid="{1ABBA502-6498-4E0C-A43C-B974E5D7F152}"/>
    <cellStyle name="Normal 2 2 2 8" xfId="372" xr:uid="{D7779E08-1E16-42E4-B629-5BBA962E9F09}"/>
    <cellStyle name="Normal 2 2 3" xfId="93" xr:uid="{E4FF1F50-6A51-4505-AB44-A16A1813F95C}"/>
    <cellStyle name="Normal 2 2 3 2" xfId="110" xr:uid="{6FC3AF97-27B8-4FE6-8E53-A65AA6B41A81}"/>
    <cellStyle name="Normal 2 2 3 2 2" xfId="209" xr:uid="{B82E1D25-EC71-4604-B695-B606D36A9E8C}"/>
    <cellStyle name="Normal 2 2 3 2 2 2" xfId="484" xr:uid="{409C90AE-E1E2-4B26-AF4E-8196CB401725}"/>
    <cellStyle name="Normal 2 2 3 2 3" xfId="256" xr:uid="{13A4A47A-EC24-4E4C-97AE-1C9235071DEB}"/>
    <cellStyle name="Normal 2 2 3 2 3 2" xfId="531" xr:uid="{15A665F1-E1BF-4C27-9061-CA05C4F2EE81}"/>
    <cellStyle name="Normal 2 2 3 2 4" xfId="303" xr:uid="{EA810047-4739-4F1F-8DC4-5180BFD34736}"/>
    <cellStyle name="Normal 2 2 3 2 4 2" xfId="578" xr:uid="{EBEC3A7B-6641-49DB-A1D9-86F1D8D29D79}"/>
    <cellStyle name="Normal 2 2 3 2 5" xfId="393" xr:uid="{10EF2158-D764-437B-97DB-0A334BB86DB5}"/>
    <cellStyle name="Normal 2 2 3 3" xfId="135" xr:uid="{53E1D19F-DEAD-495F-8E16-5F40F5CBD89A}"/>
    <cellStyle name="Normal 2 2 3 3 2" xfId="415" xr:uid="{4DC37F1F-7E2D-4697-B148-B9B27A9A6A5D}"/>
    <cellStyle name="Normal 2 2 3 4" xfId="157" xr:uid="{A6A365C4-1310-46F2-9AA6-76081E015BB3}"/>
    <cellStyle name="Normal 2 2 3 4 2" xfId="437" xr:uid="{503F57AE-A556-42BD-A746-3C88D4C56C56}"/>
    <cellStyle name="Normal 2 2 3 5" xfId="179" xr:uid="{6A532321-8B34-49B3-97E6-42728B149CCB}"/>
    <cellStyle name="Normal 2 2 3 5 2" xfId="459" xr:uid="{377CDD52-91CE-436E-A8E4-CA0D09F2B717}"/>
    <cellStyle name="Normal 2 2 3 6" xfId="231" xr:uid="{11C8D7EE-4A40-484A-B858-FB0772D9CBA3}"/>
    <cellStyle name="Normal 2 2 3 6 2" xfId="506" xr:uid="{3D75A59C-85F7-411B-A509-482C89E1588B}"/>
    <cellStyle name="Normal 2 2 3 7" xfId="278" xr:uid="{8C40DC46-451C-45D9-B3C7-71EC67618FDD}"/>
    <cellStyle name="Normal 2 2 3 7 2" xfId="553" xr:uid="{511975F2-B72F-4BA1-8F1A-AC0A01E29D83}"/>
    <cellStyle name="Normal 2 2 3 8" xfId="379" xr:uid="{15022150-FC05-4539-B26A-26301DBCDAE6}"/>
    <cellStyle name="Normal 2 2 4" xfId="102" xr:uid="{16462908-A761-41B0-A882-9FD56B519C32}"/>
    <cellStyle name="Normal 2 2 4 2" xfId="201" xr:uid="{B0396811-53E4-4950-8028-FCBEC4801F10}"/>
    <cellStyle name="Normal 2 2 4 2 2" xfId="477" xr:uid="{C37E8B59-BE62-478D-A717-8713E9C83B97}"/>
    <cellStyle name="Normal 2 2 4 3" xfId="249" xr:uid="{8DB83339-95E7-4FFC-9420-A642D30B9535}"/>
    <cellStyle name="Normal 2 2 4 3 2" xfId="524" xr:uid="{C45F4681-392F-42C7-9647-65816D9091D2}"/>
    <cellStyle name="Normal 2 2 4 4" xfId="296" xr:uid="{31E8BB17-BFBC-4493-9118-01A0B5952069}"/>
    <cellStyle name="Normal 2 2 4 4 2" xfId="571" xr:uid="{EFE003CF-4A51-4802-BFE8-8ADE8C2A6D16}"/>
    <cellStyle name="Normal 2 2 4 5" xfId="386" xr:uid="{0A1B5355-A609-4C51-A1C3-C8EB6F5625E8}"/>
    <cellStyle name="Normal 2 2 5" xfId="128" xr:uid="{38E42B6B-2866-41FE-8093-1F5F67602D79}"/>
    <cellStyle name="Normal 2 2 5 2" xfId="408" xr:uid="{621F1A33-B7B9-439C-9A05-108FFB522C30}"/>
    <cellStyle name="Normal 2 2 6" xfId="150" xr:uid="{E1E536FF-08F8-4EDF-8521-11DF9AFF3FB0}"/>
    <cellStyle name="Normal 2 2 6 2" xfId="430" xr:uid="{4C957621-9648-4251-834A-9167877B94E4}"/>
    <cellStyle name="Normal 2 2 7" xfId="172" xr:uid="{89D5774D-7735-453E-BA97-3E3A181D4BFB}"/>
    <cellStyle name="Normal 2 2 7 2" xfId="452" xr:uid="{B82D7937-F6D4-4CE7-8BE6-E29437A6F286}"/>
    <cellStyle name="Normal 2 2 8" xfId="224" xr:uid="{690C4FA5-0A75-44C4-A990-55B6453F2732}"/>
    <cellStyle name="Normal 2 2 8 2" xfId="499" xr:uid="{6BDB4FE3-8F88-4D01-8B1A-DA2EB4DB5854}"/>
    <cellStyle name="Normal 2 2 9" xfId="271" xr:uid="{60059C7A-11AD-42D8-8991-817DBD99D50C}"/>
    <cellStyle name="Normal 2 2 9 2" xfId="546" xr:uid="{60795BA4-B2FA-4EE5-A210-6AF7567F9C99}"/>
    <cellStyle name="Normal 2 3" xfId="17" xr:uid="{0F1B2EF7-F008-4E1C-ADED-DF4B7CDBD6DB}"/>
    <cellStyle name="Normal 2 3 10" xfId="616" xr:uid="{0EFAA142-B5C4-4BBB-84E3-FB57F63E654D}"/>
    <cellStyle name="Normal 2 3 11" xfId="623" xr:uid="{75F028C9-019A-4B80-A7BC-5D418F99F349}"/>
    <cellStyle name="Normal 2 3 12" xfId="40" xr:uid="{1E4C9126-E937-453B-B81D-F8106A7C5C26}"/>
    <cellStyle name="Normal 2 3 2" xfId="27" xr:uid="{5D5351B8-C1C0-4247-9A8E-321D6A4891BF}"/>
    <cellStyle name="Normal 2 3 2 2" xfId="345" xr:uid="{AB661433-B9AC-4E8A-BC14-DDCC0B0E6DA1}"/>
    <cellStyle name="Normal 2 3 2 3" xfId="631" xr:uid="{5C930527-9B8D-4C8E-B1B2-88BEA008A2E4}"/>
    <cellStyle name="Normal 2 3 2 4" xfId="47" xr:uid="{351BCF74-3ED2-45A6-92D6-F30A9AABE9B6}"/>
    <cellStyle name="Normal 2 3 3" xfId="54" xr:uid="{DEBEA9B5-7B05-45AA-8843-EC5EC76A9DE2}"/>
    <cellStyle name="Normal 2 3 3 2" xfId="352" xr:uid="{E54B9049-DFDC-4246-B47D-DDAD1A536C6D}"/>
    <cellStyle name="Normal 2 3 4" xfId="61" xr:uid="{08E3EAE4-36E5-4F53-9C79-7C5D0EFF7671}"/>
    <cellStyle name="Normal 2 3 4 2" xfId="359" xr:uid="{30EAA0CD-482D-402E-97A9-5F710535FEF0}"/>
    <cellStyle name="Normal 2 3 5" xfId="196" xr:uid="{1E25CE24-E367-4444-8093-271565ECA78B}"/>
    <cellStyle name="Normal 2 3 6" xfId="319" xr:uid="{5B654DDC-0FE1-4484-B983-334F50E67FE8}"/>
    <cellStyle name="Normal 2 3 6 2" xfId="594" xr:uid="{5F460748-A859-482C-AB42-46A744956CD4}"/>
    <cellStyle name="Normal 2 3 7" xfId="326" xr:uid="{563C8859-3880-4316-84B4-87DE72D10B15}"/>
    <cellStyle name="Normal 2 3 7 2" xfId="601" xr:uid="{037B2D6F-9D04-4380-B03E-5C6CB2EF05EA}"/>
    <cellStyle name="Normal 2 3 8" xfId="338" xr:uid="{E787CAB5-F27D-4E35-AFFB-1FAD27EF0BBE}"/>
    <cellStyle name="Normal 2 3 9" xfId="608" xr:uid="{F0353CFA-D085-42B1-AF7D-C8F320CB98C4}"/>
    <cellStyle name="Normal 2 4" xfId="23" xr:uid="{0D3C4776-105C-4F28-BBD8-F905623DD8C5}"/>
    <cellStyle name="Normal 2 4 2" xfId="192" xr:uid="{ED56E7A1-AB22-4592-B94D-E3D0E3CA28E5}"/>
    <cellStyle name="Normal 2 4 3" xfId="333" xr:uid="{909455B4-0F46-4FF6-B8D7-03C392C854CF}"/>
    <cellStyle name="Normal 2 4 4" xfId="627" xr:uid="{8051836C-8A50-44BE-BDBD-BBF90B346F55}"/>
    <cellStyle name="Normal 2 4 5" xfId="35" xr:uid="{5EBC7742-42D9-49BD-9017-83FD3CCB0CE0}"/>
    <cellStyle name="Normal 2 5" xfId="43" xr:uid="{9795FE5E-2C53-4E46-A505-EF13B8164183}"/>
    <cellStyle name="Normal 2 5 2" xfId="341" xr:uid="{B96EC553-0343-481C-A123-DF14EEE43147}"/>
    <cellStyle name="Normal 2 6" xfId="50" xr:uid="{FE3D3967-9C82-4CF5-8E49-EB8A8ADC3F04}"/>
    <cellStyle name="Normal 2 6 2" xfId="348" xr:uid="{F3ADD180-FBE8-4D67-A2D4-3AA9C5386504}"/>
    <cellStyle name="Normal 2 7" xfId="57" xr:uid="{34F01EE8-F4E6-4142-BA4E-2F1692C68B55}"/>
    <cellStyle name="Normal 2 7 2" xfId="355" xr:uid="{C873DF36-C9DD-4C13-B315-5A0B85BABDCE}"/>
    <cellStyle name="Normal 2 8" xfId="315" xr:uid="{37AE0FB5-25C6-42AC-A7A4-297FCD74285F}"/>
    <cellStyle name="Normal 2 8 2" xfId="590" xr:uid="{351DD9AC-4F32-4119-BA84-7B88A25AE610}"/>
    <cellStyle name="Normal 2 9" xfId="322" xr:uid="{321F42C0-D8D8-47A0-BEFA-2E6DD9330CD2}"/>
    <cellStyle name="Normal 2 9 2" xfId="597" xr:uid="{F82B93E0-A368-4A70-ACCC-34777AFB0678}"/>
    <cellStyle name="Normal 3" xfId="18" xr:uid="{844CE3AD-9C0A-47FB-AAF1-788C0D2D1353}"/>
    <cellStyle name="Normal 3 10" xfId="124" xr:uid="{DF9C41DF-B7C9-471D-9062-6EE61D6065AF}"/>
    <cellStyle name="Normal 3 10 2" xfId="194" xr:uid="{A5AA06BD-DAFF-41C7-8C3E-A2A1524AA6A4}"/>
    <cellStyle name="Normal 3 10 3" xfId="404" xr:uid="{7B672FCC-AA0B-461C-A8B8-B246DEFE10C2}"/>
    <cellStyle name="Normal 3 11" xfId="146" xr:uid="{BA808D6E-DA8B-4147-BC12-3A6924A4B6FC}"/>
    <cellStyle name="Normal 3 11 2" xfId="426" xr:uid="{7E2B62F0-320F-4D9B-90F6-75F0FC8D55EA}"/>
    <cellStyle name="Normal 3 12" xfId="168" xr:uid="{1E14B916-F3B9-4B07-A1D6-82243AFE7B28}"/>
    <cellStyle name="Normal 3 12 2" xfId="448" xr:uid="{B78CFC77-E78A-459C-BE01-022BA0520133}"/>
    <cellStyle name="Normal 3 13" xfId="220" xr:uid="{DD83A1CD-FC75-4B35-88AF-BF1B71E8624A}"/>
    <cellStyle name="Normal 3 13 2" xfId="495" xr:uid="{AC6AB31A-681E-48D3-B9C9-AF9847377506}"/>
    <cellStyle name="Normal 3 14" xfId="267" xr:uid="{533F83F1-CE79-4D8E-B466-8E815676B957}"/>
    <cellStyle name="Normal 3 14 2" xfId="542" xr:uid="{864717C0-CBAF-4151-AA3D-C1E7D8F2B404}"/>
    <cellStyle name="Normal 3 15" xfId="63" xr:uid="{5ADB09E6-7986-4BC9-B816-C3192B1A5CA7}"/>
    <cellStyle name="Normal 3 15 2" xfId="361" xr:uid="{8DD1E3AA-BAF7-4A62-9BF3-77A8A13623FE}"/>
    <cellStyle name="Normal 3 2" xfId="70" xr:uid="{1B5986CD-760E-46BD-B93E-496C68790B90}"/>
    <cellStyle name="Normal 3 3" xfId="79" xr:uid="{BE3203E5-94ED-470C-B2B1-86207AF792D5}"/>
    <cellStyle name="Normal 3 3 10" xfId="366" xr:uid="{D384E4C9-49AF-41E8-A683-703716165E59}"/>
    <cellStyle name="Normal 3 3 2" xfId="87" xr:uid="{4A2CA6C9-3D05-41DB-B0F5-FF450C8BFD7B}"/>
    <cellStyle name="Normal 3 3 2 2" xfId="120" xr:uid="{211EA9A4-34FC-4CB0-B191-32BBEA8D8EEB}"/>
    <cellStyle name="Normal 3 3 2 2 2" xfId="217" xr:uid="{4B6CFD19-86DF-47CA-BE40-7754005BAEB3}"/>
    <cellStyle name="Normal 3 3 2 2 2 2" xfId="492" xr:uid="{79162DC2-3C0D-49C2-A551-2CA9D8180E36}"/>
    <cellStyle name="Normal 3 3 2 2 3" xfId="264" xr:uid="{D36FF99D-0D1D-4907-9D2F-5556789EAACA}"/>
    <cellStyle name="Normal 3 3 2 2 3 2" xfId="539" xr:uid="{54D74CCF-197E-4BB3-AE60-891419382DED}"/>
    <cellStyle name="Normal 3 3 2 2 4" xfId="311" xr:uid="{E8D5A0AA-EB54-40A0-9476-837B2E68B86B}"/>
    <cellStyle name="Normal 3 3 2 2 4 2" xfId="586" xr:uid="{401C53C3-3C81-4170-98EA-1D8ED2E706B0}"/>
    <cellStyle name="Normal 3 3 2 2 5" xfId="401" xr:uid="{DBE2AF0A-E18A-42B6-BE97-98B725583FAA}"/>
    <cellStyle name="Normal 3 3 2 3" xfId="143" xr:uid="{85D997CF-AF10-42C3-9581-42C4C57F33E7}"/>
    <cellStyle name="Normal 3 3 2 3 2" xfId="423" xr:uid="{8F9E77FF-CC1F-4E23-99B9-29AE851D3131}"/>
    <cellStyle name="Normal 3 3 2 4" xfId="165" xr:uid="{82B095C0-CB01-436B-AB6A-EF5ACEDCE226}"/>
    <cellStyle name="Normal 3 3 2 4 2" xfId="445" xr:uid="{EFB140E2-0771-4450-945F-4A4A3134B913}"/>
    <cellStyle name="Normal 3 3 2 5" xfId="187" xr:uid="{5136F298-231C-4A47-8285-AFD258CF1556}"/>
    <cellStyle name="Normal 3 3 2 5 2" xfId="467" xr:uid="{1B7F66ED-1CC9-4840-BD6A-6595F954624E}"/>
    <cellStyle name="Normal 3 3 2 6" xfId="239" xr:uid="{F05FC3A1-E179-462C-A903-0C1CE93DB8C5}"/>
    <cellStyle name="Normal 3 3 2 6 2" xfId="514" xr:uid="{207656DE-56D7-433A-B5FE-A6407DCF7A81}"/>
    <cellStyle name="Normal 3 3 2 7" xfId="286" xr:uid="{2A62D03D-E007-450E-BD9E-5091616219FB}"/>
    <cellStyle name="Normal 3 3 2 7 2" xfId="561" xr:uid="{BDE4C21B-1CB9-400C-BF53-9723253FF172}"/>
    <cellStyle name="Normal 3 3 2 8" xfId="373" xr:uid="{E1FED355-A463-4EB2-8714-AC628CA64BD9}"/>
    <cellStyle name="Normal 3 3 3" xfId="95" xr:uid="{DC7B8481-8304-4F0B-9065-A656812CB12D}"/>
    <cellStyle name="Normal 3 3 3 2" xfId="112" xr:uid="{D0E78254-8983-4D91-AB29-12F2649D9D43}"/>
    <cellStyle name="Normal 3 3 3 2 2" xfId="210" xr:uid="{87AF8B4F-A5C1-4690-8B7B-496E8B7254B3}"/>
    <cellStyle name="Normal 3 3 3 2 2 2" xfId="485" xr:uid="{F8BDCA70-4E57-4B2D-B883-D734E5F38B6A}"/>
    <cellStyle name="Normal 3 3 3 2 3" xfId="257" xr:uid="{5394734F-61B7-476A-8EC1-72C433C8171E}"/>
    <cellStyle name="Normal 3 3 3 2 3 2" xfId="532" xr:uid="{5DE677C0-4C8D-4478-88D0-CCCBF388CD8F}"/>
    <cellStyle name="Normal 3 3 3 2 4" xfId="304" xr:uid="{AF0A5B3E-1FF1-4A3B-91F1-D27C7AC7D67B}"/>
    <cellStyle name="Normal 3 3 3 2 4 2" xfId="579" xr:uid="{51D384E3-551B-400C-B045-B25701949945}"/>
    <cellStyle name="Normal 3 3 3 2 5" xfId="394" xr:uid="{A77364DE-7DF2-4483-BBA3-EB865B3DC0B9}"/>
    <cellStyle name="Normal 3 3 3 3" xfId="136" xr:uid="{4BBD7443-C541-4384-A7ED-C4DF61E89C6A}"/>
    <cellStyle name="Normal 3 3 3 3 2" xfId="416" xr:uid="{FFD37101-BAFB-4CCF-861F-5388F8F74C0E}"/>
    <cellStyle name="Normal 3 3 3 4" xfId="158" xr:uid="{7C37E404-C57A-4BB7-8C3B-B93382170D75}"/>
    <cellStyle name="Normal 3 3 3 4 2" xfId="438" xr:uid="{84100FE5-B2F8-4FAB-8D0C-E891998DBA85}"/>
    <cellStyle name="Normal 3 3 3 5" xfId="180" xr:uid="{BA1AB1F3-9A63-4B58-AC53-ECE364F9F567}"/>
    <cellStyle name="Normal 3 3 3 5 2" xfId="460" xr:uid="{BFAD46F0-E41C-4863-872D-C4F6AEF30092}"/>
    <cellStyle name="Normal 3 3 3 6" xfId="232" xr:uid="{DD9D606F-75AD-4586-A24F-8A96EC4A1EAD}"/>
    <cellStyle name="Normal 3 3 3 6 2" xfId="507" xr:uid="{8D72804A-066C-45AE-9B98-76B2F2D749DC}"/>
    <cellStyle name="Normal 3 3 3 7" xfId="279" xr:uid="{5FD23466-C767-4A98-81CB-F6FB3E6978FE}"/>
    <cellStyle name="Normal 3 3 3 7 2" xfId="554" xr:uid="{5DCA895B-8285-44D0-BCCF-A9866F7133F1}"/>
    <cellStyle name="Normal 3 3 3 8" xfId="380" xr:uid="{A8C6484F-3F20-4271-8F92-A6D9C919BABC}"/>
    <cellStyle name="Normal 3 3 4" xfId="104" xr:uid="{EA037735-62B2-431F-A099-8A980D63D53A}"/>
    <cellStyle name="Normal 3 3 4 2" xfId="203" xr:uid="{A392487D-BCAB-459D-8BDC-3D476DBABD2A}"/>
    <cellStyle name="Normal 3 3 4 2 2" xfId="478" xr:uid="{F38CB455-C71A-49E5-BA05-5B1A23C77C75}"/>
    <cellStyle name="Normal 3 3 4 3" xfId="250" xr:uid="{CE2FE68C-B356-4FF8-A5C5-E4229B189779}"/>
    <cellStyle name="Normal 3 3 4 3 2" xfId="525" xr:uid="{D1FEFDF4-C3BA-41BB-A58B-0C228F734ACB}"/>
    <cellStyle name="Normal 3 3 4 4" xfId="297" xr:uid="{FC6EC2DC-B9E8-4410-AF30-55D6A8E63999}"/>
    <cellStyle name="Normal 3 3 4 4 2" xfId="572" xr:uid="{59CCB18D-0C02-4476-8273-7B4979E677C8}"/>
    <cellStyle name="Normal 3 3 4 5" xfId="387" xr:uid="{45E21BC9-79FD-45CE-BEB8-1AF01BC37BD8}"/>
    <cellStyle name="Normal 3 3 5" xfId="129" xr:uid="{6B91C620-E576-4B9B-9D3F-1DCE53C46F22}"/>
    <cellStyle name="Normal 3 3 5 2" xfId="409" xr:uid="{5C3ED98B-E0EA-4BE2-8AF3-A92743611C35}"/>
    <cellStyle name="Normal 3 3 6" xfId="151" xr:uid="{89629B8A-22AD-4C1D-88BE-EC26BFCB9CF8}"/>
    <cellStyle name="Normal 3 3 6 2" xfId="431" xr:uid="{5AB1F3F2-D84B-436F-B738-3A78704EEE8A}"/>
    <cellStyle name="Normal 3 3 7" xfId="173" xr:uid="{F32B8F43-E0CB-4406-B363-0836CA7B87BB}"/>
    <cellStyle name="Normal 3 3 7 2" xfId="453" xr:uid="{6FF7CCFA-365B-4183-8125-F99D3682D76D}"/>
    <cellStyle name="Normal 3 3 8" xfId="225" xr:uid="{7D5BD8C0-C706-4312-94DA-E4969688FA79}"/>
    <cellStyle name="Normal 3 3 8 2" xfId="500" xr:uid="{32EE614F-A70F-4481-AAE2-E93D5176AFB0}"/>
    <cellStyle name="Normal 3 3 9" xfId="272" xr:uid="{0C5DB5AB-8DFE-410B-82D8-B04AD23FADBD}"/>
    <cellStyle name="Normal 3 3 9 2" xfId="547" xr:uid="{C2C069E4-7786-4368-BF15-D47CD4D3585B}"/>
    <cellStyle name="Normal 3 4" xfId="80" xr:uid="{68BBF420-BDC2-4FCD-BCA6-20781B5A8290}"/>
    <cellStyle name="Normal 3 4 10" xfId="367" xr:uid="{3210861E-84FA-451D-9D17-890010E47ABD}"/>
    <cellStyle name="Normal 3 4 2" xfId="88" xr:uid="{F594DFCC-8AED-4E5E-83AD-78BAA28E25D7}"/>
    <cellStyle name="Normal 3 4 2 2" xfId="121" xr:uid="{1DAAA1DA-086E-486F-9C4E-16AFD35E9B71}"/>
    <cellStyle name="Normal 3 4 2 2 2" xfId="218" xr:uid="{374109ED-A93C-4024-B5EC-1D7B4F699ED9}"/>
    <cellStyle name="Normal 3 4 2 2 2 2" xfId="493" xr:uid="{E8AB7880-7048-44B6-A2BB-36E3E4B1CE85}"/>
    <cellStyle name="Normal 3 4 2 2 3" xfId="265" xr:uid="{92735251-360B-4A36-B1BD-27F9A0A51CF8}"/>
    <cellStyle name="Normal 3 4 2 2 3 2" xfId="540" xr:uid="{1D844B03-8F88-480C-9D12-4CC82575AFDA}"/>
    <cellStyle name="Normal 3 4 2 2 4" xfId="312" xr:uid="{E455B212-C0EB-45E0-8A81-B82E0F79FFBB}"/>
    <cellStyle name="Normal 3 4 2 2 4 2" xfId="587" xr:uid="{B1D6C75D-0B23-4C6B-BFA6-DE57C141775C}"/>
    <cellStyle name="Normal 3 4 2 2 5" xfId="402" xr:uid="{24877C55-0E75-40CD-886B-CC5F23AE5A3E}"/>
    <cellStyle name="Normal 3 4 2 3" xfId="144" xr:uid="{D0FD695C-829E-4607-9C96-84FA6F6FC544}"/>
    <cellStyle name="Normal 3 4 2 3 2" xfId="424" xr:uid="{89AE397A-A477-40B5-A09B-8A92409BE05E}"/>
    <cellStyle name="Normal 3 4 2 4" xfId="166" xr:uid="{2D9E84C1-14B1-4ED5-85F4-704EB2D96BCA}"/>
    <cellStyle name="Normal 3 4 2 4 2" xfId="446" xr:uid="{6337EBF2-E216-41F9-93A7-C1ED3BF2392B}"/>
    <cellStyle name="Normal 3 4 2 5" xfId="188" xr:uid="{A8411A64-FA04-4A36-81B3-4D43C0C94CA1}"/>
    <cellStyle name="Normal 3 4 2 5 2" xfId="468" xr:uid="{6E52CD37-AA04-4625-8EA7-7DAEF87C54B2}"/>
    <cellStyle name="Normal 3 4 2 6" xfId="240" xr:uid="{E3116A08-177A-4D20-BC48-DADE8B9B6FDF}"/>
    <cellStyle name="Normal 3 4 2 6 2" xfId="515" xr:uid="{4AEA1A4C-8B98-4ACD-9EBB-045590883010}"/>
    <cellStyle name="Normal 3 4 2 7" xfId="287" xr:uid="{F1FCA472-CF7C-4F4B-911D-EBCAD8FE5267}"/>
    <cellStyle name="Normal 3 4 2 7 2" xfId="562" xr:uid="{DC697DB0-CA5F-4105-88BC-26C6B78B4114}"/>
    <cellStyle name="Normal 3 4 2 8" xfId="374" xr:uid="{D960209E-93B1-4CC6-8D63-E8E132CD5EEE}"/>
    <cellStyle name="Normal 3 4 3" xfId="96" xr:uid="{3312116C-1E9E-4CE6-8D6B-2A4484C25728}"/>
    <cellStyle name="Normal 3 4 3 2" xfId="113" xr:uid="{3624F386-DF08-4040-B5EF-AF47507BB255}"/>
    <cellStyle name="Normal 3 4 3 2 2" xfId="211" xr:uid="{93D11E8E-CC24-4C33-8199-F976430A83CA}"/>
    <cellStyle name="Normal 3 4 3 2 2 2" xfId="486" xr:uid="{8CD4E868-9297-4EBD-A2B4-F25C1C8F7A71}"/>
    <cellStyle name="Normal 3 4 3 2 3" xfId="258" xr:uid="{528726B1-C4B7-4B36-A9DC-7B96D8FDEE87}"/>
    <cellStyle name="Normal 3 4 3 2 3 2" xfId="533" xr:uid="{AA8042C3-9114-4D46-8858-3302DBCC191E}"/>
    <cellStyle name="Normal 3 4 3 2 4" xfId="305" xr:uid="{2B69E558-7C63-49B3-A26A-30F39FC2CE56}"/>
    <cellStyle name="Normal 3 4 3 2 4 2" xfId="580" xr:uid="{3F4CCDC6-5164-4BFA-A603-C4F32B93FFFC}"/>
    <cellStyle name="Normal 3 4 3 2 5" xfId="395" xr:uid="{8C1E679C-BB41-4D09-AEB9-EA81DCDCEDBE}"/>
    <cellStyle name="Normal 3 4 3 3" xfId="137" xr:uid="{E5B1F86D-77FA-4579-B50A-A346E914C056}"/>
    <cellStyle name="Normal 3 4 3 3 2" xfId="417" xr:uid="{C7755621-0352-42D3-94B5-4EC95CA94C5E}"/>
    <cellStyle name="Normal 3 4 3 4" xfId="159" xr:uid="{E739B4DE-EDE3-4C4E-BBBC-7D5E38EEB15E}"/>
    <cellStyle name="Normal 3 4 3 4 2" xfId="439" xr:uid="{8B81ACCA-EBD4-4A8D-9071-9489DDCD7DCE}"/>
    <cellStyle name="Normal 3 4 3 5" xfId="181" xr:uid="{6EDBCDA9-A79A-4EC7-BF95-6A81B46AA88C}"/>
    <cellStyle name="Normal 3 4 3 5 2" xfId="461" xr:uid="{3835146B-FA1C-47D5-822B-D390985219BE}"/>
    <cellStyle name="Normal 3 4 3 6" xfId="233" xr:uid="{9824B819-77D6-4FA3-9EDB-C64F6B348287}"/>
    <cellStyle name="Normal 3 4 3 6 2" xfId="508" xr:uid="{8DE16BB0-BD1F-493E-A925-A4486947B733}"/>
    <cellStyle name="Normal 3 4 3 7" xfId="280" xr:uid="{EC1099B0-4099-41A0-8B91-D1A6B9821B40}"/>
    <cellStyle name="Normal 3 4 3 7 2" xfId="555" xr:uid="{F28A3A03-1713-4D3E-9196-B460A9E3AFC9}"/>
    <cellStyle name="Normal 3 4 3 8" xfId="381" xr:uid="{9B029427-8216-4B19-B76C-AA9A0941E3CB}"/>
    <cellStyle name="Normal 3 4 4" xfId="105" xr:uid="{7DA8CA78-FDB2-4499-BDF2-59A989CAE0A9}"/>
    <cellStyle name="Normal 3 4 4 2" xfId="204" xr:uid="{F4017AA6-E0E0-48AF-8139-A4A0BF2DFCEA}"/>
    <cellStyle name="Normal 3 4 4 2 2" xfId="479" xr:uid="{F6704C0C-FA2B-49B1-9527-3057CEAB0869}"/>
    <cellStyle name="Normal 3 4 4 3" xfId="251" xr:uid="{6BFDF9C5-0620-42AB-994F-A0B4FC055959}"/>
    <cellStyle name="Normal 3 4 4 3 2" xfId="526" xr:uid="{54CCAFB8-D788-45C1-B4A9-1517C1587F7B}"/>
    <cellStyle name="Normal 3 4 4 4" xfId="298" xr:uid="{9F557CD7-14D0-4D08-8A71-C88B90A0E354}"/>
    <cellStyle name="Normal 3 4 4 4 2" xfId="573" xr:uid="{7DEA8694-0C85-4129-B07F-A7AB55AA694A}"/>
    <cellStyle name="Normal 3 4 4 5" xfId="388" xr:uid="{9F62EC32-884A-40C2-82C8-4D73A4FD46C6}"/>
    <cellStyle name="Normal 3 4 5" xfId="130" xr:uid="{3BC78E25-2CA0-496F-9A02-594F47682B39}"/>
    <cellStyle name="Normal 3 4 5 2" xfId="410" xr:uid="{C61B96D8-92C4-4C7E-8A22-31678C7AC267}"/>
    <cellStyle name="Normal 3 4 6" xfId="152" xr:uid="{D9382868-C364-4B47-9440-40D15AB751AF}"/>
    <cellStyle name="Normal 3 4 6 2" xfId="432" xr:uid="{97863550-2728-4472-9A3E-ECCD88AF5C64}"/>
    <cellStyle name="Normal 3 4 7" xfId="174" xr:uid="{1EAB51E4-2642-4729-A28F-A8A8DA6DE74C}"/>
    <cellStyle name="Normal 3 4 7 2" xfId="454" xr:uid="{8617CB5A-A47B-4AA0-880F-7EDBD2F723FE}"/>
    <cellStyle name="Normal 3 4 8" xfId="226" xr:uid="{44B9F812-F139-4AB0-8C4B-03E5F9C44BB0}"/>
    <cellStyle name="Normal 3 4 8 2" xfId="501" xr:uid="{689EDBA9-5DD6-4ABF-A32E-E2838987FA56}"/>
    <cellStyle name="Normal 3 4 9" xfId="273" xr:uid="{9A1F336D-2CE6-428A-976E-D0A078084385}"/>
    <cellStyle name="Normal 3 4 9 2" xfId="548" xr:uid="{C8308F1C-322A-43B1-868E-660974A3F10D}"/>
    <cellStyle name="Normal 3 5" xfId="81" xr:uid="{2E60696C-8F53-4571-A8CC-BAC24C609307}"/>
    <cellStyle name="Normal 3 5 10" xfId="368" xr:uid="{26EC5077-0F5C-4569-B99E-EA652396EC80}"/>
    <cellStyle name="Normal 3 5 2" xfId="89" xr:uid="{7B1E51D2-CAC7-4F7F-82C3-8CCB8E5EA65D}"/>
    <cellStyle name="Normal 3 5 2 2" xfId="122" xr:uid="{B39DFB0E-6ED5-42CF-85F7-BC412640869B}"/>
    <cellStyle name="Normal 3 5 2 2 2" xfId="219" xr:uid="{BB5A51A5-29CB-46D7-B5B2-48DFE56F6A88}"/>
    <cellStyle name="Normal 3 5 2 2 2 2" xfId="494" xr:uid="{FD30B87F-88E9-4CA7-8594-718D5CE69544}"/>
    <cellStyle name="Normal 3 5 2 2 3" xfId="266" xr:uid="{2B3B2A2F-8C20-4D26-8D55-C226CAE2EA49}"/>
    <cellStyle name="Normal 3 5 2 2 3 2" xfId="541" xr:uid="{3B88C4BC-62D0-4ACD-A9E6-5C754A492A35}"/>
    <cellStyle name="Normal 3 5 2 2 4" xfId="313" xr:uid="{AAF7B420-19DE-4344-B419-A0CD0E82D7A5}"/>
    <cellStyle name="Normal 3 5 2 2 4 2" xfId="588" xr:uid="{2D1AF40A-7352-48D1-90EA-D80C267D72DC}"/>
    <cellStyle name="Normal 3 5 2 2 5" xfId="403" xr:uid="{5EBF7D47-89CE-4FE6-BB73-A8EFFDF75A6B}"/>
    <cellStyle name="Normal 3 5 2 3" xfId="145" xr:uid="{7F1DD69E-6FE2-4B3C-8BAA-3F5B62DF927F}"/>
    <cellStyle name="Normal 3 5 2 3 2" xfId="425" xr:uid="{C4960091-20B0-4408-93A9-C143B1E2DC65}"/>
    <cellStyle name="Normal 3 5 2 4" xfId="167" xr:uid="{9FBBCDFC-BE95-4A2C-BBC0-C8318438709A}"/>
    <cellStyle name="Normal 3 5 2 4 2" xfId="447" xr:uid="{11B2CECF-B691-45DB-BAAA-DFC1E5C8DA5D}"/>
    <cellStyle name="Normal 3 5 2 5" xfId="189" xr:uid="{7537B372-D591-437A-8EBF-9999972D4B71}"/>
    <cellStyle name="Normal 3 5 2 5 2" xfId="469" xr:uid="{8849B33A-262A-4E80-8B80-6155303DDA75}"/>
    <cellStyle name="Normal 3 5 2 6" xfId="241" xr:uid="{3EDA6FD9-920F-40AF-9E0A-936347030529}"/>
    <cellStyle name="Normal 3 5 2 6 2" xfId="516" xr:uid="{0314302C-D9F7-4B32-B687-284ECA54AB05}"/>
    <cellStyle name="Normal 3 5 2 7" xfId="288" xr:uid="{834BFB5E-53FF-44FA-895B-221E981976D7}"/>
    <cellStyle name="Normal 3 5 2 7 2" xfId="563" xr:uid="{7CD77500-EEA5-41FA-9EB4-5A9C0FDCADD6}"/>
    <cellStyle name="Normal 3 5 2 8" xfId="375" xr:uid="{780D88AD-1F87-45BC-8613-29048067C4F9}"/>
    <cellStyle name="Normal 3 5 3" xfId="97" xr:uid="{6A198BED-5165-4911-9E6C-4E085D922D72}"/>
    <cellStyle name="Normal 3 5 3 2" xfId="114" xr:uid="{5E0BE309-F5D5-4C21-933F-84C1FE301AD7}"/>
    <cellStyle name="Normal 3 5 3 2 2" xfId="212" xr:uid="{EE0A74C2-FE92-4F69-85F0-BDC2C3A10A1F}"/>
    <cellStyle name="Normal 3 5 3 2 2 2" xfId="487" xr:uid="{49901558-4B27-4F5A-86E9-622A0D9B096A}"/>
    <cellStyle name="Normal 3 5 3 2 3" xfId="259" xr:uid="{800D3E6C-C61D-442D-91CF-72BDF8BB4941}"/>
    <cellStyle name="Normal 3 5 3 2 3 2" xfId="534" xr:uid="{091C2EB5-6F2C-4698-A93A-A1B98EC66D7E}"/>
    <cellStyle name="Normal 3 5 3 2 4" xfId="306" xr:uid="{919413DE-0AD4-4742-9865-73F55F375536}"/>
    <cellStyle name="Normal 3 5 3 2 4 2" xfId="581" xr:uid="{72067864-CFB2-4F52-98AF-49CEDBDA69FF}"/>
    <cellStyle name="Normal 3 5 3 2 5" xfId="396" xr:uid="{1093DA86-9E1B-4452-A34A-8C8FEE3CD5B3}"/>
    <cellStyle name="Normal 3 5 3 3" xfId="138" xr:uid="{647ED65E-F2EB-460D-99C0-5EE4444901B1}"/>
    <cellStyle name="Normal 3 5 3 3 2" xfId="418" xr:uid="{511364CA-47B2-4D4D-9516-2FFCA9E87598}"/>
    <cellStyle name="Normal 3 5 3 4" xfId="160" xr:uid="{8194455E-33B6-41D5-AFE4-4880B3943F6B}"/>
    <cellStyle name="Normal 3 5 3 4 2" xfId="440" xr:uid="{56CFB79E-5F9F-4223-926D-4689A2ACFA34}"/>
    <cellStyle name="Normal 3 5 3 5" xfId="182" xr:uid="{8AEA8300-B68D-48E6-9329-DF5CED623436}"/>
    <cellStyle name="Normal 3 5 3 5 2" xfId="462" xr:uid="{6FD7E2BA-7425-48A6-93B8-E7B8BD863C4D}"/>
    <cellStyle name="Normal 3 5 3 6" xfId="234" xr:uid="{290A3D57-D14F-4259-BA57-36FE864C102B}"/>
    <cellStyle name="Normal 3 5 3 6 2" xfId="509" xr:uid="{B5E1178D-A8BC-481C-A613-909C8691B702}"/>
    <cellStyle name="Normal 3 5 3 7" xfId="281" xr:uid="{2D95975B-CFA2-4684-9AB0-65E952C7C82A}"/>
    <cellStyle name="Normal 3 5 3 7 2" xfId="556" xr:uid="{9F474BA6-85B4-4C54-98EC-1ED9DAAA1C1D}"/>
    <cellStyle name="Normal 3 5 3 8" xfId="382" xr:uid="{86235FDE-1E0F-41A2-9F20-1BF44B314BE2}"/>
    <cellStyle name="Normal 3 5 4" xfId="106" xr:uid="{DA8BFD5E-C5A9-4826-BDA8-D3AE6E41A961}"/>
    <cellStyle name="Normal 3 5 4 2" xfId="205" xr:uid="{1FB66337-4FD9-4163-BA3A-F2F36300C7D3}"/>
    <cellStyle name="Normal 3 5 4 2 2" xfId="480" xr:uid="{75DE74B4-4ABA-4DD4-8D97-AC078555AB68}"/>
    <cellStyle name="Normal 3 5 4 3" xfId="252" xr:uid="{00541EC3-BC01-4819-B49D-5540CCC512CF}"/>
    <cellStyle name="Normal 3 5 4 3 2" xfId="527" xr:uid="{299601D3-D450-48D3-8FD6-B77AD02B4D7A}"/>
    <cellStyle name="Normal 3 5 4 4" xfId="299" xr:uid="{41EC55A5-442E-46DB-8168-A05E7D0729FA}"/>
    <cellStyle name="Normal 3 5 4 4 2" xfId="574" xr:uid="{66FDD99F-AC4B-454E-8AA9-D52CC3A3CCA9}"/>
    <cellStyle name="Normal 3 5 4 5" xfId="389" xr:uid="{2FADDADF-38D7-4330-B18B-9BCC7B59E149}"/>
    <cellStyle name="Normal 3 5 5" xfId="131" xr:uid="{BB30B54A-CD4B-49AD-A72C-E2C0DECD5C57}"/>
    <cellStyle name="Normal 3 5 5 2" xfId="411" xr:uid="{27623D8F-9DE8-4367-8D47-1E4CD5E5C5BB}"/>
    <cellStyle name="Normal 3 5 6" xfId="153" xr:uid="{F7F4B7AA-B6F5-47DC-9000-1838A2B91A07}"/>
    <cellStyle name="Normal 3 5 6 2" xfId="433" xr:uid="{D2387BDE-1E10-4280-9CD9-7E836C5BC93F}"/>
    <cellStyle name="Normal 3 5 7" xfId="175" xr:uid="{96F6635B-C75A-40A3-B14E-ECE9378AE7E3}"/>
    <cellStyle name="Normal 3 5 7 2" xfId="455" xr:uid="{1345001E-02EE-4376-B647-9A33F01B8794}"/>
    <cellStyle name="Normal 3 5 8" xfId="227" xr:uid="{A0083A15-E458-49A8-BA4C-DBABAFBB22AC}"/>
    <cellStyle name="Normal 3 5 8 2" xfId="502" xr:uid="{DB217845-7344-4B75-B1EE-F97E3C46AA94}"/>
    <cellStyle name="Normal 3 5 9" xfId="274" xr:uid="{BFDF4063-6F13-4BA9-BA62-A2FAF4644129}"/>
    <cellStyle name="Normal 3 5 9 2" xfId="549" xr:uid="{5E596A11-C67C-432F-A287-DF369CAC7581}"/>
    <cellStyle name="Normal 3 6" xfId="64" xr:uid="{5D9D1F6B-5FFF-4576-BF7B-2BEC53B24226}"/>
    <cellStyle name="Normal 3 6 10" xfId="362" xr:uid="{A87C2E41-B9F3-437A-A690-4567F7676C83}"/>
    <cellStyle name="Normal 3 6 2" xfId="83" xr:uid="{45A8D7CF-2BAD-471F-BDBB-96446681D8C9}"/>
    <cellStyle name="Normal 3 6 2 2" xfId="116" xr:uid="{071897BA-8E43-4430-ACBD-485E5442D8AD}"/>
    <cellStyle name="Normal 3 6 2 2 2" xfId="214" xr:uid="{28D73DD1-A65B-444D-A64C-274EF604A98F}"/>
    <cellStyle name="Normal 3 6 2 2 2 2" xfId="489" xr:uid="{B18F2A38-FC65-4CDF-B470-F788BA04E1FA}"/>
    <cellStyle name="Normal 3 6 2 2 3" xfId="261" xr:uid="{5ECCDD52-E780-45C4-A70F-CCD8AD4EB10B}"/>
    <cellStyle name="Normal 3 6 2 2 3 2" xfId="536" xr:uid="{CC4CC28A-BF00-4079-BE3A-16D2D784D8EC}"/>
    <cellStyle name="Normal 3 6 2 2 4" xfId="308" xr:uid="{A53661BE-684C-43C4-8811-739D6CB6530D}"/>
    <cellStyle name="Normal 3 6 2 2 4 2" xfId="583" xr:uid="{A70F9712-F7BA-4ADC-AD0F-1E67ADB3478C}"/>
    <cellStyle name="Normal 3 6 2 2 5" xfId="398" xr:uid="{A01C1C96-38DE-48D0-AD41-E1CA499ED6B3}"/>
    <cellStyle name="Normal 3 6 2 3" xfId="140" xr:uid="{A05ED761-57BC-4B6D-8BBA-D7D529654398}"/>
    <cellStyle name="Normal 3 6 2 3 2" xfId="420" xr:uid="{A467DBC3-4931-4E0B-B350-60153B9722B4}"/>
    <cellStyle name="Normal 3 6 2 4" xfId="162" xr:uid="{8F9A0705-7DFE-4EB9-B9CA-0F241AC2C4BC}"/>
    <cellStyle name="Normal 3 6 2 4 2" xfId="442" xr:uid="{4C5DB78D-73DF-4B39-A7BF-B29A9C774834}"/>
    <cellStyle name="Normal 3 6 2 5" xfId="184" xr:uid="{A7AA66A9-AFC1-4570-BB2A-514EA597C129}"/>
    <cellStyle name="Normal 3 6 2 5 2" xfId="464" xr:uid="{AC3A176D-9734-48D2-86FF-52689807DFCB}"/>
    <cellStyle name="Normal 3 6 2 6" xfId="236" xr:uid="{56360BCE-2216-4ABA-B453-93D92DBE0ABF}"/>
    <cellStyle name="Normal 3 6 2 6 2" xfId="511" xr:uid="{FF758389-23AA-49D4-9806-18533239ECBB}"/>
    <cellStyle name="Normal 3 6 2 7" xfId="283" xr:uid="{54C35B7F-8EAF-4DEC-AB3E-96BC851CD617}"/>
    <cellStyle name="Normal 3 6 2 7 2" xfId="558" xr:uid="{EF7486F8-C783-4D4C-8556-79B1E4808367}"/>
    <cellStyle name="Normal 3 6 2 8" xfId="370" xr:uid="{885E0F34-34BF-4C11-91EA-EF3A0E4F748B}"/>
    <cellStyle name="Normal 3 6 3" xfId="91" xr:uid="{C2230627-B8F1-4DD5-9373-1EB573CDB384}"/>
    <cellStyle name="Normal 3 6 3 2" xfId="108" xr:uid="{B5442ECD-7C8E-46FF-AC3B-BE8455BA868A}"/>
    <cellStyle name="Normal 3 6 3 2 2" xfId="207" xr:uid="{41B3286C-FD8A-4F20-8456-4F9D272AB60E}"/>
    <cellStyle name="Normal 3 6 3 2 2 2" xfId="482" xr:uid="{7E79466D-5A6D-4894-AE0D-434FB0E2B689}"/>
    <cellStyle name="Normal 3 6 3 2 3" xfId="254" xr:uid="{E6C7A6BD-524D-4278-BF94-A011F50EF164}"/>
    <cellStyle name="Normal 3 6 3 2 3 2" xfId="529" xr:uid="{69407377-2ED3-4C27-A3B8-5CA9A5C16B3A}"/>
    <cellStyle name="Normal 3 6 3 2 4" xfId="301" xr:uid="{D759C91F-1332-48B8-B0D6-A57A14A2860D}"/>
    <cellStyle name="Normal 3 6 3 2 4 2" xfId="576" xr:uid="{959DC790-925A-4C16-994B-E1BF0A4AB5EC}"/>
    <cellStyle name="Normal 3 6 3 2 5" xfId="391" xr:uid="{51ACAFF0-3316-46AC-BF6C-F3E98AFC11FC}"/>
    <cellStyle name="Normal 3 6 3 3" xfId="133" xr:uid="{DB7D314A-3775-42E9-8928-2D05B9584003}"/>
    <cellStyle name="Normal 3 6 3 3 2" xfId="413" xr:uid="{CDFE74B4-4D34-4CE4-9198-66DED83FC6F6}"/>
    <cellStyle name="Normal 3 6 3 4" xfId="155" xr:uid="{9837BE3C-30F7-48A7-857D-70AD4C0E9ECB}"/>
    <cellStyle name="Normal 3 6 3 4 2" xfId="435" xr:uid="{4D6D3F38-66E9-4D23-96EC-0C4C53B12713}"/>
    <cellStyle name="Normal 3 6 3 5" xfId="177" xr:uid="{AF9C87F0-DF72-4D6C-B83D-233BC732630B}"/>
    <cellStyle name="Normal 3 6 3 5 2" xfId="457" xr:uid="{51FC46C6-03E5-4465-A948-435652F52644}"/>
    <cellStyle name="Normal 3 6 3 6" xfId="229" xr:uid="{1B2F560A-3DB8-46E9-A539-F57AAF0E625B}"/>
    <cellStyle name="Normal 3 6 3 6 2" xfId="504" xr:uid="{44584086-7AB5-4E31-A759-C15B666B46D9}"/>
    <cellStyle name="Normal 3 6 3 7" xfId="276" xr:uid="{846F4CAC-FA32-4D64-99C1-F3AA447ACD5E}"/>
    <cellStyle name="Normal 3 6 3 7 2" xfId="551" xr:uid="{F13A4B9C-824D-49F5-B011-C0CFC3977F42}"/>
    <cellStyle name="Normal 3 6 3 8" xfId="377" xr:uid="{5D123609-2296-4900-9B07-6615035C89A1}"/>
    <cellStyle name="Normal 3 6 4" xfId="100" xr:uid="{E3E32654-7ABB-473B-975F-08C5B9B2001A}"/>
    <cellStyle name="Normal 3 6 4 2" xfId="198" xr:uid="{882C8ACB-23FC-49F2-B918-D8A615AB668D}"/>
    <cellStyle name="Normal 3 6 4 2 2" xfId="474" xr:uid="{07C91270-D9E3-4929-926D-F3884A317B9B}"/>
    <cellStyle name="Normal 3 6 4 3" xfId="246" xr:uid="{3532F627-2EC5-4B7D-A12A-C5131568C59D}"/>
    <cellStyle name="Normal 3 6 4 3 2" xfId="521" xr:uid="{C4379B20-CE9A-46CC-8E82-F2B6E33D0AEA}"/>
    <cellStyle name="Normal 3 6 4 4" xfId="293" xr:uid="{59CF0C97-93DA-4FCA-9DCE-B5BFA87DCB67}"/>
    <cellStyle name="Normal 3 6 4 4 2" xfId="568" xr:uid="{1B044231-7665-424C-B9FB-2687C21F2520}"/>
    <cellStyle name="Normal 3 6 4 5" xfId="384" xr:uid="{E23CAF0B-8485-4193-BAD2-A012CF656F9B}"/>
    <cellStyle name="Normal 3 6 5" xfId="125" xr:uid="{D19BDC4E-BBC7-4700-8AC2-50F24F1E3227}"/>
    <cellStyle name="Normal 3 6 5 2" xfId="405" xr:uid="{CAA5B99F-02E8-482D-A02C-ADB58DE4DBED}"/>
    <cellStyle name="Normal 3 6 6" xfId="147" xr:uid="{A4249884-42C0-412D-8E2B-4717BE0ADB8D}"/>
    <cellStyle name="Normal 3 6 6 2" xfId="427" xr:uid="{DE06E07C-7C20-45C8-9993-499088A12C5E}"/>
    <cellStyle name="Normal 3 6 7" xfId="169" xr:uid="{0B5C4A54-7B93-4E55-AD9C-0943082BBE54}"/>
    <cellStyle name="Normal 3 6 7 2" xfId="449" xr:uid="{E79C44DC-123C-47CE-A023-F05C16F76711}"/>
    <cellStyle name="Normal 3 6 8" xfId="221" xr:uid="{6AAAD1BB-1C43-4240-A632-5378D20AE1E2}"/>
    <cellStyle name="Normal 3 6 8 2" xfId="496" xr:uid="{0C3AF86E-0ED9-49AC-AFD8-A12E078AEE6C}"/>
    <cellStyle name="Normal 3 6 9" xfId="268" xr:uid="{11F91039-8F96-4CDA-A96D-2EBC56B406A7}"/>
    <cellStyle name="Normal 3 6 9 2" xfId="543" xr:uid="{3865999E-FF63-4604-B2C2-554526D45E73}"/>
    <cellStyle name="Normal 3 7" xfId="82" xr:uid="{1CD07782-F440-4582-9EEC-A9772B1E7731}"/>
    <cellStyle name="Normal 3 7 2" xfId="115" xr:uid="{6B94E7B5-4B6E-46E3-8247-816D1D786F09}"/>
    <cellStyle name="Normal 3 7 2 2" xfId="213" xr:uid="{EDD29792-63A8-437A-A97C-A3A960C68571}"/>
    <cellStyle name="Normal 3 7 2 2 2" xfId="488" xr:uid="{F73641F8-0428-437A-904A-4BD2CDC842B1}"/>
    <cellStyle name="Normal 3 7 2 3" xfId="260" xr:uid="{3A4F170B-6E18-4D4D-B396-85E8E463D03B}"/>
    <cellStyle name="Normal 3 7 2 3 2" xfId="535" xr:uid="{0A8D1409-29D9-4F9C-957E-18171D311F99}"/>
    <cellStyle name="Normal 3 7 2 4" xfId="307" xr:uid="{9589ABFD-76B5-4936-9C42-B72C9A57C593}"/>
    <cellStyle name="Normal 3 7 2 4 2" xfId="582" xr:uid="{DD0A0A4F-1CFE-4FCA-AEFD-1431EE318A08}"/>
    <cellStyle name="Normal 3 7 2 5" xfId="397" xr:uid="{C5F99E61-38C2-42B0-86BB-4566BA9A5052}"/>
    <cellStyle name="Normal 3 7 3" xfId="139" xr:uid="{5825DDE5-77BC-4315-A2D0-8719A0EA9F92}"/>
    <cellStyle name="Normal 3 7 3 2" xfId="419" xr:uid="{485E069F-66C4-4E89-AFA6-98B5707F9724}"/>
    <cellStyle name="Normal 3 7 4" xfId="161" xr:uid="{AB16F4A6-57EE-45FE-AD8C-6FA4D120452B}"/>
    <cellStyle name="Normal 3 7 4 2" xfId="441" xr:uid="{C3CF17D6-FCB8-42AF-94F7-5C5DDF556D99}"/>
    <cellStyle name="Normal 3 7 5" xfId="183" xr:uid="{18011F92-4FE0-41D0-82EA-8C30A6120A68}"/>
    <cellStyle name="Normal 3 7 5 2" xfId="463" xr:uid="{EE691444-D755-4B93-A5F0-2908648EE48F}"/>
    <cellStyle name="Normal 3 7 6" xfId="235" xr:uid="{B2606733-47D9-47B6-8371-DCA12C68FB5A}"/>
    <cellStyle name="Normal 3 7 6 2" xfId="510" xr:uid="{C517E8EC-ED58-44D7-AE5D-C551227BD31D}"/>
    <cellStyle name="Normal 3 7 7" xfId="282" xr:uid="{1CBE10FD-C7C1-40DF-9566-423037DCDDC6}"/>
    <cellStyle name="Normal 3 7 7 2" xfId="557" xr:uid="{2E3EF78D-AEAF-4F35-B470-91E4DF2EAF8C}"/>
    <cellStyle name="Normal 3 7 8" xfId="369" xr:uid="{8419D44F-C198-4462-BD88-A89CF5E57C22}"/>
    <cellStyle name="Normal 3 8" xfId="90" xr:uid="{3EBF1405-0C0F-44A9-A78C-B28E1BF6A893}"/>
    <cellStyle name="Normal 3 8 2" xfId="107" xr:uid="{9D4970ED-9C63-4AE1-A5B8-BB10181C6886}"/>
    <cellStyle name="Normal 3 8 2 2" xfId="206" xr:uid="{EFD0ECE2-5395-4970-8457-FE070B553145}"/>
    <cellStyle name="Normal 3 8 2 2 2" xfId="481" xr:uid="{88A2D1C2-6179-4E54-A2B0-3E03881FE652}"/>
    <cellStyle name="Normal 3 8 2 3" xfId="253" xr:uid="{6C3B3E38-832C-4696-A063-03783034EC82}"/>
    <cellStyle name="Normal 3 8 2 3 2" xfId="528" xr:uid="{D9F3EC15-DD6A-4821-96CA-3BC2E967B26C}"/>
    <cellStyle name="Normal 3 8 2 4" xfId="300" xr:uid="{63ADBAA3-81A9-49EA-B73F-91573FD23BB2}"/>
    <cellStyle name="Normal 3 8 2 4 2" xfId="575" xr:uid="{D9D68E8F-2B31-47CC-8CE6-25FC44FE6215}"/>
    <cellStyle name="Normal 3 8 2 5" xfId="390" xr:uid="{C91F3A81-E721-4888-870B-763C6F94BC2D}"/>
    <cellStyle name="Normal 3 8 3" xfId="132" xr:uid="{CE0C6B49-E83E-4166-BEA9-32CA343F59B9}"/>
    <cellStyle name="Normal 3 8 3 2" xfId="412" xr:uid="{66FD809B-D4EA-4272-87D7-3FF377FD9D63}"/>
    <cellStyle name="Normal 3 8 4" xfId="154" xr:uid="{55227ED2-DF90-4ECA-BCF8-95B47FE6DE70}"/>
    <cellStyle name="Normal 3 8 4 2" xfId="434" xr:uid="{AF0034F8-174D-44AE-913C-A2E80D9DEF23}"/>
    <cellStyle name="Normal 3 8 5" xfId="176" xr:uid="{B06616F0-1D20-4E70-8A47-202D4157B4C2}"/>
    <cellStyle name="Normal 3 8 5 2" xfId="456" xr:uid="{147693DF-CF93-4F20-BAD6-7A56C6DFF36C}"/>
    <cellStyle name="Normal 3 8 6" xfId="228" xr:uid="{93429A24-A893-4BD9-ABC4-3720244849F4}"/>
    <cellStyle name="Normal 3 8 6 2" xfId="503" xr:uid="{3F7EF8ED-BDF6-491A-A451-D80D8E67CA51}"/>
    <cellStyle name="Normal 3 8 7" xfId="275" xr:uid="{6814CB6C-236F-4689-8849-87CBF199EC76}"/>
    <cellStyle name="Normal 3 8 7 2" xfId="550" xr:uid="{E8822ED2-394A-4149-813E-FB73D7AC3088}"/>
    <cellStyle name="Normal 3 8 8" xfId="376" xr:uid="{3E3A7F4B-D381-4095-A398-17D4D1997E1F}"/>
    <cellStyle name="Normal 3 9" xfId="99" xr:uid="{853DE154-2E89-4CEF-909B-2417F1E94DA4}"/>
    <cellStyle name="Normal 3 9 2" xfId="197" xr:uid="{3875A028-C189-45E9-A1E8-9A1A2799AD6D}"/>
    <cellStyle name="Normal 3 9 2 2" xfId="473" xr:uid="{69DC088C-D1BA-431F-AECB-7055416CADCF}"/>
    <cellStyle name="Normal 3 9 3" xfId="245" xr:uid="{2AF1C5CC-2781-4C8C-A94A-1938E08C9B19}"/>
    <cellStyle name="Normal 3 9 3 2" xfId="520" xr:uid="{6E9EDFD5-E5C6-43EB-A4A2-4AD241478B14}"/>
    <cellStyle name="Normal 3 9 4" xfId="292" xr:uid="{422B4849-4FF0-489F-9459-F6DC625C8A5E}"/>
    <cellStyle name="Normal 3 9 4 2" xfId="567" xr:uid="{240A72B6-5997-4F93-AB60-71D23FE4544F}"/>
    <cellStyle name="Normal 3 9 5" xfId="383" xr:uid="{BD5DFCD0-1B5D-43C9-A131-FE9D23F3D55E}"/>
    <cellStyle name="Normal 4" xfId="13" xr:uid="{087A6ACE-3BD8-4401-A618-29048AE00603}"/>
    <cellStyle name="Normal 5" xfId="32" xr:uid="{ED1D88B8-078C-47FD-A062-EFD41A92EF6A}"/>
    <cellStyle name="Normal 5 2" xfId="65" xr:uid="{202BDB3B-61D6-4DEF-AECE-05D66AD8465C}"/>
    <cellStyle name="Normal 6" xfId="190" xr:uid="{B37996EC-DC0C-41BC-8420-88DB41792B73}"/>
    <cellStyle name="Normal 6 2" xfId="242" xr:uid="{98C703AD-0DD4-428A-A563-A8D14E2BD0A7}"/>
    <cellStyle name="Normal 6 2 2" xfId="517" xr:uid="{6FE8A53B-02BE-4965-95B8-1222881C37EA}"/>
    <cellStyle name="Normal 6 3" xfId="289" xr:uid="{5D7D6760-BA6E-483D-B1B2-5D0C72BC623D}"/>
    <cellStyle name="Normal 6 3 2" xfId="564" xr:uid="{F704F4DA-14B5-4C71-84BB-9A92FC14B457}"/>
    <cellStyle name="Normal 6 4" xfId="470" xr:uid="{678FEF64-C73F-49D6-A17A-1C11007AAD7C}"/>
    <cellStyle name="Normal 7" xfId="610" xr:uid="{8049322E-805C-485E-A40C-9FDBD5717131}"/>
    <cellStyle name="Normální 10 5" xfId="75" xr:uid="{C32F2DC5-381F-4076-8B8E-D3C0659E6E7D}"/>
    <cellStyle name="Normální 19" xfId="77" xr:uid="{4FADAAAC-4C8E-4AA7-B920-E1CFBE698710}"/>
    <cellStyle name="Normální 2" xfId="6" xr:uid="{4746ADC1-1EDC-4E34-BAFD-267062DC7751}"/>
    <cellStyle name="Normální 2 2" xfId="202" xr:uid="{CAE1B086-28DF-4BD4-AC60-EA0A7F74B018}"/>
    <cellStyle name="Normální 2 3" xfId="195" xr:uid="{3D0CF32A-AD4D-4C45-92ED-00DE5A454C5E}"/>
    <cellStyle name="Normální 3" xfId="2" xr:uid="{C515790D-859A-4F83-A093-B779BD99E2AE}"/>
    <cellStyle name="Normální 5" xfId="73" xr:uid="{D5FE5525-F69F-4DD4-A0EA-1BF2655F9FC0}"/>
    <cellStyle name="Percent 2" xfId="7" xr:uid="{BE595165-7695-4DF1-87A5-EA04AD82C59C}"/>
    <cellStyle name="Percent 3" xfId="11" xr:uid="{4844873B-CC9F-4E84-B162-7804DD5C6E63}"/>
    <cellStyle name="Percent 4" xfId="191" xr:uid="{257E301D-1BB9-4884-AC3A-06893CA4EF5E}"/>
    <cellStyle name="Percent 4 2" xfId="243" xr:uid="{4EE8BE3D-E3DC-4E25-BE32-503C048A2CE1}"/>
    <cellStyle name="Percent 4 2 2" xfId="518" xr:uid="{55901671-142B-45DD-89A3-618B9D7EC955}"/>
    <cellStyle name="Percent 4 3" xfId="290" xr:uid="{0F23DA5F-9618-4953-9067-4C662C94BFF5}"/>
    <cellStyle name="Percent 4 3 2" xfId="565" xr:uid="{B6FE8DEF-BC8E-4487-A8F7-75A867B2D2DD}"/>
    <cellStyle name="Percent 4 4" xfId="471" xr:uid="{D346D3C1-8661-4A1A-9A99-8D5397EDFF4C}"/>
    <cellStyle name="Percent 5" xfId="625" xr:uid="{0D21CD86-9172-415A-8343-CFC0A6F44E0D}"/>
    <cellStyle name="Procenta 2" xfId="8" xr:uid="{C3DB22B4-8A35-46CE-9590-5367A3D6A5D4}"/>
    <cellStyle name="Procenta 3" xfId="21" xr:uid="{09E35FDE-DDE0-4850-8C1A-9633E51BFB7D}"/>
    <cellStyle name="Styl 1" xfId="9" xr:uid="{ED43B1B6-2F20-4DAD-90D6-63B95231B716}"/>
    <cellStyle name="Styl 2" xfId="10" xr:uid="{389653F4-A98A-4009-A925-2462205F08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41"/>
  <sheetViews>
    <sheetView tabSelected="1" workbookViewId="0">
      <pane xSplit="1" topLeftCell="B1" activePane="topRight" state="frozen"/>
      <selection pane="topRight" activeCell="E22" sqref="E22"/>
    </sheetView>
  </sheetViews>
  <sheetFormatPr defaultRowHeight="15"/>
  <cols>
    <col min="1" max="1" width="57.5703125" bestFit="1" customWidth="1"/>
    <col min="25" max="26" width="11.42578125" bestFit="1" customWidth="1"/>
    <col min="27" max="32" width="9.28515625" bestFit="1" customWidth="1"/>
  </cols>
  <sheetData>
    <row r="1" spans="1:36"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61</v>
      </c>
      <c r="AD1" t="s">
        <v>62</v>
      </c>
      <c r="AE1" t="s">
        <v>63</v>
      </c>
      <c r="AF1" t="s">
        <v>64</v>
      </c>
      <c r="AG1" t="s">
        <v>65</v>
      </c>
      <c r="AH1" t="s">
        <v>66</v>
      </c>
      <c r="AI1" t="s">
        <v>67</v>
      </c>
      <c r="AJ1" t="s">
        <v>68</v>
      </c>
    </row>
    <row r="2" spans="1:36">
      <c r="A2" s="1" t="s">
        <v>0</v>
      </c>
    </row>
    <row r="3" spans="1:36">
      <c r="A3" s="6" t="s">
        <v>1</v>
      </c>
      <c r="B3" s="12">
        <v>16723</v>
      </c>
      <c r="C3" s="12">
        <v>8398</v>
      </c>
      <c r="D3" s="12">
        <v>12358</v>
      </c>
      <c r="E3" s="12">
        <v>15475</v>
      </c>
      <c r="F3" s="12">
        <v>19599</v>
      </c>
      <c r="G3" s="12">
        <v>20221</v>
      </c>
      <c r="H3" s="12">
        <v>20311</v>
      </c>
      <c r="I3" s="12">
        <v>20235</v>
      </c>
      <c r="J3" s="12">
        <v>29083</v>
      </c>
      <c r="K3" s="12">
        <v>33099</v>
      </c>
      <c r="L3" s="12">
        <v>7373</v>
      </c>
      <c r="M3" s="12">
        <v>7127</v>
      </c>
      <c r="N3" s="12">
        <v>6823</v>
      </c>
      <c r="O3" s="12">
        <v>7498</v>
      </c>
      <c r="P3" s="12">
        <v>7336</v>
      </c>
      <c r="Q3" s="12">
        <v>8139</v>
      </c>
      <c r="R3" s="12">
        <v>5381</v>
      </c>
      <c r="S3" s="12">
        <v>7334</v>
      </c>
      <c r="T3" s="12">
        <v>6684</v>
      </c>
      <c r="U3" s="12">
        <v>6697</v>
      </c>
      <c r="V3" s="12">
        <v>9993</v>
      </c>
      <c r="W3" s="12">
        <v>7693</v>
      </c>
      <c r="X3" s="12">
        <v>10017</v>
      </c>
      <c r="Y3" s="12">
        <v>7782</v>
      </c>
      <c r="Z3" s="12">
        <v>7962</v>
      </c>
      <c r="AA3" s="12">
        <v>7824</v>
      </c>
      <c r="AB3" s="12">
        <v>8760</v>
      </c>
      <c r="AC3" s="12">
        <v>11204</v>
      </c>
      <c r="AD3" s="12">
        <v>12124</v>
      </c>
      <c r="AE3" s="12">
        <v>12080</v>
      </c>
      <c r="AF3" s="12">
        <v>10035</v>
      </c>
      <c r="AG3" s="12">
        <v>12467</v>
      </c>
      <c r="AH3" s="12">
        <v>7441</v>
      </c>
      <c r="AI3" s="12">
        <v>10303</v>
      </c>
      <c r="AJ3" s="12">
        <v>13365</v>
      </c>
    </row>
    <row r="4" spans="1:36">
      <c r="A4" s="5" t="s">
        <v>2</v>
      </c>
      <c r="B4" s="12">
        <v>0</v>
      </c>
      <c r="C4" s="12">
        <v>0</v>
      </c>
      <c r="D4" s="12">
        <v>0</v>
      </c>
      <c r="E4" s="12">
        <v>0</v>
      </c>
      <c r="F4" s="12">
        <v>0</v>
      </c>
      <c r="G4" s="12"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45</v>
      </c>
      <c r="O4" s="12">
        <v>146</v>
      </c>
      <c r="P4" s="12">
        <v>42</v>
      </c>
      <c r="Q4" s="12">
        <v>28</v>
      </c>
      <c r="R4" s="12">
        <v>25</v>
      </c>
      <c r="S4" s="12">
        <v>19</v>
      </c>
      <c r="T4" s="12">
        <v>21</v>
      </c>
      <c r="U4" s="12">
        <v>27</v>
      </c>
      <c r="V4" s="12">
        <v>762</v>
      </c>
      <c r="W4" s="12">
        <v>381</v>
      </c>
      <c r="X4" s="12">
        <v>349</v>
      </c>
      <c r="Y4" s="12">
        <v>218</v>
      </c>
      <c r="Z4" s="12">
        <v>126</v>
      </c>
      <c r="AA4" s="12">
        <v>103</v>
      </c>
      <c r="AB4" s="12">
        <v>260</v>
      </c>
      <c r="AC4" s="12">
        <v>400</v>
      </c>
      <c r="AD4" s="12">
        <v>561</v>
      </c>
      <c r="AE4" s="12">
        <v>749</v>
      </c>
      <c r="AF4" s="12">
        <v>768</v>
      </c>
      <c r="AG4" s="12">
        <v>761</v>
      </c>
      <c r="AH4" s="12">
        <v>726</v>
      </c>
      <c r="AI4" s="12">
        <v>652</v>
      </c>
      <c r="AJ4" s="12">
        <v>690</v>
      </c>
    </row>
    <row r="5" spans="1:36">
      <c r="A5" s="6" t="s">
        <v>3</v>
      </c>
      <c r="B5" s="12">
        <v>0</v>
      </c>
      <c r="C5" s="12">
        <v>0</v>
      </c>
      <c r="D5" s="12">
        <v>0</v>
      </c>
      <c r="E5" s="12">
        <v>0</v>
      </c>
      <c r="F5" s="12">
        <v>0</v>
      </c>
      <c r="G5" s="12"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4</v>
      </c>
      <c r="N5" s="12">
        <v>0</v>
      </c>
      <c r="O5" s="12">
        <v>33</v>
      </c>
      <c r="P5" s="12">
        <v>242</v>
      </c>
      <c r="Q5" s="12">
        <v>53</v>
      </c>
      <c r="R5" s="12">
        <v>57</v>
      </c>
      <c r="S5" s="12">
        <v>36</v>
      </c>
      <c r="T5" s="12">
        <v>156</v>
      </c>
      <c r="U5" s="12">
        <v>651</v>
      </c>
      <c r="V5" s="12">
        <v>739</v>
      </c>
      <c r="W5" s="12">
        <v>538</v>
      </c>
      <c r="X5" s="12">
        <v>466</v>
      </c>
      <c r="Y5" s="12">
        <v>472</v>
      </c>
      <c r="Z5" s="12">
        <v>832</v>
      </c>
      <c r="AA5" s="12">
        <v>757</v>
      </c>
      <c r="AB5" s="12">
        <v>1637</v>
      </c>
      <c r="AC5" s="12">
        <v>3235</v>
      </c>
      <c r="AD5" s="12">
        <v>4120</v>
      </c>
      <c r="AE5" s="12">
        <v>5333</v>
      </c>
      <c r="AF5" s="12">
        <v>5380</v>
      </c>
      <c r="AG5" s="12">
        <v>4942</v>
      </c>
      <c r="AH5" s="12">
        <v>4345</v>
      </c>
      <c r="AI5" s="12">
        <v>3731</v>
      </c>
      <c r="AJ5" s="12">
        <v>3991</v>
      </c>
    </row>
    <row r="6" spans="1:36">
      <c r="A6" s="5" t="s">
        <v>4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-6</v>
      </c>
      <c r="N6" s="12">
        <v>58</v>
      </c>
      <c r="O6" s="12">
        <v>-81</v>
      </c>
      <c r="P6" s="12">
        <v>-331</v>
      </c>
      <c r="Q6" s="12">
        <v>30</v>
      </c>
      <c r="R6" s="12">
        <v>-5</v>
      </c>
      <c r="S6" s="12">
        <v>88</v>
      </c>
      <c r="T6" s="12">
        <v>50</v>
      </c>
      <c r="U6" s="12">
        <v>-239</v>
      </c>
      <c r="V6" s="12">
        <v>1080</v>
      </c>
      <c r="W6" s="12">
        <v>1283</v>
      </c>
      <c r="X6" s="12">
        <v>1117</v>
      </c>
      <c r="Y6" s="12">
        <v>560</v>
      </c>
      <c r="Z6" s="12">
        <v>75</v>
      </c>
      <c r="AA6" s="12">
        <v>-219</v>
      </c>
      <c r="AB6" s="12">
        <v>-907</v>
      </c>
      <c r="AC6" s="12">
        <v>-1841</v>
      </c>
      <c r="AD6" s="12">
        <v>-2109</v>
      </c>
      <c r="AE6" s="12">
        <v>-2576</v>
      </c>
      <c r="AF6" s="12">
        <v>-2484</v>
      </c>
      <c r="AG6" s="12">
        <v>-2090</v>
      </c>
      <c r="AH6" s="12">
        <v>-1597</v>
      </c>
      <c r="AI6" s="12">
        <v>-1147</v>
      </c>
      <c r="AJ6" s="12">
        <v>-989</v>
      </c>
    </row>
    <row r="7" spans="1:36">
      <c r="A7" s="5" t="s">
        <v>70</v>
      </c>
      <c r="B7" s="12">
        <v>42</v>
      </c>
      <c r="C7" s="12">
        <v>15</v>
      </c>
      <c r="D7" s="12">
        <v>6</v>
      </c>
      <c r="E7" s="12">
        <v>7</v>
      </c>
      <c r="F7" s="12">
        <v>2</v>
      </c>
      <c r="G7" s="12">
        <v>7</v>
      </c>
      <c r="H7" s="12">
        <v>5</v>
      </c>
      <c r="I7" s="12">
        <v>26</v>
      </c>
      <c r="J7" s="12">
        <v>28</v>
      </c>
      <c r="K7" s="12">
        <v>35</v>
      </c>
      <c r="L7" s="12">
        <v>42</v>
      </c>
      <c r="M7" s="12">
        <v>48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/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</row>
    <row r="8" spans="1:36">
      <c r="A8" s="6" t="s">
        <v>5</v>
      </c>
      <c r="B8" s="12">
        <v>580</v>
      </c>
      <c r="C8" s="12">
        <v>588</v>
      </c>
      <c r="D8" s="12">
        <v>736</v>
      </c>
      <c r="E8" s="12">
        <v>139</v>
      </c>
      <c r="F8" s="12">
        <v>429</v>
      </c>
      <c r="G8" s="12">
        <v>926</v>
      </c>
      <c r="H8" s="12">
        <v>344</v>
      </c>
      <c r="I8" s="12">
        <v>189</v>
      </c>
      <c r="J8" s="12">
        <v>207</v>
      </c>
      <c r="K8" s="12">
        <v>536</v>
      </c>
      <c r="L8" s="12">
        <v>38919</v>
      </c>
      <c r="M8" s="12">
        <v>53380</v>
      </c>
      <c r="N8" s="12">
        <v>35849</v>
      </c>
      <c r="O8" s="12">
        <v>21981</v>
      </c>
      <c r="P8" s="12">
        <v>17836</v>
      </c>
      <c r="Q8" s="12">
        <v>33436</v>
      </c>
      <c r="R8" s="12">
        <v>28184</v>
      </c>
      <c r="S8" s="12">
        <v>28443</v>
      </c>
      <c r="T8" s="12">
        <v>38926</v>
      </c>
      <c r="U8" s="12">
        <v>23485</v>
      </c>
      <c r="V8" s="12">
        <v>44339</v>
      </c>
      <c r="W8" s="12">
        <v>65447</v>
      </c>
      <c r="X8" s="12">
        <v>54189</v>
      </c>
      <c r="Y8" s="12">
        <v>22872</v>
      </c>
      <c r="Z8" s="12">
        <v>25662</v>
      </c>
      <c r="AA8" s="12">
        <v>10473</v>
      </c>
      <c r="AB8" s="12">
        <v>13181</v>
      </c>
      <c r="AC8" s="12">
        <v>15602</v>
      </c>
      <c r="AD8" s="12">
        <v>39605</v>
      </c>
      <c r="AE8" s="12">
        <v>26372</v>
      </c>
      <c r="AF8" s="12">
        <v>28495</v>
      </c>
      <c r="AG8" s="12">
        <v>37886</v>
      </c>
      <c r="AH8" s="12">
        <v>40638</v>
      </c>
      <c r="AI8" s="12">
        <v>55109</v>
      </c>
      <c r="AJ8" s="12">
        <v>68120</v>
      </c>
    </row>
    <row r="9" spans="1:36">
      <c r="A9" s="5" t="s">
        <v>6</v>
      </c>
      <c r="B9" s="12">
        <v>106267</v>
      </c>
      <c r="C9" s="12">
        <v>108209</v>
      </c>
      <c r="D9" s="12">
        <v>108128</v>
      </c>
      <c r="E9" s="12">
        <v>108437</v>
      </c>
      <c r="F9" s="12">
        <v>107700</v>
      </c>
      <c r="G9" s="12">
        <v>108520</v>
      </c>
      <c r="H9" s="12">
        <v>109479</v>
      </c>
      <c r="I9" s="12">
        <v>111860</v>
      </c>
      <c r="J9" s="12">
        <v>113044</v>
      </c>
      <c r="K9" s="12">
        <v>117491</v>
      </c>
      <c r="L9" s="12">
        <v>119900</v>
      </c>
      <c r="M9" s="12">
        <v>123680</v>
      </c>
      <c r="N9" s="12">
        <v>126261</v>
      </c>
      <c r="O9" s="12">
        <v>132196</v>
      </c>
      <c r="P9" s="12">
        <v>135661</v>
      </c>
      <c r="Q9" s="12">
        <v>140123</v>
      </c>
      <c r="R9" s="12">
        <v>142245</v>
      </c>
      <c r="S9" s="12">
        <v>148289</v>
      </c>
      <c r="T9" s="12">
        <v>152370</v>
      </c>
      <c r="U9" s="12">
        <v>156409</v>
      </c>
      <c r="V9" s="12">
        <v>160596</v>
      </c>
      <c r="W9" s="12">
        <v>217501</v>
      </c>
      <c r="X9" s="12">
        <v>220576</v>
      </c>
      <c r="Y9" s="12">
        <v>226072</v>
      </c>
      <c r="Z9" s="12">
        <v>232325</v>
      </c>
      <c r="AA9" s="12">
        <v>239330</v>
      </c>
      <c r="AB9" s="12">
        <v>247572</v>
      </c>
      <c r="AC9" s="12">
        <v>255612</v>
      </c>
      <c r="AD9" s="12">
        <v>257610</v>
      </c>
      <c r="AE9" s="12">
        <v>265860</v>
      </c>
      <c r="AF9" s="12">
        <v>268766</v>
      </c>
      <c r="AG9" s="12">
        <v>268752</v>
      </c>
      <c r="AH9" s="12">
        <v>266012</v>
      </c>
      <c r="AI9" s="12">
        <v>268027</v>
      </c>
      <c r="AJ9" s="12">
        <v>268987</v>
      </c>
    </row>
    <row r="10" spans="1:36">
      <c r="A10" s="6" t="s">
        <v>7</v>
      </c>
      <c r="B10" s="12">
        <v>18515</v>
      </c>
      <c r="C10" s="12">
        <v>28121</v>
      </c>
      <c r="D10" s="12">
        <v>13138</v>
      </c>
      <c r="E10" s="12">
        <v>13255</v>
      </c>
      <c r="F10" s="12">
        <v>13195</v>
      </c>
      <c r="G10" s="12">
        <v>11508</v>
      </c>
      <c r="H10" s="12">
        <v>12868</v>
      </c>
      <c r="I10" s="12">
        <v>13749</v>
      </c>
      <c r="J10" s="12">
        <v>10241</v>
      </c>
      <c r="K10" s="12">
        <v>5340</v>
      </c>
      <c r="L10" s="12">
        <f>8996+55</f>
        <v>9051</v>
      </c>
      <c r="M10" s="12">
        <f>11723+57</f>
        <v>11780</v>
      </c>
      <c r="N10" s="12">
        <v>11965</v>
      </c>
      <c r="O10" s="12">
        <v>21013</v>
      </c>
      <c r="P10" s="12">
        <v>20772</v>
      </c>
      <c r="Q10" s="12">
        <v>20780</v>
      </c>
      <c r="R10" s="12">
        <v>21647</v>
      </c>
      <c r="S10" s="12">
        <v>21834</v>
      </c>
      <c r="T10" s="12">
        <v>25394</v>
      </c>
      <c r="U10" s="12">
        <v>25972</v>
      </c>
      <c r="V10" s="12">
        <v>23575</v>
      </c>
      <c r="W10" s="12">
        <v>24097</v>
      </c>
      <c r="X10" s="12">
        <v>27140</v>
      </c>
      <c r="Y10" s="12">
        <v>35917</v>
      </c>
      <c r="Z10" s="12">
        <v>43389</v>
      </c>
      <c r="AA10" s="12">
        <v>51271</v>
      </c>
      <c r="AB10" s="12">
        <v>50494</v>
      </c>
      <c r="AC10" s="12">
        <v>49200</v>
      </c>
      <c r="AD10" s="12">
        <v>48863</v>
      </c>
      <c r="AE10" s="12">
        <v>52639</v>
      </c>
      <c r="AF10" s="12">
        <v>53808</v>
      </c>
      <c r="AG10" s="12">
        <v>57951</v>
      </c>
      <c r="AH10" s="12">
        <v>80195</v>
      </c>
      <c r="AI10" s="12">
        <v>80483</v>
      </c>
      <c r="AJ10" s="12">
        <v>88056</v>
      </c>
    </row>
    <row r="11" spans="1:36">
      <c r="A11" s="5" t="s">
        <v>8</v>
      </c>
      <c r="B11" s="12">
        <f>593+104</f>
        <v>697</v>
      </c>
      <c r="C11" s="12">
        <f>529+104</f>
        <v>633</v>
      </c>
      <c r="D11" s="12">
        <f>478+104</f>
        <v>582</v>
      </c>
      <c r="E11" s="12">
        <f>429+104</f>
        <v>533</v>
      </c>
      <c r="F11" s="12">
        <f>458+104</f>
        <v>562</v>
      </c>
      <c r="G11" s="12">
        <f>497+104</f>
        <v>601</v>
      </c>
      <c r="H11" s="12">
        <f>586+104</f>
        <v>690</v>
      </c>
      <c r="I11" s="12">
        <f>744+104</f>
        <v>848</v>
      </c>
      <c r="J11" s="12">
        <f>835+104</f>
        <v>939</v>
      </c>
      <c r="K11" s="12">
        <f>948+104</f>
        <v>1052</v>
      </c>
      <c r="L11" s="12">
        <f>1108+104</f>
        <v>1212</v>
      </c>
      <c r="M11" s="12">
        <v>1301</v>
      </c>
      <c r="N11" s="12">
        <v>1436</v>
      </c>
      <c r="O11" s="12">
        <v>1568</v>
      </c>
      <c r="P11" s="12">
        <v>1700</v>
      </c>
      <c r="Q11" s="12">
        <v>1789</v>
      </c>
      <c r="R11" s="12">
        <v>1870</v>
      </c>
      <c r="S11" s="12">
        <v>1997</v>
      </c>
      <c r="T11" s="12">
        <v>2144</v>
      </c>
      <c r="U11" s="12">
        <v>2283</v>
      </c>
      <c r="V11" s="12">
        <v>2383</v>
      </c>
      <c r="W11" s="12">
        <v>2843</v>
      </c>
      <c r="X11" s="12">
        <v>2871</v>
      </c>
      <c r="Y11" s="12">
        <v>2957</v>
      </c>
      <c r="Z11" s="12">
        <v>2980</v>
      </c>
      <c r="AA11" s="12">
        <v>3016</v>
      </c>
      <c r="AB11" s="12">
        <v>3095</v>
      </c>
      <c r="AC11" s="12">
        <v>3184</v>
      </c>
      <c r="AD11" s="12">
        <v>3267</v>
      </c>
      <c r="AE11" s="12">
        <v>3313</v>
      </c>
      <c r="AF11" s="12">
        <v>3315</v>
      </c>
      <c r="AG11" s="12">
        <v>3379</v>
      </c>
      <c r="AH11" s="12">
        <v>3324</v>
      </c>
      <c r="AI11" s="12">
        <v>3280</v>
      </c>
      <c r="AJ11" s="12">
        <v>3252</v>
      </c>
    </row>
    <row r="12" spans="1:36">
      <c r="A12" s="6" t="s">
        <v>9</v>
      </c>
      <c r="B12" s="12">
        <v>612</v>
      </c>
      <c r="C12" s="12">
        <v>573</v>
      </c>
      <c r="D12" s="12">
        <v>521</v>
      </c>
      <c r="E12" s="12">
        <v>485</v>
      </c>
      <c r="F12" s="12">
        <v>466</v>
      </c>
      <c r="G12" s="12">
        <v>430</v>
      </c>
      <c r="H12" s="12">
        <v>450</v>
      </c>
      <c r="I12" s="12">
        <v>649</v>
      </c>
      <c r="J12" s="12">
        <v>659</v>
      </c>
      <c r="K12" s="12">
        <v>657</v>
      </c>
      <c r="L12" s="12">
        <v>677</v>
      </c>
      <c r="M12" s="12">
        <v>871</v>
      </c>
      <c r="N12" s="12">
        <v>874</v>
      </c>
      <c r="O12" s="12">
        <v>1069</v>
      </c>
      <c r="P12" s="12">
        <v>1210</v>
      </c>
      <c r="Q12" s="12">
        <v>1296</v>
      </c>
      <c r="R12" s="12">
        <v>3305</v>
      </c>
      <c r="S12" s="12">
        <v>3208</v>
      </c>
      <c r="T12" s="12">
        <v>3172</v>
      </c>
      <c r="U12" s="12">
        <v>2948</v>
      </c>
      <c r="V12" s="12">
        <v>2881</v>
      </c>
      <c r="W12" s="12">
        <v>2881</v>
      </c>
      <c r="X12" s="12">
        <v>2749</v>
      </c>
      <c r="Y12" s="12">
        <v>2696</v>
      </c>
      <c r="Z12" s="12">
        <v>2620</v>
      </c>
      <c r="AA12" s="12">
        <v>2552</v>
      </c>
      <c r="AB12" s="12">
        <v>2472</v>
      </c>
      <c r="AC12" s="12">
        <v>2631</v>
      </c>
      <c r="AD12" s="12">
        <v>2536</v>
      </c>
      <c r="AE12" s="12">
        <v>2416</v>
      </c>
      <c r="AF12" s="12">
        <v>2297</v>
      </c>
      <c r="AG12" s="12">
        <v>2318</v>
      </c>
      <c r="AH12" s="12">
        <v>2360</v>
      </c>
      <c r="AI12" s="12">
        <v>2361</v>
      </c>
      <c r="AJ12" s="12">
        <v>2443</v>
      </c>
    </row>
    <row r="13" spans="1:36">
      <c r="A13" s="9" t="s">
        <v>10</v>
      </c>
      <c r="B13" s="12">
        <v>2</v>
      </c>
      <c r="C13" s="12">
        <v>2</v>
      </c>
      <c r="D13" s="12">
        <v>2</v>
      </c>
      <c r="E13" s="12">
        <v>2</v>
      </c>
      <c r="F13" s="12">
        <v>2</v>
      </c>
      <c r="G13" s="12">
        <v>2</v>
      </c>
      <c r="H13" s="12">
        <v>2</v>
      </c>
      <c r="I13" s="12">
        <v>2</v>
      </c>
      <c r="J13" s="12">
        <v>2</v>
      </c>
      <c r="K13" s="12">
        <v>2</v>
      </c>
      <c r="L13" s="12">
        <v>2</v>
      </c>
      <c r="M13" s="12">
        <v>2</v>
      </c>
      <c r="N13" s="12">
        <v>3</v>
      </c>
      <c r="O13" s="12">
        <v>3</v>
      </c>
      <c r="P13" s="12">
        <v>2</v>
      </c>
      <c r="Q13" s="12">
        <v>2</v>
      </c>
      <c r="R13" s="12">
        <v>3</v>
      </c>
      <c r="S13" s="12">
        <v>3</v>
      </c>
      <c r="T13" s="12">
        <v>2</v>
      </c>
      <c r="U13" s="12">
        <v>2</v>
      </c>
      <c r="V13" s="12">
        <v>2</v>
      </c>
      <c r="W13" s="12">
        <v>3</v>
      </c>
      <c r="X13" s="12">
        <v>2</v>
      </c>
      <c r="Y13" s="12">
        <v>2</v>
      </c>
      <c r="Z13" s="12">
        <v>2</v>
      </c>
      <c r="AA13" s="12">
        <v>3</v>
      </c>
      <c r="AB13" s="12">
        <v>2</v>
      </c>
      <c r="AC13" s="12">
        <v>2</v>
      </c>
      <c r="AD13" s="12">
        <v>3</v>
      </c>
      <c r="AE13" s="12">
        <v>4</v>
      </c>
      <c r="AF13" s="12">
        <v>2</v>
      </c>
      <c r="AG13" s="12">
        <v>3</v>
      </c>
      <c r="AH13" s="12">
        <v>4</v>
      </c>
      <c r="AI13" s="12">
        <v>4</v>
      </c>
      <c r="AJ13" s="12">
        <v>2</v>
      </c>
    </row>
    <row r="14" spans="1:36">
      <c r="A14" s="6" t="s">
        <v>11</v>
      </c>
      <c r="B14" s="12">
        <v>332</v>
      </c>
      <c r="C14" s="12">
        <v>357</v>
      </c>
      <c r="D14" s="12">
        <v>43</v>
      </c>
      <c r="E14" s="12">
        <v>172</v>
      </c>
      <c r="F14" s="12">
        <v>220</v>
      </c>
      <c r="G14" s="12">
        <v>475</v>
      </c>
      <c r="H14" s="12">
        <v>307</v>
      </c>
      <c r="I14" s="12">
        <v>267</v>
      </c>
      <c r="J14" s="12">
        <v>429</v>
      </c>
      <c r="K14" s="12">
        <v>474</v>
      </c>
      <c r="L14" s="12">
        <v>262</v>
      </c>
      <c r="M14" s="12">
        <v>308</v>
      </c>
      <c r="N14" s="12">
        <v>279</v>
      </c>
      <c r="O14" s="12">
        <v>368</v>
      </c>
      <c r="P14" s="12">
        <v>25</v>
      </c>
      <c r="Q14" s="12">
        <v>16</v>
      </c>
      <c r="R14" s="12">
        <v>30</v>
      </c>
      <c r="S14" s="12">
        <v>28</v>
      </c>
      <c r="T14" s="12">
        <v>18</v>
      </c>
      <c r="U14" s="12">
        <v>7</v>
      </c>
      <c r="V14" s="12">
        <v>30</v>
      </c>
      <c r="W14" s="12">
        <v>240</v>
      </c>
      <c r="X14" s="12">
        <v>323</v>
      </c>
      <c r="Y14" s="12">
        <v>268</v>
      </c>
      <c r="Z14" s="12">
        <v>445</v>
      </c>
      <c r="AA14" s="12">
        <v>372</v>
      </c>
      <c r="AB14" s="12">
        <v>45</v>
      </c>
      <c r="AC14" s="12">
        <v>9</v>
      </c>
      <c r="AD14" s="12">
        <v>2</v>
      </c>
      <c r="AE14" s="12">
        <v>9</v>
      </c>
      <c r="AF14" s="12">
        <v>14</v>
      </c>
      <c r="AG14" s="12">
        <v>6</v>
      </c>
      <c r="AH14" s="12">
        <v>8</v>
      </c>
      <c r="AI14" s="12">
        <v>23</v>
      </c>
      <c r="AJ14" s="12">
        <v>33</v>
      </c>
    </row>
    <row r="15" spans="1:36">
      <c r="A15" s="9" t="s">
        <v>12</v>
      </c>
      <c r="B15" s="12">
        <v>1213</v>
      </c>
      <c r="C15" s="12">
        <v>1215</v>
      </c>
      <c r="D15" s="12">
        <v>1478</v>
      </c>
      <c r="E15" s="12">
        <v>944</v>
      </c>
      <c r="F15" s="12">
        <v>874</v>
      </c>
      <c r="G15" s="12">
        <v>592</v>
      </c>
      <c r="H15" s="12">
        <v>622</v>
      </c>
      <c r="I15" s="12">
        <v>805</v>
      </c>
      <c r="J15" s="12">
        <v>648</v>
      </c>
      <c r="K15" s="12">
        <v>612</v>
      </c>
      <c r="L15" s="12">
        <v>449</v>
      </c>
      <c r="M15" s="12">
        <v>386</v>
      </c>
      <c r="N15" s="12">
        <v>339</v>
      </c>
      <c r="O15" s="12">
        <v>217</v>
      </c>
      <c r="P15" s="12">
        <v>148</v>
      </c>
      <c r="Q15" s="12">
        <v>127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71</v>
      </c>
      <c r="X15" s="12">
        <v>61</v>
      </c>
      <c r="Y15" s="12">
        <v>48</v>
      </c>
      <c r="Z15" s="12">
        <v>2</v>
      </c>
      <c r="AA15" s="12">
        <v>5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</row>
    <row r="16" spans="1:36">
      <c r="A16" s="6" t="s">
        <v>13</v>
      </c>
      <c r="B16" s="12">
        <v>644</v>
      </c>
      <c r="C16" s="12">
        <v>520</v>
      </c>
      <c r="D16" s="12">
        <v>498</v>
      </c>
      <c r="E16" s="12">
        <v>566</v>
      </c>
      <c r="F16" s="12">
        <v>541</v>
      </c>
      <c r="G16" s="12">
        <v>679</v>
      </c>
      <c r="H16" s="12">
        <v>668</v>
      </c>
      <c r="I16" s="12">
        <v>749</v>
      </c>
      <c r="J16" s="12">
        <v>1056</v>
      </c>
      <c r="K16" s="12">
        <v>920</v>
      </c>
      <c r="L16" s="12">
        <v>980</v>
      </c>
      <c r="M16" s="12">
        <v>853</v>
      </c>
      <c r="N16" s="12">
        <v>862</v>
      </c>
      <c r="O16" s="12">
        <v>816</v>
      </c>
      <c r="P16" s="12">
        <v>770</v>
      </c>
      <c r="Q16" s="12">
        <v>1113</v>
      </c>
      <c r="R16" s="12">
        <v>986</v>
      </c>
      <c r="S16" s="12">
        <v>672</v>
      </c>
      <c r="T16" s="12">
        <v>766</v>
      </c>
      <c r="U16" s="12">
        <v>811</v>
      </c>
      <c r="V16" s="12">
        <v>1195</v>
      </c>
      <c r="W16" s="12">
        <v>1037</v>
      </c>
      <c r="X16" s="12">
        <v>1200</v>
      </c>
      <c r="Y16" s="12">
        <v>1094</v>
      </c>
      <c r="Z16" s="12">
        <v>972</v>
      </c>
      <c r="AA16" s="12">
        <v>962</v>
      </c>
      <c r="AB16" s="12">
        <v>916</v>
      </c>
      <c r="AC16" s="12">
        <v>984</v>
      </c>
      <c r="AD16" s="12">
        <v>907</v>
      </c>
      <c r="AE16" s="12">
        <v>896</v>
      </c>
      <c r="AF16" s="12">
        <v>940</v>
      </c>
      <c r="AG16" s="12">
        <v>1135</v>
      </c>
      <c r="AH16" s="12">
        <v>1129</v>
      </c>
      <c r="AI16" s="12">
        <v>1003</v>
      </c>
      <c r="AJ16" s="12">
        <v>1113</v>
      </c>
    </row>
    <row r="17" spans="1:36" ht="15.75" thickBot="1">
      <c r="A17" s="10" t="s">
        <v>14</v>
      </c>
      <c r="B17" s="12">
        <f t="shared" ref="B17:AG17" si="0">SUM(B3:B16)</f>
        <v>145627</v>
      </c>
      <c r="C17" s="12">
        <f t="shared" si="0"/>
        <v>148631</v>
      </c>
      <c r="D17" s="12">
        <f t="shared" si="0"/>
        <v>137490</v>
      </c>
      <c r="E17" s="12">
        <f t="shared" si="0"/>
        <v>140015</v>
      </c>
      <c r="F17" s="12">
        <f t="shared" si="0"/>
        <v>143590</v>
      </c>
      <c r="G17" s="12">
        <f t="shared" si="0"/>
        <v>143961</v>
      </c>
      <c r="H17" s="12">
        <f t="shared" si="0"/>
        <v>145746</v>
      </c>
      <c r="I17" s="12">
        <f t="shared" si="0"/>
        <v>149379</v>
      </c>
      <c r="J17" s="12">
        <f t="shared" si="0"/>
        <v>156336</v>
      </c>
      <c r="K17" s="12">
        <f t="shared" si="0"/>
        <v>160218</v>
      </c>
      <c r="L17" s="12">
        <f t="shared" si="0"/>
        <v>178867</v>
      </c>
      <c r="M17" s="12">
        <f t="shared" si="0"/>
        <v>199734</v>
      </c>
      <c r="N17" s="12">
        <f t="shared" si="0"/>
        <v>184794</v>
      </c>
      <c r="O17" s="12">
        <f t="shared" si="0"/>
        <v>186827</v>
      </c>
      <c r="P17" s="12">
        <f t="shared" si="0"/>
        <v>185413</v>
      </c>
      <c r="Q17" s="12">
        <f t="shared" si="0"/>
        <v>206932</v>
      </c>
      <c r="R17" s="12">
        <f t="shared" si="0"/>
        <v>203728</v>
      </c>
      <c r="S17" s="12">
        <f t="shared" si="0"/>
        <v>211951</v>
      </c>
      <c r="T17" s="12">
        <f t="shared" si="0"/>
        <v>229703</v>
      </c>
      <c r="U17" s="12">
        <f t="shared" si="0"/>
        <v>219053</v>
      </c>
      <c r="V17" s="12">
        <f t="shared" si="0"/>
        <v>247575</v>
      </c>
      <c r="W17" s="12">
        <f t="shared" si="0"/>
        <v>324015</v>
      </c>
      <c r="X17" s="12">
        <f t="shared" si="0"/>
        <v>321060</v>
      </c>
      <c r="Y17" s="12">
        <f t="shared" si="0"/>
        <v>300958</v>
      </c>
      <c r="Z17" s="12">
        <f t="shared" si="0"/>
        <v>317392</v>
      </c>
      <c r="AA17" s="12">
        <f t="shared" si="0"/>
        <v>316449</v>
      </c>
      <c r="AB17" s="12">
        <f t="shared" si="0"/>
        <v>327527</v>
      </c>
      <c r="AC17" s="12">
        <f t="shared" si="0"/>
        <v>340222</v>
      </c>
      <c r="AD17" s="12">
        <f t="shared" si="0"/>
        <v>367489</v>
      </c>
      <c r="AE17" s="12">
        <f t="shared" si="0"/>
        <v>367095</v>
      </c>
      <c r="AF17" s="12">
        <f t="shared" si="0"/>
        <v>371336</v>
      </c>
      <c r="AG17" s="12">
        <f t="shared" si="0"/>
        <v>387510</v>
      </c>
      <c r="AH17" s="12">
        <f t="shared" ref="AH17" si="1">SUM(AH3:AH16)</f>
        <v>404585</v>
      </c>
      <c r="AI17" s="12">
        <f t="shared" ref="AI17" si="2">SUM(AI3:AI16)</f>
        <v>423829</v>
      </c>
      <c r="AJ17" s="12">
        <f t="shared" ref="AJ17" si="3">SUM(AJ3:AJ16)</f>
        <v>449063</v>
      </c>
    </row>
    <row r="18" spans="1:36" ht="15.75" thickTop="1">
      <c r="A18" s="11"/>
    </row>
    <row r="19" spans="1:36">
      <c r="A19" s="1" t="s">
        <v>15</v>
      </c>
    </row>
    <row r="20" spans="1:36">
      <c r="A20" s="6" t="s">
        <v>16</v>
      </c>
      <c r="B20" s="12">
        <v>0</v>
      </c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37</v>
      </c>
      <c r="O20" s="12">
        <v>51</v>
      </c>
      <c r="P20" s="12">
        <v>34</v>
      </c>
      <c r="Q20" s="12">
        <v>44</v>
      </c>
      <c r="R20" s="12">
        <v>16</v>
      </c>
      <c r="S20" s="12">
        <v>99</v>
      </c>
      <c r="T20" s="12">
        <v>9</v>
      </c>
      <c r="U20" s="12">
        <v>40</v>
      </c>
      <c r="V20" s="12">
        <v>365</v>
      </c>
      <c r="W20" s="12">
        <v>336</v>
      </c>
      <c r="X20" s="12">
        <v>386</v>
      </c>
      <c r="Y20" s="12">
        <v>134</v>
      </c>
      <c r="Z20" s="12">
        <v>88</v>
      </c>
      <c r="AA20" s="12">
        <v>85</v>
      </c>
      <c r="AB20" s="12">
        <v>209</v>
      </c>
      <c r="AC20" s="12">
        <v>524</v>
      </c>
      <c r="AD20" s="12">
        <v>683</v>
      </c>
      <c r="AE20" s="12">
        <v>752</v>
      </c>
      <c r="AF20" s="12">
        <v>747</v>
      </c>
      <c r="AG20" s="12">
        <v>747</v>
      </c>
      <c r="AH20" s="12">
        <v>719</v>
      </c>
      <c r="AI20" s="12">
        <v>631</v>
      </c>
      <c r="AJ20" s="12">
        <v>674</v>
      </c>
    </row>
    <row r="21" spans="1:36">
      <c r="A21" s="5" t="s">
        <v>17</v>
      </c>
      <c r="B21" s="12">
        <v>178</v>
      </c>
      <c r="C21" s="12">
        <v>166</v>
      </c>
      <c r="D21" s="12">
        <v>354</v>
      </c>
      <c r="E21" s="12">
        <v>289</v>
      </c>
      <c r="F21" s="12">
        <v>166</v>
      </c>
      <c r="G21" s="12">
        <v>601</v>
      </c>
      <c r="H21" s="12">
        <v>865</v>
      </c>
      <c r="I21" s="12">
        <v>2657</v>
      </c>
      <c r="J21" s="12">
        <v>5235</v>
      </c>
      <c r="K21" s="12">
        <v>7250</v>
      </c>
      <c r="L21" s="12">
        <v>20303</v>
      </c>
      <c r="M21" s="12">
        <v>29643</v>
      </c>
      <c r="N21" s="12">
        <v>10264</v>
      </c>
      <c r="O21" s="12">
        <v>14139</v>
      </c>
      <c r="P21" s="12">
        <v>9201</v>
      </c>
      <c r="Q21" s="12">
        <v>10716</v>
      </c>
      <c r="R21" s="12">
        <v>4660</v>
      </c>
      <c r="S21" s="12">
        <v>8353</v>
      </c>
      <c r="T21" s="12">
        <v>5549</v>
      </c>
      <c r="U21" s="12">
        <v>7091</v>
      </c>
      <c r="V21" s="12">
        <v>11610</v>
      </c>
      <c r="W21" s="12">
        <v>5834</v>
      </c>
      <c r="X21" s="12">
        <v>3260</v>
      </c>
      <c r="Y21" s="12">
        <v>1977</v>
      </c>
      <c r="Z21" s="12">
        <v>8662</v>
      </c>
      <c r="AA21" s="12">
        <v>7413</v>
      </c>
      <c r="AB21" s="12">
        <v>17549</v>
      </c>
      <c r="AC21" s="12">
        <v>12580</v>
      </c>
      <c r="AD21" s="12">
        <v>22723</v>
      </c>
      <c r="AE21" s="12">
        <v>21117</v>
      </c>
      <c r="AF21" s="12">
        <v>6569</v>
      </c>
      <c r="AG21" s="12">
        <v>5953</v>
      </c>
      <c r="AH21" s="12">
        <v>5439</v>
      </c>
      <c r="AI21" s="12">
        <v>7707</v>
      </c>
      <c r="AJ21" s="12">
        <v>7379</v>
      </c>
    </row>
    <row r="22" spans="1:36">
      <c r="A22" s="6" t="s">
        <v>18</v>
      </c>
      <c r="B22" s="12">
        <v>97851</v>
      </c>
      <c r="C22" s="12">
        <v>99666</v>
      </c>
      <c r="D22" s="12">
        <v>106239</v>
      </c>
      <c r="E22" s="12">
        <v>108698</v>
      </c>
      <c r="F22" s="12">
        <v>111040</v>
      </c>
      <c r="G22" s="12">
        <v>114416</v>
      </c>
      <c r="H22" s="12">
        <v>114945</v>
      </c>
      <c r="I22" s="12">
        <v>116252</v>
      </c>
      <c r="J22" s="12">
        <v>119791</v>
      </c>
      <c r="K22" s="12">
        <v>126232</v>
      </c>
      <c r="L22" s="12">
        <v>130358</v>
      </c>
      <c r="M22" s="12">
        <v>141469</v>
      </c>
      <c r="N22" s="12">
        <v>145175</v>
      </c>
      <c r="O22" s="12">
        <v>146391</v>
      </c>
      <c r="P22" s="12">
        <v>149209</v>
      </c>
      <c r="Q22" s="12">
        <v>168792</v>
      </c>
      <c r="R22" s="12">
        <v>168128</v>
      </c>
      <c r="S22" s="12">
        <v>175186</v>
      </c>
      <c r="T22" s="12">
        <v>192273</v>
      </c>
      <c r="U22" s="12">
        <v>181523</v>
      </c>
      <c r="V22" s="12">
        <v>198754</v>
      </c>
      <c r="W22" s="12">
        <v>274920</v>
      </c>
      <c r="X22" s="12">
        <v>275033</v>
      </c>
      <c r="Y22" s="12">
        <v>258906</v>
      </c>
      <c r="Z22" s="12">
        <v>268250</v>
      </c>
      <c r="AA22" s="12">
        <v>268613</v>
      </c>
      <c r="AB22" s="12">
        <v>268276</v>
      </c>
      <c r="AC22" s="12">
        <v>285145</v>
      </c>
      <c r="AD22" s="12">
        <v>299125</v>
      </c>
      <c r="AE22" s="12">
        <v>302199</v>
      </c>
      <c r="AF22" s="12">
        <v>320610</v>
      </c>
      <c r="AG22" s="12">
        <v>334251</v>
      </c>
      <c r="AH22" s="12">
        <v>350329</v>
      </c>
      <c r="AI22" s="12">
        <v>368177</v>
      </c>
      <c r="AJ22" s="12">
        <v>393012</v>
      </c>
    </row>
    <row r="23" spans="1:36">
      <c r="A23" s="9" t="s">
        <v>19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4</v>
      </c>
      <c r="N23" s="12">
        <v>88</v>
      </c>
      <c r="O23" s="12">
        <v>16</v>
      </c>
      <c r="P23" s="12">
        <v>2</v>
      </c>
      <c r="Q23" s="12">
        <v>167</v>
      </c>
      <c r="R23" s="12">
        <v>157</v>
      </c>
      <c r="S23" s="12">
        <v>292</v>
      </c>
      <c r="T23" s="12">
        <v>513</v>
      </c>
      <c r="U23" s="12">
        <v>148</v>
      </c>
      <c r="V23" s="12">
        <v>2050</v>
      </c>
      <c r="W23" s="12">
        <v>2860</v>
      </c>
      <c r="X23" s="12">
        <v>2569</v>
      </c>
      <c r="Y23" s="12">
        <v>1343</v>
      </c>
      <c r="Z23" s="12">
        <v>675</v>
      </c>
      <c r="AA23" s="12">
        <v>489</v>
      </c>
      <c r="AB23" s="12">
        <v>363</v>
      </c>
      <c r="AC23" s="12">
        <v>580</v>
      </c>
      <c r="AD23" s="12">
        <v>742</v>
      </c>
      <c r="AE23" s="12">
        <v>931</v>
      </c>
      <c r="AF23" s="12">
        <v>934</v>
      </c>
      <c r="AG23" s="12">
        <v>845</v>
      </c>
      <c r="AH23" s="12">
        <v>935</v>
      </c>
      <c r="AI23" s="12">
        <v>1545</v>
      </c>
      <c r="AJ23" s="12">
        <v>1502</v>
      </c>
    </row>
    <row r="24" spans="1:36">
      <c r="A24" s="6" t="s">
        <v>4</v>
      </c>
      <c r="B24" s="12">
        <v>26</v>
      </c>
      <c r="C24" s="12">
        <v>9</v>
      </c>
      <c r="D24" s="12">
        <v>20</v>
      </c>
      <c r="E24" s="12">
        <v>8</v>
      </c>
      <c r="F24" s="12">
        <v>15</v>
      </c>
      <c r="G24" s="12">
        <v>12</v>
      </c>
      <c r="H24" s="12">
        <v>2</v>
      </c>
      <c r="I24" s="12">
        <v>7</v>
      </c>
      <c r="J24" s="12">
        <v>21</v>
      </c>
      <c r="K24" s="12">
        <v>39</v>
      </c>
      <c r="L24" s="12">
        <v>41</v>
      </c>
      <c r="M24" s="12">
        <v>68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-22</v>
      </c>
      <c r="V24" s="12">
        <v>304</v>
      </c>
      <c r="W24" s="12">
        <v>275</v>
      </c>
      <c r="X24" s="12">
        <v>191</v>
      </c>
      <c r="Y24" s="12">
        <v>98</v>
      </c>
      <c r="Z24" s="12">
        <v>35</v>
      </c>
      <c r="AA24" s="12">
        <v>-64</v>
      </c>
      <c r="AB24" s="12">
        <v>-297</v>
      </c>
      <c r="AC24" s="12">
        <v>-598</v>
      </c>
      <c r="AD24" s="12">
        <v>-655</v>
      </c>
      <c r="AE24" s="12">
        <v>-749</v>
      </c>
      <c r="AF24" s="12">
        <v>-595</v>
      </c>
      <c r="AG24" s="12">
        <v>-438</v>
      </c>
      <c r="AH24" s="12">
        <v>-287</v>
      </c>
      <c r="AI24" s="12">
        <v>-169</v>
      </c>
      <c r="AJ24" s="12">
        <v>-113</v>
      </c>
    </row>
    <row r="25" spans="1:36">
      <c r="A25" s="9" t="s">
        <v>20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5120</v>
      </c>
      <c r="X25" s="12">
        <v>4224</v>
      </c>
      <c r="Y25" s="12">
        <v>2712</v>
      </c>
      <c r="Z25" s="12">
        <v>2716</v>
      </c>
      <c r="AA25" s="12">
        <v>2713</v>
      </c>
      <c r="AB25" s="12">
        <v>2720</v>
      </c>
      <c r="AC25" s="12">
        <v>2422</v>
      </c>
      <c r="AD25" s="12">
        <v>4764</v>
      </c>
      <c r="AE25" s="12">
        <v>4729</v>
      </c>
      <c r="AF25" s="12">
        <v>4096</v>
      </c>
      <c r="AG25" s="12">
        <v>5520</v>
      </c>
      <c r="AH25" s="12">
        <v>5479</v>
      </c>
      <c r="AI25" s="12">
        <v>4909</v>
      </c>
      <c r="AJ25" s="12">
        <v>3740</v>
      </c>
    </row>
    <row r="26" spans="1:36">
      <c r="A26" s="6" t="s">
        <v>21</v>
      </c>
      <c r="B26" s="12">
        <v>0</v>
      </c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1989</v>
      </c>
      <c r="U26" s="12">
        <v>2006</v>
      </c>
      <c r="V26" s="12">
        <v>4622</v>
      </c>
      <c r="W26" s="12">
        <v>4664</v>
      </c>
      <c r="X26" s="12">
        <v>4640</v>
      </c>
      <c r="Y26" s="12">
        <v>4681</v>
      </c>
      <c r="Z26" s="12">
        <v>4625</v>
      </c>
      <c r="AA26" s="12">
        <v>4667</v>
      </c>
      <c r="AB26" s="12">
        <v>4642</v>
      </c>
      <c r="AC26" s="12">
        <v>4684</v>
      </c>
      <c r="AD26" s="12">
        <v>4628</v>
      </c>
      <c r="AE26" s="12">
        <v>4669</v>
      </c>
      <c r="AF26" s="12">
        <v>4645</v>
      </c>
      <c r="AG26" s="12">
        <v>4687</v>
      </c>
      <c r="AH26" s="12">
        <v>4630</v>
      </c>
      <c r="AI26" s="12">
        <v>7501</v>
      </c>
      <c r="AJ26" s="12">
        <v>7561</v>
      </c>
    </row>
    <row r="27" spans="1:36">
      <c r="A27" s="9" t="s">
        <v>22</v>
      </c>
      <c r="B27" s="12">
        <v>482</v>
      </c>
      <c r="C27" s="12">
        <v>458</v>
      </c>
      <c r="D27" s="12">
        <v>493</v>
      </c>
      <c r="E27" s="12">
        <v>543</v>
      </c>
      <c r="F27" s="12">
        <v>501</v>
      </c>
      <c r="G27" s="12">
        <v>486</v>
      </c>
      <c r="H27" s="12">
        <v>475</v>
      </c>
      <c r="I27" s="12">
        <v>416</v>
      </c>
      <c r="J27" s="12">
        <v>282</v>
      </c>
      <c r="K27" s="12">
        <v>265</v>
      </c>
      <c r="L27" s="12">
        <v>267</v>
      </c>
      <c r="M27" s="12">
        <v>364</v>
      </c>
      <c r="N27" s="12">
        <v>333</v>
      </c>
      <c r="O27" s="12">
        <v>285</v>
      </c>
      <c r="P27" s="12">
        <v>260</v>
      </c>
      <c r="Q27" s="12">
        <v>261</v>
      </c>
      <c r="R27" s="12">
        <v>241</v>
      </c>
      <c r="S27" s="12">
        <v>246</v>
      </c>
      <c r="T27" s="12">
        <v>227</v>
      </c>
      <c r="U27" s="12">
        <v>209</v>
      </c>
      <c r="V27" s="12">
        <v>199</v>
      </c>
      <c r="W27" s="12">
        <v>273</v>
      </c>
      <c r="X27" s="12">
        <v>311</v>
      </c>
      <c r="Y27" s="12">
        <v>289</v>
      </c>
      <c r="Z27" s="12">
        <v>262</v>
      </c>
      <c r="AA27" s="12">
        <v>239</v>
      </c>
      <c r="AB27" s="12">
        <v>214</v>
      </c>
      <c r="AC27" s="12">
        <v>234</v>
      </c>
      <c r="AD27" s="12">
        <v>241</v>
      </c>
      <c r="AE27" s="12">
        <v>256</v>
      </c>
      <c r="AF27" s="12">
        <v>267</v>
      </c>
      <c r="AG27" s="12">
        <v>306</v>
      </c>
      <c r="AH27" s="12">
        <v>250</v>
      </c>
      <c r="AI27" s="12">
        <v>238</v>
      </c>
      <c r="AJ27" s="12">
        <v>308</v>
      </c>
    </row>
    <row r="28" spans="1:36">
      <c r="A28" s="6" t="s">
        <v>23</v>
      </c>
      <c r="B28" s="12">
        <v>0</v>
      </c>
      <c r="C28" s="12">
        <v>0</v>
      </c>
      <c r="D28" s="12">
        <v>343</v>
      </c>
      <c r="E28" s="12">
        <v>1</v>
      </c>
      <c r="F28" s="12">
        <v>5</v>
      </c>
      <c r="G28" s="12">
        <v>0</v>
      </c>
      <c r="H28" s="12">
        <v>5</v>
      </c>
      <c r="I28" s="12">
        <v>29</v>
      </c>
      <c r="J28" s="12">
        <v>27</v>
      </c>
      <c r="K28" s="12">
        <v>30</v>
      </c>
      <c r="L28" s="12">
        <v>4</v>
      </c>
      <c r="M28" s="12">
        <v>2</v>
      </c>
      <c r="N28" s="12">
        <v>17</v>
      </c>
      <c r="O28" s="12">
        <v>11</v>
      </c>
      <c r="P28" s="12">
        <v>61</v>
      </c>
      <c r="Q28" s="12">
        <v>107</v>
      </c>
      <c r="R28" s="12">
        <v>55</v>
      </c>
      <c r="S28" s="12">
        <v>38</v>
      </c>
      <c r="T28" s="12">
        <v>133</v>
      </c>
      <c r="U28" s="12">
        <v>179</v>
      </c>
      <c r="V28" s="12">
        <v>173</v>
      </c>
      <c r="W28" s="12">
        <v>39</v>
      </c>
      <c r="X28" s="12">
        <v>52</v>
      </c>
      <c r="Y28" s="12">
        <v>53</v>
      </c>
      <c r="Z28" s="12">
        <v>69</v>
      </c>
      <c r="AA28" s="12">
        <v>70</v>
      </c>
      <c r="AB28" s="12">
        <v>44</v>
      </c>
      <c r="AC28" s="12">
        <v>26</v>
      </c>
      <c r="AD28" s="12">
        <v>248</v>
      </c>
      <c r="AE28" s="12">
        <v>398</v>
      </c>
      <c r="AF28" s="12">
        <v>490</v>
      </c>
      <c r="AG28" s="12">
        <v>482</v>
      </c>
      <c r="AH28" s="12">
        <v>515</v>
      </c>
      <c r="AI28" s="12">
        <v>163</v>
      </c>
      <c r="AJ28" s="12">
        <v>146</v>
      </c>
    </row>
    <row r="29" spans="1:36">
      <c r="A29" s="9" t="s">
        <v>24</v>
      </c>
      <c r="B29" s="12">
        <v>203</v>
      </c>
      <c r="C29" s="12">
        <v>213</v>
      </c>
      <c r="D29" s="12">
        <v>223</v>
      </c>
      <c r="E29" s="12">
        <v>220</v>
      </c>
      <c r="F29" s="12">
        <v>223</v>
      </c>
      <c r="G29" s="12">
        <v>246</v>
      </c>
      <c r="H29" s="12">
        <v>265</v>
      </c>
      <c r="I29" s="12">
        <v>280</v>
      </c>
      <c r="J29" s="12">
        <v>252</v>
      </c>
      <c r="K29" s="12">
        <v>250</v>
      </c>
      <c r="L29" s="12">
        <v>244</v>
      </c>
      <c r="M29" s="12">
        <v>267</v>
      </c>
      <c r="N29" s="12">
        <v>254</v>
      </c>
      <c r="O29" s="12">
        <v>251</v>
      </c>
      <c r="P29" s="12">
        <v>238</v>
      </c>
      <c r="Q29" s="12">
        <v>177</v>
      </c>
      <c r="R29" s="12">
        <v>237</v>
      </c>
      <c r="S29" s="12">
        <v>249</v>
      </c>
      <c r="T29" s="12">
        <v>258</v>
      </c>
      <c r="U29" s="12">
        <v>244</v>
      </c>
      <c r="V29" s="12">
        <v>354</v>
      </c>
      <c r="W29" s="12">
        <v>429</v>
      </c>
      <c r="X29" s="12">
        <v>370</v>
      </c>
      <c r="Y29" s="12">
        <v>199</v>
      </c>
      <c r="Z29" s="12">
        <v>236</v>
      </c>
      <c r="AA29" s="12">
        <v>91</v>
      </c>
      <c r="AB29" s="12">
        <v>298</v>
      </c>
      <c r="AC29" s="12">
        <v>384</v>
      </c>
      <c r="AD29" s="12">
        <v>320</v>
      </c>
      <c r="AE29" s="12">
        <v>369</v>
      </c>
      <c r="AF29" s="12">
        <v>406</v>
      </c>
      <c r="AG29" s="12">
        <v>496</v>
      </c>
      <c r="AH29" s="12">
        <v>476</v>
      </c>
      <c r="AI29" s="12">
        <v>408</v>
      </c>
      <c r="AJ29" s="12">
        <v>418</v>
      </c>
    </row>
    <row r="30" spans="1:36">
      <c r="A30" s="6" t="s">
        <v>25</v>
      </c>
      <c r="B30" s="12">
        <v>3096</v>
      </c>
      <c r="C30" s="12">
        <v>23004</v>
      </c>
      <c r="D30" s="12">
        <v>3396</v>
      </c>
      <c r="E30" s="12">
        <v>2439</v>
      </c>
      <c r="F30" s="12">
        <v>2766</v>
      </c>
      <c r="G30" s="12">
        <v>2737</v>
      </c>
      <c r="H30" s="12">
        <v>2755</v>
      </c>
      <c r="I30" s="12">
        <v>2470</v>
      </c>
      <c r="J30" s="12">
        <v>2646</v>
      </c>
      <c r="K30" s="12">
        <v>2160</v>
      </c>
      <c r="L30" s="12">
        <v>2693</v>
      </c>
      <c r="M30" s="12">
        <v>2154</v>
      </c>
      <c r="N30" s="12">
        <v>2327</v>
      </c>
      <c r="O30" s="12">
        <v>2525</v>
      </c>
      <c r="P30" s="12">
        <v>2008</v>
      </c>
      <c r="Q30" s="12">
        <v>1431</v>
      </c>
      <c r="R30" s="12">
        <v>4014</v>
      </c>
      <c r="S30" s="12">
        <v>3381</v>
      </c>
      <c r="T30" s="12">
        <v>3588</v>
      </c>
      <c r="U30" s="12">
        <v>3224</v>
      </c>
      <c r="V30" s="12">
        <v>3684</v>
      </c>
      <c r="W30" s="12">
        <v>3582</v>
      </c>
      <c r="X30" s="12">
        <v>3640</v>
      </c>
      <c r="Y30" s="12">
        <v>3516</v>
      </c>
      <c r="Z30" s="12">
        <v>4138</v>
      </c>
      <c r="AA30" s="12">
        <v>3670</v>
      </c>
      <c r="AB30" s="12">
        <v>3583</v>
      </c>
      <c r="AC30" s="12">
        <v>4760</v>
      </c>
      <c r="AD30" s="12">
        <v>3899</v>
      </c>
      <c r="AE30" s="12">
        <v>3648</v>
      </c>
      <c r="AF30" s="12">
        <v>3140</v>
      </c>
      <c r="AG30" s="12">
        <v>3570</v>
      </c>
      <c r="AH30" s="12">
        <v>3794</v>
      </c>
      <c r="AI30" s="12">
        <v>3238</v>
      </c>
      <c r="AJ30" s="12">
        <v>3461</v>
      </c>
    </row>
    <row r="31" spans="1:36" ht="15.75" thickBot="1">
      <c r="A31" s="10" t="s">
        <v>26</v>
      </c>
      <c r="B31" s="12">
        <f t="shared" ref="B31:C31" si="4">SUM(B20:B30)</f>
        <v>101836</v>
      </c>
      <c r="C31" s="12">
        <f t="shared" si="4"/>
        <v>123516</v>
      </c>
      <c r="D31" s="12">
        <f t="shared" ref="D31" si="5">SUM(D20:D30)</f>
        <v>111068</v>
      </c>
      <c r="E31" s="12">
        <f t="shared" ref="E31:P31" si="6">SUM(E20:E30)</f>
        <v>112198</v>
      </c>
      <c r="F31" s="12">
        <f t="shared" si="6"/>
        <v>114716</v>
      </c>
      <c r="G31" s="12">
        <f t="shared" si="6"/>
        <v>118498</v>
      </c>
      <c r="H31" s="12">
        <f t="shared" si="6"/>
        <v>119312</v>
      </c>
      <c r="I31" s="12">
        <f t="shared" si="6"/>
        <v>122111</v>
      </c>
      <c r="J31" s="12">
        <f t="shared" si="6"/>
        <v>128254</v>
      </c>
      <c r="K31" s="12">
        <f t="shared" si="6"/>
        <v>136226</v>
      </c>
      <c r="L31" s="12">
        <f t="shared" si="6"/>
        <v>153910</v>
      </c>
      <c r="M31" s="12">
        <f t="shared" si="6"/>
        <v>173971</v>
      </c>
      <c r="N31" s="12">
        <f t="shared" si="6"/>
        <v>158495</v>
      </c>
      <c r="O31" s="12">
        <f t="shared" si="6"/>
        <v>163669</v>
      </c>
      <c r="P31" s="12">
        <f t="shared" si="6"/>
        <v>161013</v>
      </c>
      <c r="Q31" s="12">
        <f>SUM(Q20:Q30)</f>
        <v>181695</v>
      </c>
      <c r="R31" s="12">
        <f t="shared" ref="R31:X31" si="7">SUM(R20:R30)</f>
        <v>177508</v>
      </c>
      <c r="S31" s="12">
        <f t="shared" si="7"/>
        <v>187844</v>
      </c>
      <c r="T31" s="12">
        <f t="shared" si="7"/>
        <v>204539</v>
      </c>
      <c r="U31" s="12">
        <f t="shared" si="7"/>
        <v>194642</v>
      </c>
      <c r="V31" s="12">
        <f t="shared" si="7"/>
        <v>222115</v>
      </c>
      <c r="W31" s="12">
        <f t="shared" si="7"/>
        <v>298332</v>
      </c>
      <c r="X31" s="12">
        <f t="shared" si="7"/>
        <v>294676</v>
      </c>
      <c r="Y31" s="12">
        <f>SUM(Y20:Y30)</f>
        <v>273908</v>
      </c>
      <c r="Z31" s="12">
        <f t="shared" ref="Z31:AJ31" si="8">SUM(Z20:Z30)</f>
        <v>289756</v>
      </c>
      <c r="AA31" s="12">
        <f t="shared" si="8"/>
        <v>287986</v>
      </c>
      <c r="AB31" s="12">
        <f t="shared" si="8"/>
        <v>297601</v>
      </c>
      <c r="AC31" s="12">
        <f t="shared" si="8"/>
        <v>310741</v>
      </c>
      <c r="AD31" s="12">
        <f t="shared" si="8"/>
        <v>336718</v>
      </c>
      <c r="AE31" s="12">
        <f t="shared" si="8"/>
        <v>338319</v>
      </c>
      <c r="AF31" s="12">
        <f t="shared" si="8"/>
        <v>341309</v>
      </c>
      <c r="AG31" s="12">
        <f t="shared" si="8"/>
        <v>356419</v>
      </c>
      <c r="AH31" s="12">
        <f t="shared" si="8"/>
        <v>372279</v>
      </c>
      <c r="AI31" s="12">
        <f t="shared" si="8"/>
        <v>394348</v>
      </c>
      <c r="AJ31" s="12">
        <f t="shared" si="8"/>
        <v>418088</v>
      </c>
    </row>
    <row r="32" spans="1:36" ht="15.75" thickTop="1">
      <c r="A32" s="4"/>
    </row>
    <row r="33" spans="1:36">
      <c r="A33" s="2" t="s">
        <v>27</v>
      </c>
    </row>
    <row r="34" spans="1:36">
      <c r="A34" s="6" t="s">
        <v>28</v>
      </c>
      <c r="B34" s="12">
        <v>510</v>
      </c>
      <c r="C34" s="12">
        <v>510</v>
      </c>
      <c r="D34" s="12">
        <v>510</v>
      </c>
      <c r="E34" s="12">
        <v>511</v>
      </c>
      <c r="F34" s="12">
        <v>511</v>
      </c>
      <c r="G34" s="12">
        <v>511</v>
      </c>
      <c r="H34" s="12">
        <v>511</v>
      </c>
      <c r="I34" s="12">
        <v>511</v>
      </c>
      <c r="J34" s="12">
        <v>511</v>
      </c>
      <c r="K34" s="12">
        <v>511</v>
      </c>
      <c r="L34" s="12">
        <v>511</v>
      </c>
      <c r="M34" s="12">
        <v>511</v>
      </c>
      <c r="N34" s="12">
        <v>511</v>
      </c>
      <c r="O34" s="12">
        <v>511</v>
      </c>
      <c r="P34" s="12">
        <v>511</v>
      </c>
      <c r="Q34" s="12">
        <v>511</v>
      </c>
      <c r="R34" s="12">
        <v>511</v>
      </c>
      <c r="S34" s="12">
        <v>511</v>
      </c>
      <c r="T34" s="12">
        <v>511</v>
      </c>
      <c r="U34" s="12">
        <v>10220</v>
      </c>
      <c r="V34" s="12">
        <v>10220</v>
      </c>
      <c r="W34" s="12">
        <v>10220</v>
      </c>
      <c r="X34" s="12">
        <v>10220</v>
      </c>
      <c r="Y34" s="12">
        <v>10220</v>
      </c>
      <c r="Z34" s="12">
        <v>10220</v>
      </c>
      <c r="AA34" s="12">
        <v>10220</v>
      </c>
      <c r="AB34" s="12">
        <v>10220</v>
      </c>
      <c r="AC34" s="12">
        <v>10220</v>
      </c>
      <c r="AD34" s="12">
        <v>10220</v>
      </c>
      <c r="AE34" s="12">
        <v>10220</v>
      </c>
      <c r="AF34" s="12">
        <v>10220</v>
      </c>
      <c r="AG34" s="12">
        <v>10220</v>
      </c>
      <c r="AH34" s="12">
        <v>10220</v>
      </c>
      <c r="AI34" s="12">
        <v>10220</v>
      </c>
      <c r="AJ34" s="12">
        <v>10220</v>
      </c>
    </row>
    <row r="35" spans="1:36">
      <c r="A35" s="6" t="s">
        <v>69</v>
      </c>
      <c r="B35" s="12">
        <v>4702</v>
      </c>
      <c r="C35" s="12">
        <v>4702</v>
      </c>
      <c r="D35" s="12">
        <v>4702</v>
      </c>
      <c r="E35" s="12">
        <v>5028</v>
      </c>
      <c r="F35" s="12">
        <v>5028</v>
      </c>
      <c r="G35" s="12">
        <v>5028</v>
      </c>
      <c r="H35" s="12">
        <v>5028</v>
      </c>
      <c r="I35" s="12">
        <v>5028</v>
      </c>
      <c r="J35" s="12">
        <v>5028</v>
      </c>
      <c r="K35" s="12">
        <v>5028</v>
      </c>
      <c r="L35" s="12">
        <v>5028</v>
      </c>
      <c r="M35" s="12">
        <v>5028</v>
      </c>
      <c r="N35" s="12">
        <v>5028</v>
      </c>
      <c r="O35" s="12">
        <v>5028</v>
      </c>
      <c r="P35" s="12">
        <v>5028</v>
      </c>
      <c r="Q35" s="12">
        <v>5028</v>
      </c>
      <c r="R35" s="12">
        <v>5028</v>
      </c>
      <c r="S35" s="12">
        <v>5028</v>
      </c>
      <c r="T35" s="12">
        <v>5028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</row>
    <row r="36" spans="1:36">
      <c r="A36" s="9" t="s">
        <v>29</v>
      </c>
      <c r="B36" s="12">
        <v>158</v>
      </c>
      <c r="C36" s="12">
        <v>158</v>
      </c>
      <c r="D36" s="12">
        <v>158</v>
      </c>
      <c r="E36" s="12">
        <v>167</v>
      </c>
      <c r="F36" s="12">
        <v>167</v>
      </c>
      <c r="G36" s="12">
        <v>102</v>
      </c>
      <c r="H36" s="12">
        <v>102</v>
      </c>
      <c r="I36" s="12">
        <v>102</v>
      </c>
      <c r="J36" s="12">
        <v>102</v>
      </c>
      <c r="K36" s="12">
        <v>102</v>
      </c>
      <c r="L36" s="12">
        <v>102</v>
      </c>
      <c r="M36" s="12">
        <v>102</v>
      </c>
      <c r="N36" s="12">
        <v>102</v>
      </c>
      <c r="O36" s="12">
        <v>102</v>
      </c>
      <c r="P36" s="12">
        <v>102</v>
      </c>
      <c r="Q36" s="12">
        <v>102</v>
      </c>
      <c r="R36" s="12">
        <v>102</v>
      </c>
      <c r="S36" s="12">
        <v>102</v>
      </c>
      <c r="T36" s="12">
        <v>102</v>
      </c>
      <c r="U36" s="12">
        <v>102</v>
      </c>
      <c r="V36" s="12">
        <v>102</v>
      </c>
      <c r="W36" s="12">
        <v>102</v>
      </c>
      <c r="X36" s="12">
        <v>102</v>
      </c>
      <c r="Y36" s="12">
        <v>102</v>
      </c>
      <c r="Z36" s="12">
        <v>102</v>
      </c>
      <c r="AA36" s="12">
        <v>102</v>
      </c>
      <c r="AB36" s="12">
        <v>102</v>
      </c>
      <c r="AC36" s="12">
        <v>102</v>
      </c>
      <c r="AD36" s="12">
        <v>102</v>
      </c>
      <c r="AE36" s="12">
        <v>102</v>
      </c>
      <c r="AF36" s="12">
        <v>102</v>
      </c>
      <c r="AG36" s="12">
        <v>102</v>
      </c>
      <c r="AH36" s="12">
        <v>102</v>
      </c>
      <c r="AI36" s="12">
        <v>102</v>
      </c>
      <c r="AJ36" s="12">
        <v>102</v>
      </c>
    </row>
    <row r="37" spans="1:36">
      <c r="A37" s="6" t="s">
        <v>30</v>
      </c>
      <c r="B37" s="12">
        <v>383</v>
      </c>
      <c r="C37" s="12">
        <v>216</v>
      </c>
      <c r="D37" s="12">
        <v>392</v>
      </c>
      <c r="E37" s="12">
        <v>480</v>
      </c>
      <c r="F37" s="12">
        <v>436</v>
      </c>
      <c r="G37" s="12">
        <v>332</v>
      </c>
      <c r="H37" s="12">
        <v>394</v>
      </c>
      <c r="I37" s="12">
        <v>361</v>
      </c>
      <c r="J37" s="12">
        <v>135</v>
      </c>
      <c r="K37" s="12">
        <v>-102</v>
      </c>
      <c r="L37" s="12">
        <v>-61</v>
      </c>
      <c r="M37" s="12">
        <v>-59</v>
      </c>
      <c r="N37" s="12">
        <v>-2</v>
      </c>
      <c r="O37" s="12">
        <v>-2</v>
      </c>
      <c r="P37" s="12">
        <v>-2</v>
      </c>
      <c r="Q37" s="12">
        <v>-2</v>
      </c>
      <c r="R37" s="12">
        <v>-2</v>
      </c>
      <c r="S37" s="12">
        <v>-2</v>
      </c>
      <c r="T37" s="12">
        <v>-2</v>
      </c>
      <c r="U37" s="12">
        <v>-17</v>
      </c>
      <c r="V37" s="12">
        <v>302</v>
      </c>
      <c r="W37" s="12">
        <v>56</v>
      </c>
      <c r="X37" s="12">
        <v>38</v>
      </c>
      <c r="Y37" s="12">
        <v>21</v>
      </c>
      <c r="Z37" s="12">
        <v>9</v>
      </c>
      <c r="AA37" s="12">
        <v>3</v>
      </c>
      <c r="AB37" s="12">
        <v>1</v>
      </c>
      <c r="AC37" s="12">
        <v>1</v>
      </c>
      <c r="AD37" s="12">
        <v>1</v>
      </c>
      <c r="AE37" s="12">
        <v>1</v>
      </c>
      <c r="AF37" s="12">
        <v>1</v>
      </c>
      <c r="AG37" s="12">
        <v>1</v>
      </c>
      <c r="AH37" s="12">
        <v>1</v>
      </c>
      <c r="AI37" s="12">
        <v>1</v>
      </c>
      <c r="AJ37" s="12">
        <v>1</v>
      </c>
    </row>
    <row r="38" spans="1:36" ht="15.75" thickBot="1">
      <c r="A38" s="8" t="s">
        <v>31</v>
      </c>
      <c r="B38" s="12">
        <v>38038</v>
      </c>
      <c r="C38" s="12">
        <v>19529</v>
      </c>
      <c r="D38" s="12">
        <v>20660</v>
      </c>
      <c r="E38" s="12">
        <v>21653</v>
      </c>
      <c r="F38" s="12">
        <v>22732</v>
      </c>
      <c r="G38" s="12">
        <v>19490</v>
      </c>
      <c r="H38" s="12">
        <v>20399</v>
      </c>
      <c r="I38" s="12">
        <v>21266</v>
      </c>
      <c r="J38" s="12">
        <v>22306</v>
      </c>
      <c r="K38" s="12">
        <v>18453</v>
      </c>
      <c r="L38" s="12">
        <v>19377</v>
      </c>
      <c r="M38" s="12">
        <v>20181</v>
      </c>
      <c r="N38" s="12">
        <v>20660</v>
      </c>
      <c r="O38" s="12">
        <v>17519</v>
      </c>
      <c r="P38" s="12">
        <v>18761</v>
      </c>
      <c r="Q38" s="12">
        <v>19598</v>
      </c>
      <c r="R38" s="12">
        <v>20581</v>
      </c>
      <c r="S38" s="12">
        <v>18468</v>
      </c>
      <c r="T38" s="12">
        <v>19525</v>
      </c>
      <c r="U38" s="12">
        <v>14106</v>
      </c>
      <c r="V38" s="12">
        <v>14836</v>
      </c>
      <c r="W38" s="12">
        <v>15305</v>
      </c>
      <c r="X38" s="12">
        <v>16024</v>
      </c>
      <c r="Y38" s="12">
        <v>16707</v>
      </c>
      <c r="Z38" s="12">
        <v>17305</v>
      </c>
      <c r="AA38" s="12">
        <v>18138</v>
      </c>
      <c r="AB38" s="12">
        <v>19603</v>
      </c>
      <c r="AC38" s="12">
        <v>19158</v>
      </c>
      <c r="AD38" s="12">
        <v>20448</v>
      </c>
      <c r="AE38" s="12">
        <v>18453</v>
      </c>
      <c r="AF38" s="12">
        <v>19704</v>
      </c>
      <c r="AG38" s="12">
        <v>20768</v>
      </c>
      <c r="AH38" s="12">
        <v>21983</v>
      </c>
      <c r="AI38" s="12">
        <v>19158</v>
      </c>
      <c r="AJ38" s="12">
        <v>20652</v>
      </c>
    </row>
    <row r="39" spans="1:36" ht="15.75" thickBot="1">
      <c r="A39" s="7" t="s">
        <v>32</v>
      </c>
      <c r="B39" s="12">
        <f t="shared" ref="B39" si="9">SUM(B34:B38)</f>
        <v>43791</v>
      </c>
      <c r="C39" s="12">
        <f t="shared" ref="C39" si="10">SUM(C34:C38)</f>
        <v>25115</v>
      </c>
      <c r="D39" s="12">
        <f t="shared" ref="D39" si="11">SUM(D34:D38)</f>
        <v>26422</v>
      </c>
      <c r="E39" s="12">
        <f t="shared" ref="E39" si="12">SUM(E34:E38)</f>
        <v>27839</v>
      </c>
      <c r="F39" s="12">
        <f t="shared" ref="F39" si="13">SUM(F34:F38)</f>
        <v>28874</v>
      </c>
      <c r="G39" s="12">
        <f t="shared" ref="G39" si="14">SUM(G34:G38)</f>
        <v>25463</v>
      </c>
      <c r="H39" s="12">
        <f t="shared" ref="H39" si="15">SUM(H34:H38)</f>
        <v>26434</v>
      </c>
      <c r="I39" s="12">
        <f t="shared" ref="I39" si="16">SUM(I34:I38)</f>
        <v>27268</v>
      </c>
      <c r="J39" s="12">
        <f t="shared" ref="J39" si="17">SUM(J34:J38)</f>
        <v>28082</v>
      </c>
      <c r="K39" s="12">
        <f t="shared" ref="K39" si="18">SUM(K34:K38)</f>
        <v>23992</v>
      </c>
      <c r="L39" s="12">
        <f t="shared" ref="L39" si="19">SUM(L34:L38)</f>
        <v>24957</v>
      </c>
      <c r="M39" s="12">
        <f t="shared" ref="M39" si="20">SUM(M34:M38)</f>
        <v>25763</v>
      </c>
      <c r="N39" s="12">
        <f t="shared" ref="N39" si="21">SUM(N34:N38)</f>
        <v>26299</v>
      </c>
      <c r="O39" s="12">
        <f t="shared" ref="O39" si="22">SUM(O34:O38)</f>
        <v>23158</v>
      </c>
      <c r="P39" s="12">
        <f t="shared" ref="P39" si="23">SUM(P34:P38)</f>
        <v>24400</v>
      </c>
      <c r="Q39" s="12">
        <f t="shared" ref="Q39:X39" si="24">SUM(Q34:Q38)</f>
        <v>25237</v>
      </c>
      <c r="R39" s="12">
        <f t="shared" si="24"/>
        <v>26220</v>
      </c>
      <c r="S39" s="12">
        <f t="shared" si="24"/>
        <v>24107</v>
      </c>
      <c r="T39" s="12">
        <f t="shared" si="24"/>
        <v>25164</v>
      </c>
      <c r="U39" s="12">
        <f t="shared" si="24"/>
        <v>24411</v>
      </c>
      <c r="V39" s="12">
        <f t="shared" si="24"/>
        <v>25460</v>
      </c>
      <c r="W39" s="12">
        <f t="shared" si="24"/>
        <v>25683</v>
      </c>
      <c r="X39" s="12">
        <f t="shared" si="24"/>
        <v>26384</v>
      </c>
      <c r="Y39" s="12">
        <f>SUM(Y34:Y38)</f>
        <v>27050</v>
      </c>
      <c r="Z39" s="12">
        <f t="shared" ref="Z39:AJ39" si="25">SUM(Z34:Z38)</f>
        <v>27636</v>
      </c>
      <c r="AA39" s="12">
        <f t="shared" si="25"/>
        <v>28463</v>
      </c>
      <c r="AB39" s="12">
        <f t="shared" si="25"/>
        <v>29926</v>
      </c>
      <c r="AC39" s="12">
        <f t="shared" si="25"/>
        <v>29481</v>
      </c>
      <c r="AD39" s="12">
        <f t="shared" si="25"/>
        <v>30771</v>
      </c>
      <c r="AE39" s="12">
        <f t="shared" si="25"/>
        <v>28776</v>
      </c>
      <c r="AF39" s="12">
        <f t="shared" si="25"/>
        <v>30027</v>
      </c>
      <c r="AG39" s="12">
        <f t="shared" si="25"/>
        <v>31091</v>
      </c>
      <c r="AH39" s="12">
        <f t="shared" si="25"/>
        <v>32306</v>
      </c>
      <c r="AI39" s="12">
        <f t="shared" si="25"/>
        <v>29481</v>
      </c>
      <c r="AJ39" s="12">
        <f t="shared" si="25"/>
        <v>30975</v>
      </c>
    </row>
    <row r="40" spans="1:36" ht="16.5" thickTop="1" thickBot="1">
      <c r="A40" s="3"/>
    </row>
    <row r="41" spans="1:36" ht="16.5" thickTop="1" thickBot="1">
      <c r="A41" s="10" t="s">
        <v>33</v>
      </c>
      <c r="B41" s="13">
        <f t="shared" ref="B41:X41" si="26">B39+B31</f>
        <v>145627</v>
      </c>
      <c r="C41" s="13">
        <f t="shared" si="26"/>
        <v>148631</v>
      </c>
      <c r="D41" s="13">
        <f t="shared" si="26"/>
        <v>137490</v>
      </c>
      <c r="E41" s="13">
        <f t="shared" si="26"/>
        <v>140037</v>
      </c>
      <c r="F41" s="13">
        <f t="shared" si="26"/>
        <v>143590</v>
      </c>
      <c r="G41" s="13">
        <f t="shared" si="26"/>
        <v>143961</v>
      </c>
      <c r="H41" s="13">
        <f t="shared" si="26"/>
        <v>145746</v>
      </c>
      <c r="I41" s="13">
        <f t="shared" si="26"/>
        <v>149379</v>
      </c>
      <c r="J41" s="13">
        <f t="shared" si="26"/>
        <v>156336</v>
      </c>
      <c r="K41" s="13">
        <f t="shared" si="26"/>
        <v>160218</v>
      </c>
      <c r="L41" s="13">
        <f t="shared" si="26"/>
        <v>178867</v>
      </c>
      <c r="M41" s="13">
        <f t="shared" si="26"/>
        <v>199734</v>
      </c>
      <c r="N41" s="13">
        <f t="shared" si="26"/>
        <v>184794</v>
      </c>
      <c r="O41" s="13">
        <f t="shared" si="26"/>
        <v>186827</v>
      </c>
      <c r="P41" s="13">
        <f t="shared" si="26"/>
        <v>185413</v>
      </c>
      <c r="Q41" s="13">
        <f t="shared" si="26"/>
        <v>206932</v>
      </c>
      <c r="R41" s="13">
        <f t="shared" si="26"/>
        <v>203728</v>
      </c>
      <c r="S41" s="13">
        <f t="shared" si="26"/>
        <v>211951</v>
      </c>
      <c r="T41" s="13">
        <f t="shared" si="26"/>
        <v>229703</v>
      </c>
      <c r="U41" s="13">
        <f t="shared" si="26"/>
        <v>219053</v>
      </c>
      <c r="V41" s="13">
        <f t="shared" si="26"/>
        <v>247575</v>
      </c>
      <c r="W41" s="13">
        <f t="shared" si="26"/>
        <v>324015</v>
      </c>
      <c r="X41" s="13">
        <f t="shared" si="26"/>
        <v>321060</v>
      </c>
      <c r="Y41" s="13">
        <f t="shared" ref="Y41:AF41" si="27">Y39+Y31</f>
        <v>300958</v>
      </c>
      <c r="Z41" s="13">
        <f t="shared" si="27"/>
        <v>317392</v>
      </c>
      <c r="AA41" s="13">
        <f t="shared" si="27"/>
        <v>316449</v>
      </c>
      <c r="AB41" s="13">
        <f t="shared" si="27"/>
        <v>327527</v>
      </c>
      <c r="AC41" s="13">
        <f t="shared" si="27"/>
        <v>340222</v>
      </c>
      <c r="AD41" s="13">
        <f t="shared" si="27"/>
        <v>367489</v>
      </c>
      <c r="AE41" s="13">
        <f t="shared" si="27"/>
        <v>367095</v>
      </c>
      <c r="AF41" s="13">
        <f t="shared" si="27"/>
        <v>371336</v>
      </c>
      <c r="AG41" s="13">
        <f>AG39+AG31</f>
        <v>387510</v>
      </c>
      <c r="AH41" s="13">
        <f t="shared" ref="AH41:AJ41" si="28">AH39+AH31</f>
        <v>404585</v>
      </c>
      <c r="AI41" s="13">
        <f t="shared" si="28"/>
        <v>423829</v>
      </c>
      <c r="AJ41" s="13">
        <f t="shared" si="28"/>
        <v>449063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CC6DD-BC85-40B1-B2DA-8B9DF7201E85}">
  <dimension ref="A2:AJ33"/>
  <sheetViews>
    <sheetView topLeftCell="A7" zoomScale="92" workbookViewId="0">
      <pane xSplit="1" topLeftCell="B1" activePane="topRight" state="frozen"/>
      <selection pane="topRight" activeCell="E30" sqref="E30"/>
    </sheetView>
  </sheetViews>
  <sheetFormatPr defaultRowHeight="15"/>
  <cols>
    <col min="1" max="1" width="69" bestFit="1" customWidth="1"/>
  </cols>
  <sheetData>
    <row r="2" spans="1:36">
      <c r="A2" s="15" t="s">
        <v>71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41</v>
      </c>
      <c r="J2" t="s">
        <v>42</v>
      </c>
      <c r="K2" t="s">
        <v>43</v>
      </c>
      <c r="L2" t="s">
        <v>44</v>
      </c>
      <c r="M2" t="s">
        <v>45</v>
      </c>
      <c r="N2" t="s">
        <v>46</v>
      </c>
      <c r="O2" t="s">
        <v>47</v>
      </c>
      <c r="P2" t="s">
        <v>48</v>
      </c>
      <c r="Q2" t="s">
        <v>49</v>
      </c>
      <c r="R2" t="s">
        <v>50</v>
      </c>
      <c r="S2" t="s">
        <v>51</v>
      </c>
      <c r="T2" t="s">
        <v>52</v>
      </c>
      <c r="U2" t="s">
        <v>53</v>
      </c>
      <c r="V2" t="s">
        <v>54</v>
      </c>
      <c r="W2" t="s">
        <v>55</v>
      </c>
      <c r="X2" t="s">
        <v>56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62</v>
      </c>
      <c r="AE2" t="s">
        <v>63</v>
      </c>
      <c r="AF2" t="s">
        <v>64</v>
      </c>
      <c r="AG2" t="s">
        <v>65</v>
      </c>
      <c r="AH2" t="s">
        <v>66</v>
      </c>
      <c r="AI2" t="s">
        <v>67</v>
      </c>
      <c r="AJ2" t="s">
        <v>68</v>
      </c>
    </row>
    <row r="3" spans="1:36">
      <c r="A3" s="21" t="s">
        <v>72</v>
      </c>
      <c r="B3">
        <v>2414</v>
      </c>
      <c r="C3">
        <v>2385</v>
      </c>
      <c r="D3">
        <v>2367</v>
      </c>
      <c r="E3">
        <v>2356</v>
      </c>
      <c r="F3">
        <v>2224</v>
      </c>
      <c r="G3">
        <v>2154</v>
      </c>
      <c r="H3">
        <v>2097</v>
      </c>
      <c r="I3">
        <v>2019</v>
      </c>
      <c r="J3">
        <v>1939</v>
      </c>
      <c r="K3">
        <v>1874</v>
      </c>
      <c r="L3">
        <v>1858</v>
      </c>
      <c r="M3">
        <v>1911</v>
      </c>
      <c r="N3">
        <v>1873</v>
      </c>
      <c r="O3">
        <v>1874</v>
      </c>
      <c r="P3">
        <v>1953</v>
      </c>
      <c r="Q3">
        <v>2120</v>
      </c>
      <c r="R3">
        <v>2105</v>
      </c>
      <c r="S3">
        <v>2157</v>
      </c>
      <c r="T3">
        <v>2312</v>
      </c>
      <c r="U3">
        <v>2359</v>
      </c>
      <c r="V3">
        <v>2388</v>
      </c>
      <c r="W3">
        <v>2596</v>
      </c>
      <c r="X3">
        <v>2380</v>
      </c>
      <c r="Y3">
        <v>2348</v>
      </c>
      <c r="Z3">
        <v>2284</v>
      </c>
      <c r="AA3">
        <v>2267</v>
      </c>
      <c r="AB3">
        <v>2378</v>
      </c>
      <c r="AC3">
        <v>2720</v>
      </c>
      <c r="AD3">
        <v>3351</v>
      </c>
      <c r="AE3">
        <v>3704</v>
      </c>
      <c r="AF3">
        <v>4002</v>
      </c>
      <c r="AG3">
        <v>4534</v>
      </c>
      <c r="AH3">
        <v>4855</v>
      </c>
      <c r="AI3">
        <v>5374</v>
      </c>
      <c r="AJ3">
        <v>5769</v>
      </c>
    </row>
    <row r="4" spans="1:36">
      <c r="A4" s="18" t="s">
        <v>73</v>
      </c>
      <c r="B4">
        <v>-57</v>
      </c>
      <c r="C4">
        <v>-55</v>
      </c>
      <c r="D4">
        <v>-50</v>
      </c>
      <c r="E4">
        <v>-50</v>
      </c>
      <c r="F4">
        <v>-48</v>
      </c>
      <c r="G4">
        <v>-47</v>
      </c>
      <c r="H4">
        <v>-48</v>
      </c>
      <c r="I4">
        <v>-46</v>
      </c>
      <c r="J4">
        <v>-47</v>
      </c>
      <c r="K4">
        <v>-50</v>
      </c>
      <c r="L4">
        <v>-54</v>
      </c>
      <c r="M4">
        <v>-67</v>
      </c>
      <c r="N4">
        <v>-77</v>
      </c>
      <c r="O4">
        <v>-92</v>
      </c>
      <c r="P4">
        <v>-94</v>
      </c>
      <c r="Q4">
        <v>-148</v>
      </c>
      <c r="R4">
        <v>-158</v>
      </c>
      <c r="S4">
        <v>-202</v>
      </c>
      <c r="T4">
        <v>-303</v>
      </c>
      <c r="U4">
        <v>-345</v>
      </c>
      <c r="V4">
        <v>-345</v>
      </c>
      <c r="W4">
        <v>-513</v>
      </c>
      <c r="X4">
        <v>-337</v>
      </c>
      <c r="Y4">
        <v>-235</v>
      </c>
      <c r="Z4">
        <v>-210</v>
      </c>
      <c r="AA4">
        <v>-211</v>
      </c>
      <c r="AB4">
        <v>-217</v>
      </c>
      <c r="AC4">
        <v>-402</v>
      </c>
      <c r="AD4">
        <v>-928</v>
      </c>
      <c r="AE4">
        <v>-1246</v>
      </c>
      <c r="AF4">
        <v>-1675</v>
      </c>
      <c r="AG4">
        <v>-2431</v>
      </c>
      <c r="AH4">
        <v>-2824</v>
      </c>
      <c r="AI4">
        <v>-3207</v>
      </c>
      <c r="AJ4">
        <v>-3571</v>
      </c>
    </row>
    <row r="5" spans="1:36">
      <c r="A5" s="22" t="s">
        <v>74</v>
      </c>
      <c r="B5">
        <f t="shared" ref="B5:X5" si="0">SUM(B3:B4)</f>
        <v>2357</v>
      </c>
      <c r="C5">
        <f t="shared" si="0"/>
        <v>2330</v>
      </c>
      <c r="D5">
        <f t="shared" si="0"/>
        <v>2317</v>
      </c>
      <c r="E5">
        <f t="shared" si="0"/>
        <v>2306</v>
      </c>
      <c r="F5">
        <f t="shared" si="0"/>
        <v>2176</v>
      </c>
      <c r="G5">
        <f t="shared" si="0"/>
        <v>2107</v>
      </c>
      <c r="H5">
        <f t="shared" si="0"/>
        <v>2049</v>
      </c>
      <c r="I5">
        <f t="shared" si="0"/>
        <v>1973</v>
      </c>
      <c r="J5">
        <f t="shared" si="0"/>
        <v>1892</v>
      </c>
      <c r="K5">
        <f t="shared" si="0"/>
        <v>1824</v>
      </c>
      <c r="L5">
        <f t="shared" si="0"/>
        <v>1804</v>
      </c>
      <c r="M5">
        <f t="shared" si="0"/>
        <v>1844</v>
      </c>
      <c r="N5">
        <f t="shared" si="0"/>
        <v>1796</v>
      </c>
      <c r="O5">
        <f t="shared" si="0"/>
        <v>1782</v>
      </c>
      <c r="P5">
        <f t="shared" si="0"/>
        <v>1859</v>
      </c>
      <c r="Q5">
        <f t="shared" si="0"/>
        <v>1972</v>
      </c>
      <c r="R5">
        <f t="shared" si="0"/>
        <v>1947</v>
      </c>
      <c r="S5">
        <f t="shared" si="0"/>
        <v>1955</v>
      </c>
      <c r="T5">
        <f t="shared" si="0"/>
        <v>2009</v>
      </c>
      <c r="U5">
        <f t="shared" si="0"/>
        <v>2014</v>
      </c>
      <c r="V5">
        <f t="shared" si="0"/>
        <v>2043</v>
      </c>
      <c r="W5">
        <f t="shared" si="0"/>
        <v>2083</v>
      </c>
      <c r="X5">
        <f t="shared" si="0"/>
        <v>2043</v>
      </c>
      <c r="Y5">
        <f>SUM(Y3:Y4)</f>
        <v>2113</v>
      </c>
      <c r="Z5">
        <f t="shared" ref="Z5:AJ5" si="1">SUM(Z3:Z4)</f>
        <v>2074</v>
      </c>
      <c r="AA5">
        <f t="shared" si="1"/>
        <v>2056</v>
      </c>
      <c r="AB5">
        <f t="shared" si="1"/>
        <v>2161</v>
      </c>
      <c r="AC5">
        <f t="shared" si="1"/>
        <v>2318</v>
      </c>
      <c r="AD5">
        <f t="shared" si="1"/>
        <v>2423</v>
      </c>
      <c r="AE5">
        <f t="shared" si="1"/>
        <v>2458</v>
      </c>
      <c r="AF5">
        <f t="shared" si="1"/>
        <v>2327</v>
      </c>
      <c r="AG5">
        <f t="shared" si="1"/>
        <v>2103</v>
      </c>
      <c r="AH5">
        <f t="shared" si="1"/>
        <v>2031</v>
      </c>
      <c r="AI5">
        <f t="shared" si="1"/>
        <v>2167</v>
      </c>
      <c r="AJ5">
        <f t="shared" si="1"/>
        <v>2198</v>
      </c>
    </row>
    <row r="6" spans="1:36">
      <c r="A6" s="18" t="s">
        <v>75</v>
      </c>
      <c r="B6">
        <v>656</v>
      </c>
      <c r="C6">
        <v>665</v>
      </c>
      <c r="D6">
        <v>647</v>
      </c>
      <c r="E6">
        <v>663</v>
      </c>
      <c r="F6">
        <v>561</v>
      </c>
      <c r="G6">
        <v>596</v>
      </c>
      <c r="H6">
        <v>555</v>
      </c>
      <c r="I6">
        <v>555</v>
      </c>
      <c r="J6">
        <v>534</v>
      </c>
      <c r="K6">
        <v>539</v>
      </c>
      <c r="L6">
        <v>561</v>
      </c>
      <c r="M6">
        <v>589</v>
      </c>
      <c r="N6">
        <v>519</v>
      </c>
      <c r="O6">
        <v>550</v>
      </c>
      <c r="P6">
        <v>531</v>
      </c>
      <c r="Q6">
        <v>591</v>
      </c>
      <c r="R6">
        <v>522</v>
      </c>
      <c r="S6">
        <v>575</v>
      </c>
      <c r="T6">
        <v>570</v>
      </c>
      <c r="U6">
        <v>595</v>
      </c>
      <c r="V6">
        <v>556</v>
      </c>
      <c r="W6">
        <v>523</v>
      </c>
      <c r="X6">
        <v>614</v>
      </c>
      <c r="Y6">
        <v>603</v>
      </c>
      <c r="Z6">
        <v>589</v>
      </c>
      <c r="AA6">
        <v>615</v>
      </c>
      <c r="AB6">
        <v>625</v>
      </c>
      <c r="AC6">
        <v>699</v>
      </c>
      <c r="AD6">
        <v>637</v>
      </c>
      <c r="AE6">
        <v>667</v>
      </c>
      <c r="AF6">
        <v>675</v>
      </c>
      <c r="AG6">
        <v>753</v>
      </c>
      <c r="AH6">
        <v>760</v>
      </c>
      <c r="AI6">
        <v>799</v>
      </c>
      <c r="AJ6">
        <v>836</v>
      </c>
    </row>
    <row r="7" spans="1:36">
      <c r="A7" s="21" t="s">
        <v>76</v>
      </c>
      <c r="B7">
        <v>-84</v>
      </c>
      <c r="C7">
        <v>-71</v>
      </c>
      <c r="D7">
        <v>-82</v>
      </c>
      <c r="E7">
        <v>-58</v>
      </c>
      <c r="F7">
        <v>-71</v>
      </c>
      <c r="G7">
        <v>-78</v>
      </c>
      <c r="H7">
        <v>-74</v>
      </c>
      <c r="I7">
        <v>-83</v>
      </c>
      <c r="J7">
        <v>-76</v>
      </c>
      <c r="K7">
        <v>-79</v>
      </c>
      <c r="L7">
        <v>-87</v>
      </c>
      <c r="M7">
        <v>-48</v>
      </c>
      <c r="N7">
        <v>-74</v>
      </c>
      <c r="O7">
        <v>-90</v>
      </c>
      <c r="P7">
        <v>-84</v>
      </c>
      <c r="Q7">
        <v>-51</v>
      </c>
      <c r="R7">
        <v>-56</v>
      </c>
      <c r="S7">
        <v>-91</v>
      </c>
      <c r="T7">
        <v>-71</v>
      </c>
      <c r="U7">
        <v>-94</v>
      </c>
      <c r="V7">
        <v>-70</v>
      </c>
      <c r="W7">
        <v>-100</v>
      </c>
      <c r="X7">
        <v>-114</v>
      </c>
      <c r="Y7">
        <v>-121</v>
      </c>
      <c r="Z7">
        <v>-90</v>
      </c>
      <c r="AA7">
        <v>-120</v>
      </c>
      <c r="AB7">
        <v>-152</v>
      </c>
      <c r="AC7">
        <v>-116</v>
      </c>
      <c r="AD7">
        <v>-121</v>
      </c>
      <c r="AE7">
        <v>-122</v>
      </c>
      <c r="AF7">
        <v>-132</v>
      </c>
      <c r="AG7">
        <v>-59</v>
      </c>
      <c r="AH7">
        <v>-144</v>
      </c>
      <c r="AI7">
        <v>-136</v>
      </c>
      <c r="AJ7">
        <v>-154</v>
      </c>
    </row>
    <row r="8" spans="1:36" ht="27" customHeight="1">
      <c r="A8" s="19" t="s">
        <v>77</v>
      </c>
      <c r="B8">
        <f t="shared" ref="B8:X8" si="2">SUM(B6:B7)</f>
        <v>572</v>
      </c>
      <c r="C8">
        <f t="shared" si="2"/>
        <v>594</v>
      </c>
      <c r="D8">
        <f t="shared" si="2"/>
        <v>565</v>
      </c>
      <c r="E8">
        <f t="shared" si="2"/>
        <v>605</v>
      </c>
      <c r="F8">
        <f t="shared" si="2"/>
        <v>490</v>
      </c>
      <c r="G8">
        <f t="shared" si="2"/>
        <v>518</v>
      </c>
      <c r="H8">
        <f t="shared" si="2"/>
        <v>481</v>
      </c>
      <c r="I8">
        <f t="shared" si="2"/>
        <v>472</v>
      </c>
      <c r="J8">
        <f t="shared" si="2"/>
        <v>458</v>
      </c>
      <c r="K8">
        <f t="shared" si="2"/>
        <v>460</v>
      </c>
      <c r="L8">
        <f t="shared" si="2"/>
        <v>474</v>
      </c>
      <c r="M8">
        <f t="shared" si="2"/>
        <v>541</v>
      </c>
      <c r="N8">
        <f t="shared" si="2"/>
        <v>445</v>
      </c>
      <c r="O8">
        <f t="shared" si="2"/>
        <v>460</v>
      </c>
      <c r="P8">
        <f t="shared" si="2"/>
        <v>447</v>
      </c>
      <c r="Q8">
        <f t="shared" si="2"/>
        <v>540</v>
      </c>
      <c r="R8">
        <f t="shared" si="2"/>
        <v>466</v>
      </c>
      <c r="S8">
        <f t="shared" si="2"/>
        <v>484</v>
      </c>
      <c r="T8">
        <f t="shared" si="2"/>
        <v>499</v>
      </c>
      <c r="U8">
        <f t="shared" si="2"/>
        <v>501</v>
      </c>
      <c r="V8">
        <f t="shared" si="2"/>
        <v>486</v>
      </c>
      <c r="W8">
        <f t="shared" si="2"/>
        <v>423</v>
      </c>
      <c r="X8">
        <f t="shared" si="2"/>
        <v>500</v>
      </c>
      <c r="Y8">
        <f>SUM(Y6:Y7)</f>
        <v>482</v>
      </c>
      <c r="Z8">
        <f t="shared" ref="Z8:AJ8" si="3">SUM(Z6:Z7)</f>
        <v>499</v>
      </c>
      <c r="AA8">
        <f t="shared" si="3"/>
        <v>495</v>
      </c>
      <c r="AB8">
        <f t="shared" si="3"/>
        <v>473</v>
      </c>
      <c r="AC8">
        <f t="shared" si="3"/>
        <v>583</v>
      </c>
      <c r="AD8">
        <f t="shared" si="3"/>
        <v>516</v>
      </c>
      <c r="AE8">
        <f t="shared" si="3"/>
        <v>545</v>
      </c>
      <c r="AF8">
        <f t="shared" si="3"/>
        <v>543</v>
      </c>
      <c r="AG8">
        <f t="shared" si="3"/>
        <v>694</v>
      </c>
      <c r="AH8">
        <f t="shared" si="3"/>
        <v>616</v>
      </c>
      <c r="AI8">
        <f t="shared" si="3"/>
        <v>663</v>
      </c>
      <c r="AJ8">
        <f t="shared" si="3"/>
        <v>682</v>
      </c>
    </row>
    <row r="9" spans="1:36">
      <c r="A9" s="21" t="s">
        <v>78</v>
      </c>
      <c r="B9">
        <v>0</v>
      </c>
      <c r="C9">
        <v>7</v>
      </c>
      <c r="D9">
        <v>2</v>
      </c>
      <c r="E9">
        <v>0</v>
      </c>
      <c r="F9">
        <v>0</v>
      </c>
      <c r="G9">
        <v>12</v>
      </c>
      <c r="H9">
        <v>0</v>
      </c>
      <c r="I9">
        <v>14</v>
      </c>
      <c r="J9">
        <v>0</v>
      </c>
      <c r="K9">
        <v>0</v>
      </c>
      <c r="L9">
        <v>0</v>
      </c>
      <c r="M9">
        <v>0</v>
      </c>
      <c r="N9">
        <v>0</v>
      </c>
      <c r="O9">
        <v>1</v>
      </c>
      <c r="P9">
        <v>1</v>
      </c>
      <c r="Q9">
        <v>1</v>
      </c>
      <c r="R9">
        <v>1</v>
      </c>
      <c r="S9">
        <v>0</v>
      </c>
      <c r="T9">
        <v>0</v>
      </c>
      <c r="U9">
        <v>1</v>
      </c>
      <c r="V9">
        <v>1</v>
      </c>
      <c r="W9">
        <v>0</v>
      </c>
      <c r="X9">
        <v>1</v>
      </c>
      <c r="Y9">
        <v>0</v>
      </c>
      <c r="Z9">
        <v>0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1</v>
      </c>
    </row>
    <row r="10" spans="1:36">
      <c r="A10" s="18" t="s">
        <v>79</v>
      </c>
      <c r="B10">
        <v>92</v>
      </c>
      <c r="C10">
        <v>78</v>
      </c>
      <c r="D10">
        <v>83</v>
      </c>
      <c r="E10">
        <v>71</v>
      </c>
      <c r="F10">
        <v>74</v>
      </c>
      <c r="G10">
        <v>239</v>
      </c>
      <c r="H10">
        <v>93</v>
      </c>
      <c r="I10">
        <v>192</v>
      </c>
      <c r="J10">
        <v>103</v>
      </c>
      <c r="K10">
        <v>413</v>
      </c>
      <c r="L10">
        <v>103</v>
      </c>
      <c r="M10">
        <v>90</v>
      </c>
      <c r="N10">
        <v>85</v>
      </c>
      <c r="O10">
        <v>101</v>
      </c>
      <c r="P10">
        <v>112</v>
      </c>
      <c r="Q10">
        <v>98</v>
      </c>
      <c r="R10">
        <v>100</v>
      </c>
      <c r="S10">
        <v>173</v>
      </c>
      <c r="T10">
        <v>109</v>
      </c>
      <c r="U10">
        <v>147</v>
      </c>
      <c r="V10">
        <v>374</v>
      </c>
      <c r="W10">
        <v>8</v>
      </c>
      <c r="X10">
        <v>161</v>
      </c>
      <c r="Y10">
        <v>129</v>
      </c>
      <c r="Z10">
        <v>96</v>
      </c>
      <c r="AA10">
        <v>113</v>
      </c>
      <c r="AB10">
        <v>133</v>
      </c>
      <c r="AC10">
        <v>83</v>
      </c>
      <c r="AD10">
        <v>70</v>
      </c>
      <c r="AE10">
        <v>14</v>
      </c>
      <c r="AF10">
        <v>139</v>
      </c>
      <c r="AG10">
        <v>134</v>
      </c>
      <c r="AH10">
        <v>183</v>
      </c>
      <c r="AI10">
        <v>188</v>
      </c>
      <c r="AJ10">
        <v>278</v>
      </c>
    </row>
    <row r="11" spans="1:36" ht="15.75" thickBot="1">
      <c r="A11" s="23" t="s">
        <v>80</v>
      </c>
      <c r="B11">
        <v>33</v>
      </c>
      <c r="C11">
        <v>19</v>
      </c>
      <c r="D11">
        <v>59</v>
      </c>
      <c r="E11">
        <v>12</v>
      </c>
      <c r="F11">
        <v>33</v>
      </c>
      <c r="G11">
        <v>30</v>
      </c>
      <c r="H11">
        <v>36</v>
      </c>
      <c r="I11">
        <v>69</v>
      </c>
      <c r="J11">
        <v>79</v>
      </c>
      <c r="K11">
        <v>74</v>
      </c>
      <c r="L11">
        <v>71</v>
      </c>
      <c r="M11">
        <v>105</v>
      </c>
      <c r="N11">
        <v>59</v>
      </c>
      <c r="O11">
        <v>41</v>
      </c>
      <c r="P11">
        <v>336</v>
      </c>
      <c r="Q11">
        <v>26</v>
      </c>
      <c r="R11">
        <v>36</v>
      </c>
      <c r="S11">
        <v>27</v>
      </c>
      <c r="T11">
        <v>28</v>
      </c>
      <c r="U11">
        <v>22</v>
      </c>
      <c r="V11">
        <v>20</v>
      </c>
      <c r="W11">
        <v>1155</v>
      </c>
      <c r="X11">
        <v>56</v>
      </c>
      <c r="Y11">
        <v>20</v>
      </c>
      <c r="Z11">
        <v>13</v>
      </c>
      <c r="AA11">
        <v>39</v>
      </c>
      <c r="AB11">
        <v>13</v>
      </c>
      <c r="AC11">
        <v>16</v>
      </c>
      <c r="AD11">
        <v>14</v>
      </c>
      <c r="AE11">
        <v>48</v>
      </c>
      <c r="AF11">
        <v>12</v>
      </c>
      <c r="AG11">
        <v>72</v>
      </c>
      <c r="AH11">
        <v>13</v>
      </c>
      <c r="AI11">
        <v>10</v>
      </c>
      <c r="AJ11">
        <v>21</v>
      </c>
    </row>
    <row r="12" spans="1:36" ht="21" customHeight="1" thickBot="1">
      <c r="A12" s="20" t="s">
        <v>81</v>
      </c>
      <c r="B12">
        <f t="shared" ref="B12:X12" si="4">B5+B8+SUM(B9:B11)</f>
        <v>3054</v>
      </c>
      <c r="C12">
        <f t="shared" si="4"/>
        <v>3028</v>
      </c>
      <c r="D12">
        <f t="shared" si="4"/>
        <v>3026</v>
      </c>
      <c r="E12">
        <f t="shared" si="4"/>
        <v>2994</v>
      </c>
      <c r="F12">
        <f t="shared" si="4"/>
        <v>2773</v>
      </c>
      <c r="G12">
        <f t="shared" si="4"/>
        <v>2906</v>
      </c>
      <c r="H12">
        <f t="shared" si="4"/>
        <v>2659</v>
      </c>
      <c r="I12">
        <f t="shared" si="4"/>
        <v>2720</v>
      </c>
      <c r="J12">
        <f t="shared" si="4"/>
        <v>2532</v>
      </c>
      <c r="K12">
        <f t="shared" si="4"/>
        <v>2771</v>
      </c>
      <c r="L12">
        <f t="shared" si="4"/>
        <v>2452</v>
      </c>
      <c r="M12">
        <f t="shared" si="4"/>
        <v>2580</v>
      </c>
      <c r="N12">
        <f t="shared" si="4"/>
        <v>2385</v>
      </c>
      <c r="O12">
        <f t="shared" si="4"/>
        <v>2385</v>
      </c>
      <c r="P12">
        <f t="shared" si="4"/>
        <v>2755</v>
      </c>
      <c r="Q12">
        <f t="shared" si="4"/>
        <v>2637</v>
      </c>
      <c r="R12">
        <f t="shared" si="4"/>
        <v>2550</v>
      </c>
      <c r="S12">
        <f t="shared" si="4"/>
        <v>2639</v>
      </c>
      <c r="T12">
        <f t="shared" si="4"/>
        <v>2645</v>
      </c>
      <c r="U12">
        <f t="shared" si="4"/>
        <v>2685</v>
      </c>
      <c r="V12">
        <f t="shared" si="4"/>
        <v>2924</v>
      </c>
      <c r="W12">
        <f t="shared" si="4"/>
        <v>3669</v>
      </c>
      <c r="X12">
        <f t="shared" si="4"/>
        <v>2761</v>
      </c>
      <c r="Y12">
        <f>Y5+Y8+SUM(Y9:Y11)</f>
        <v>2744</v>
      </c>
      <c r="Z12">
        <f t="shared" ref="Z12:AJ12" si="5">Z5+Z8+SUM(Z9:Z11)</f>
        <v>2682</v>
      </c>
      <c r="AA12">
        <f t="shared" si="5"/>
        <v>2704</v>
      </c>
      <c r="AB12">
        <f t="shared" si="5"/>
        <v>2781</v>
      </c>
      <c r="AC12">
        <f t="shared" si="5"/>
        <v>3001</v>
      </c>
      <c r="AD12">
        <f t="shared" si="5"/>
        <v>3024</v>
      </c>
      <c r="AE12">
        <f t="shared" si="5"/>
        <v>3066</v>
      </c>
      <c r="AF12">
        <f t="shared" si="5"/>
        <v>3022</v>
      </c>
      <c r="AG12">
        <f t="shared" si="5"/>
        <v>3004</v>
      </c>
      <c r="AH12">
        <f t="shared" si="5"/>
        <v>2844</v>
      </c>
      <c r="AI12">
        <f t="shared" si="5"/>
        <v>3028</v>
      </c>
      <c r="AJ12">
        <f t="shared" si="5"/>
        <v>3180</v>
      </c>
    </row>
    <row r="13" spans="1:36">
      <c r="A13" s="21" t="s">
        <v>82</v>
      </c>
      <c r="B13">
        <v>-515</v>
      </c>
      <c r="C13">
        <v>-607</v>
      </c>
      <c r="D13">
        <v>-543</v>
      </c>
      <c r="E13">
        <v>-578</v>
      </c>
      <c r="F13">
        <v>-517</v>
      </c>
      <c r="G13">
        <v>-534</v>
      </c>
      <c r="H13">
        <v>-604</v>
      </c>
      <c r="I13">
        <v>-608</v>
      </c>
      <c r="J13">
        <v>-562</v>
      </c>
      <c r="K13">
        <v>-612</v>
      </c>
      <c r="L13">
        <v>-610</v>
      </c>
      <c r="M13">
        <v>-672</v>
      </c>
      <c r="N13">
        <v>-593</v>
      </c>
      <c r="O13">
        <v>-579</v>
      </c>
      <c r="P13">
        <v>-571</v>
      </c>
      <c r="Q13">
        <v>-581</v>
      </c>
      <c r="R13">
        <v>-546</v>
      </c>
      <c r="S13">
        <v>-579</v>
      </c>
      <c r="T13">
        <v>-567</v>
      </c>
      <c r="U13">
        <v>-626</v>
      </c>
      <c r="V13">
        <v>-536</v>
      </c>
      <c r="W13">
        <v>-664</v>
      </c>
      <c r="X13">
        <v>-634</v>
      </c>
      <c r="Y13">
        <v>-685</v>
      </c>
      <c r="Z13">
        <v>-601</v>
      </c>
      <c r="AA13">
        <v>-600</v>
      </c>
      <c r="AB13">
        <v>-628</v>
      </c>
      <c r="AC13">
        <v>-733</v>
      </c>
      <c r="AD13">
        <v>-586</v>
      </c>
      <c r="AE13">
        <v>-611</v>
      </c>
      <c r="AF13">
        <v>-657</v>
      </c>
      <c r="AG13">
        <v>-674</v>
      </c>
      <c r="AH13">
        <v>-578</v>
      </c>
      <c r="AI13">
        <v>-595</v>
      </c>
      <c r="AJ13">
        <v>-593</v>
      </c>
    </row>
    <row r="14" spans="1:36">
      <c r="A14" s="18" t="s">
        <v>83</v>
      </c>
      <c r="B14">
        <v>-609</v>
      </c>
      <c r="C14">
        <v>-470</v>
      </c>
      <c r="D14">
        <v>-429</v>
      </c>
      <c r="E14">
        <v>-461</v>
      </c>
      <c r="F14">
        <v>-446</v>
      </c>
      <c r="G14">
        <v>-510</v>
      </c>
      <c r="H14">
        <v>-509</v>
      </c>
      <c r="I14">
        <v>-557</v>
      </c>
      <c r="J14">
        <v>-525</v>
      </c>
      <c r="K14">
        <v>-395</v>
      </c>
      <c r="L14">
        <v>-395</v>
      </c>
      <c r="M14">
        <v>-578</v>
      </c>
      <c r="N14">
        <v>-468</v>
      </c>
      <c r="O14">
        <v>-358</v>
      </c>
      <c r="P14">
        <v>-367</v>
      </c>
      <c r="Q14">
        <v>-453</v>
      </c>
      <c r="R14">
        <v>-319</v>
      </c>
      <c r="S14">
        <v>-321</v>
      </c>
      <c r="T14">
        <v>-303</v>
      </c>
      <c r="U14">
        <v>-343</v>
      </c>
      <c r="V14">
        <v>-297</v>
      </c>
      <c r="W14">
        <v>-314</v>
      </c>
      <c r="X14">
        <v>-358</v>
      </c>
      <c r="Y14">
        <v>-403</v>
      </c>
      <c r="Z14">
        <v>-387</v>
      </c>
      <c r="AA14">
        <v>-419</v>
      </c>
      <c r="AB14">
        <v>-333</v>
      </c>
      <c r="AC14">
        <v>-379</v>
      </c>
      <c r="AD14">
        <v>-391</v>
      </c>
      <c r="AE14">
        <v>-325</v>
      </c>
      <c r="AF14">
        <v>-378</v>
      </c>
      <c r="AG14">
        <v>-429</v>
      </c>
      <c r="AH14">
        <v>-365</v>
      </c>
      <c r="AI14">
        <v>-415</v>
      </c>
      <c r="AJ14">
        <v>-367</v>
      </c>
    </row>
    <row r="15" spans="1:36">
      <c r="A15" s="21" t="s">
        <v>84</v>
      </c>
      <c r="B15">
        <v>-122</v>
      </c>
      <c r="C15">
        <v>-143</v>
      </c>
      <c r="D15">
        <v>-120</v>
      </c>
      <c r="E15">
        <v>-135</v>
      </c>
      <c r="F15">
        <v>-81</v>
      </c>
      <c r="G15">
        <v>-60</v>
      </c>
      <c r="H15">
        <v>-63</v>
      </c>
      <c r="I15">
        <v>-106</v>
      </c>
      <c r="J15">
        <v>-84</v>
      </c>
      <c r="K15">
        <v>-86</v>
      </c>
      <c r="L15">
        <v>-112</v>
      </c>
      <c r="M15">
        <v>-132</v>
      </c>
      <c r="N15">
        <v>-127</v>
      </c>
      <c r="O15">
        <v>-141</v>
      </c>
      <c r="P15">
        <v>-160</v>
      </c>
      <c r="Q15">
        <v>-182</v>
      </c>
      <c r="R15">
        <v>-246</v>
      </c>
      <c r="S15">
        <v>-234</v>
      </c>
      <c r="T15">
        <v>-239</v>
      </c>
      <c r="U15">
        <v>-248</v>
      </c>
      <c r="V15">
        <v>-257</v>
      </c>
      <c r="W15">
        <v>-292</v>
      </c>
      <c r="X15">
        <v>-292</v>
      </c>
      <c r="Y15">
        <v>-288</v>
      </c>
      <c r="Z15">
        <v>-314</v>
      </c>
      <c r="AA15">
        <v>-300</v>
      </c>
      <c r="AB15">
        <v>-289</v>
      </c>
      <c r="AC15">
        <v>-293</v>
      </c>
      <c r="AD15">
        <v>-312</v>
      </c>
      <c r="AE15">
        <v>-311</v>
      </c>
      <c r="AF15">
        <v>-311</v>
      </c>
      <c r="AG15">
        <v>-315</v>
      </c>
      <c r="AH15">
        <v>-323</v>
      </c>
      <c r="AI15">
        <v>-312</v>
      </c>
      <c r="AJ15">
        <v>-304</v>
      </c>
    </row>
    <row r="16" spans="1:36">
      <c r="A16" s="18" t="s">
        <v>85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-139</v>
      </c>
      <c r="S16">
        <v>0</v>
      </c>
      <c r="T16">
        <v>0</v>
      </c>
      <c r="U16">
        <v>0</v>
      </c>
      <c r="V16">
        <v>-152</v>
      </c>
      <c r="W16">
        <v>1</v>
      </c>
      <c r="X16">
        <v>0</v>
      </c>
      <c r="Y16">
        <v>0</v>
      </c>
      <c r="Z16">
        <v>-207</v>
      </c>
      <c r="AA16">
        <v>-3</v>
      </c>
      <c r="AB16">
        <v>0</v>
      </c>
      <c r="AC16">
        <v>0</v>
      </c>
      <c r="AD16">
        <v>-218</v>
      </c>
      <c r="AE16">
        <v>-11</v>
      </c>
      <c r="AF16">
        <v>0</v>
      </c>
      <c r="AG16">
        <v>0</v>
      </c>
      <c r="AH16">
        <v>-267</v>
      </c>
      <c r="AI16">
        <v>-40</v>
      </c>
      <c r="AJ16">
        <v>0</v>
      </c>
    </row>
    <row r="17" spans="1:36">
      <c r="A17" s="21" t="s">
        <v>86</v>
      </c>
      <c r="B17">
        <v>-145</v>
      </c>
      <c r="C17">
        <v>-227</v>
      </c>
      <c r="D17">
        <v>-173</v>
      </c>
      <c r="E17">
        <v>-256</v>
      </c>
      <c r="F17">
        <v>-138</v>
      </c>
      <c r="G17">
        <v>-110</v>
      </c>
      <c r="H17">
        <v>-120</v>
      </c>
      <c r="I17">
        <v>-121</v>
      </c>
      <c r="J17">
        <v>19</v>
      </c>
      <c r="K17">
        <v>-53</v>
      </c>
      <c r="L17">
        <v>-40</v>
      </c>
      <c r="M17">
        <v>-110</v>
      </c>
      <c r="N17">
        <v>-67</v>
      </c>
      <c r="O17">
        <v>-37</v>
      </c>
      <c r="P17">
        <v>3</v>
      </c>
      <c r="Q17">
        <v>-171</v>
      </c>
      <c r="R17">
        <v>-85</v>
      </c>
      <c r="S17">
        <v>-87</v>
      </c>
      <c r="T17">
        <v>-53</v>
      </c>
      <c r="U17">
        <v>-84</v>
      </c>
      <c r="V17">
        <v>-90</v>
      </c>
      <c r="W17">
        <v>-81</v>
      </c>
      <c r="X17">
        <v>-99</v>
      </c>
      <c r="Y17">
        <v>-85</v>
      </c>
      <c r="Z17">
        <v>-8</v>
      </c>
      <c r="AA17">
        <v>-11</v>
      </c>
      <c r="AB17">
        <v>-12</v>
      </c>
      <c r="AC17">
        <v>-21</v>
      </c>
      <c r="AD17">
        <v>-13</v>
      </c>
      <c r="AE17">
        <v>-17</v>
      </c>
      <c r="AF17">
        <v>-10</v>
      </c>
      <c r="AG17">
        <v>-25</v>
      </c>
      <c r="AH17">
        <v>-12</v>
      </c>
      <c r="AI17">
        <v>-10</v>
      </c>
      <c r="AJ17">
        <v>-12</v>
      </c>
    </row>
    <row r="18" spans="1:36" ht="22.5" customHeight="1" thickBot="1">
      <c r="A18" s="16" t="s">
        <v>87</v>
      </c>
      <c r="B18">
        <f t="shared" ref="B18:X18" si="6">SUM(B13:B17)</f>
        <v>-1391</v>
      </c>
      <c r="C18">
        <f t="shared" si="6"/>
        <v>-1447</v>
      </c>
      <c r="D18">
        <f t="shared" si="6"/>
        <v>-1265</v>
      </c>
      <c r="E18">
        <f t="shared" si="6"/>
        <v>-1430</v>
      </c>
      <c r="F18">
        <f t="shared" si="6"/>
        <v>-1182</v>
      </c>
      <c r="G18">
        <f t="shared" si="6"/>
        <v>-1214</v>
      </c>
      <c r="H18">
        <f t="shared" si="6"/>
        <v>-1296</v>
      </c>
      <c r="I18">
        <f t="shared" si="6"/>
        <v>-1392</v>
      </c>
      <c r="J18">
        <f t="shared" si="6"/>
        <v>-1152</v>
      </c>
      <c r="K18">
        <f t="shared" si="6"/>
        <v>-1146</v>
      </c>
      <c r="L18">
        <f t="shared" si="6"/>
        <v>-1157</v>
      </c>
      <c r="M18">
        <f t="shared" si="6"/>
        <v>-1492</v>
      </c>
      <c r="N18">
        <f t="shared" si="6"/>
        <v>-1255</v>
      </c>
      <c r="O18">
        <f t="shared" si="6"/>
        <v>-1115</v>
      </c>
      <c r="P18">
        <f t="shared" si="6"/>
        <v>-1095</v>
      </c>
      <c r="Q18">
        <f t="shared" si="6"/>
        <v>-1387</v>
      </c>
      <c r="R18">
        <f t="shared" si="6"/>
        <v>-1335</v>
      </c>
      <c r="S18">
        <f t="shared" si="6"/>
        <v>-1221</v>
      </c>
      <c r="T18">
        <f t="shared" si="6"/>
        <v>-1162</v>
      </c>
      <c r="U18">
        <f t="shared" si="6"/>
        <v>-1301</v>
      </c>
      <c r="V18">
        <f t="shared" si="6"/>
        <v>-1332</v>
      </c>
      <c r="W18">
        <f t="shared" si="6"/>
        <v>-1350</v>
      </c>
      <c r="X18">
        <f t="shared" si="6"/>
        <v>-1383</v>
      </c>
      <c r="Y18">
        <f>SUM(Y13:Y17)</f>
        <v>-1461</v>
      </c>
      <c r="Z18">
        <f t="shared" ref="Z18:AJ18" si="7">SUM(Z13:Z17)</f>
        <v>-1517</v>
      </c>
      <c r="AA18">
        <f t="shared" si="7"/>
        <v>-1333</v>
      </c>
      <c r="AB18">
        <f t="shared" si="7"/>
        <v>-1262</v>
      </c>
      <c r="AC18">
        <f t="shared" si="7"/>
        <v>-1426</v>
      </c>
      <c r="AD18">
        <f t="shared" si="7"/>
        <v>-1520</v>
      </c>
      <c r="AE18">
        <f t="shared" si="7"/>
        <v>-1275</v>
      </c>
      <c r="AF18">
        <f t="shared" si="7"/>
        <v>-1356</v>
      </c>
      <c r="AG18">
        <f t="shared" si="7"/>
        <v>-1443</v>
      </c>
      <c r="AH18">
        <f t="shared" si="7"/>
        <v>-1545</v>
      </c>
      <c r="AI18">
        <f t="shared" si="7"/>
        <v>-1372</v>
      </c>
      <c r="AJ18">
        <f t="shared" si="7"/>
        <v>-1276</v>
      </c>
    </row>
    <row r="19" spans="1:36" ht="42.75" customHeight="1" thickBot="1">
      <c r="A19" s="27" t="s">
        <v>88</v>
      </c>
      <c r="B19">
        <f t="shared" ref="B19:X19" si="8">B12+B18</f>
        <v>1663</v>
      </c>
      <c r="C19">
        <f t="shared" si="8"/>
        <v>1581</v>
      </c>
      <c r="D19">
        <f t="shared" si="8"/>
        <v>1761</v>
      </c>
      <c r="E19">
        <f t="shared" si="8"/>
        <v>1564</v>
      </c>
      <c r="F19">
        <f t="shared" si="8"/>
        <v>1591</v>
      </c>
      <c r="G19">
        <f t="shared" si="8"/>
        <v>1692</v>
      </c>
      <c r="H19">
        <f t="shared" si="8"/>
        <v>1363</v>
      </c>
      <c r="I19">
        <f t="shared" si="8"/>
        <v>1328</v>
      </c>
      <c r="J19">
        <f t="shared" si="8"/>
        <v>1380</v>
      </c>
      <c r="K19">
        <f t="shared" si="8"/>
        <v>1625</v>
      </c>
      <c r="L19">
        <f t="shared" si="8"/>
        <v>1295</v>
      </c>
      <c r="M19">
        <f t="shared" si="8"/>
        <v>1088</v>
      </c>
      <c r="N19">
        <f t="shared" si="8"/>
        <v>1130</v>
      </c>
      <c r="O19">
        <f t="shared" si="8"/>
        <v>1270</v>
      </c>
      <c r="P19">
        <f t="shared" si="8"/>
        <v>1660</v>
      </c>
      <c r="Q19">
        <f t="shared" si="8"/>
        <v>1250</v>
      </c>
      <c r="R19">
        <f t="shared" si="8"/>
        <v>1215</v>
      </c>
      <c r="S19">
        <f t="shared" si="8"/>
        <v>1418</v>
      </c>
      <c r="T19">
        <f t="shared" si="8"/>
        <v>1483</v>
      </c>
      <c r="U19">
        <f t="shared" si="8"/>
        <v>1384</v>
      </c>
      <c r="V19">
        <f t="shared" si="8"/>
        <v>1592</v>
      </c>
      <c r="W19">
        <f t="shared" si="8"/>
        <v>2319</v>
      </c>
      <c r="X19">
        <f t="shared" si="8"/>
        <v>1378</v>
      </c>
      <c r="Y19">
        <f>Y12+Y18</f>
        <v>1283</v>
      </c>
      <c r="Z19">
        <f t="shared" ref="Z19:AJ19" si="9">Z12+Z18</f>
        <v>1165</v>
      </c>
      <c r="AA19">
        <f t="shared" si="9"/>
        <v>1371</v>
      </c>
      <c r="AB19">
        <f t="shared" si="9"/>
        <v>1519</v>
      </c>
      <c r="AC19">
        <f t="shared" si="9"/>
        <v>1575</v>
      </c>
      <c r="AD19">
        <f t="shared" si="9"/>
        <v>1504</v>
      </c>
      <c r="AE19">
        <f t="shared" si="9"/>
        <v>1791</v>
      </c>
      <c r="AF19">
        <f t="shared" si="9"/>
        <v>1666</v>
      </c>
      <c r="AG19">
        <f t="shared" si="9"/>
        <v>1561</v>
      </c>
      <c r="AH19">
        <f t="shared" si="9"/>
        <v>1299</v>
      </c>
      <c r="AI19">
        <f t="shared" si="9"/>
        <v>1656</v>
      </c>
      <c r="AJ19">
        <f t="shared" si="9"/>
        <v>1904</v>
      </c>
    </row>
    <row r="20" spans="1:36" ht="16.5" thickTop="1" thickBot="1">
      <c r="A20" s="17" t="s">
        <v>89</v>
      </c>
      <c r="B20">
        <v>-167</v>
      </c>
      <c r="C20">
        <v>-68</v>
      </c>
      <c r="D20">
        <v>-322</v>
      </c>
      <c r="E20">
        <v>-292</v>
      </c>
      <c r="F20">
        <v>-237</v>
      </c>
      <c r="G20">
        <v>-187</v>
      </c>
      <c r="H20">
        <v>-188</v>
      </c>
      <c r="I20">
        <v>-315</v>
      </c>
      <c r="J20">
        <v>-80</v>
      </c>
      <c r="K20">
        <v>-181</v>
      </c>
      <c r="L20">
        <v>-140</v>
      </c>
      <c r="M20">
        <v>-84</v>
      </c>
      <c r="N20">
        <v>281</v>
      </c>
      <c r="O20">
        <v>-130</v>
      </c>
      <c r="P20">
        <v>-151</v>
      </c>
      <c r="Q20">
        <v>-274</v>
      </c>
      <c r="R20">
        <v>14</v>
      </c>
      <c r="S20">
        <v>-147</v>
      </c>
      <c r="T20">
        <v>-168</v>
      </c>
      <c r="U20">
        <v>-216</v>
      </c>
      <c r="V20">
        <v>-684</v>
      </c>
      <c r="W20">
        <v>-1849</v>
      </c>
      <c r="X20">
        <v>-554</v>
      </c>
      <c r="Y20">
        <v>-475</v>
      </c>
      <c r="Z20">
        <v>-418</v>
      </c>
      <c r="AA20">
        <v>-334</v>
      </c>
      <c r="AB20">
        <v>299</v>
      </c>
      <c r="AC20">
        <v>-242</v>
      </c>
      <c r="AD20">
        <v>95</v>
      </c>
      <c r="AE20">
        <v>155</v>
      </c>
      <c r="AF20">
        <v>-124</v>
      </c>
      <c r="AG20">
        <v>-216</v>
      </c>
      <c r="AH20">
        <v>116</v>
      </c>
      <c r="AI20">
        <v>-146</v>
      </c>
      <c r="AJ20">
        <v>-142</v>
      </c>
    </row>
    <row r="21" spans="1:36" ht="15.75" thickBot="1">
      <c r="A21" s="26" t="s">
        <v>90</v>
      </c>
      <c r="B21">
        <f t="shared" ref="B21:X21" si="10">B19+B20</f>
        <v>1496</v>
      </c>
      <c r="C21">
        <f t="shared" si="10"/>
        <v>1513</v>
      </c>
      <c r="D21">
        <f t="shared" si="10"/>
        <v>1439</v>
      </c>
      <c r="E21">
        <f t="shared" si="10"/>
        <v>1272</v>
      </c>
      <c r="F21">
        <f t="shared" si="10"/>
        <v>1354</v>
      </c>
      <c r="G21">
        <f t="shared" si="10"/>
        <v>1505</v>
      </c>
      <c r="H21">
        <f t="shared" si="10"/>
        <v>1175</v>
      </c>
      <c r="I21">
        <f t="shared" si="10"/>
        <v>1013</v>
      </c>
      <c r="J21">
        <f t="shared" si="10"/>
        <v>1300</v>
      </c>
      <c r="K21">
        <f t="shared" si="10"/>
        <v>1444</v>
      </c>
      <c r="L21">
        <f t="shared" si="10"/>
        <v>1155</v>
      </c>
      <c r="M21">
        <f t="shared" si="10"/>
        <v>1004</v>
      </c>
      <c r="N21">
        <f t="shared" si="10"/>
        <v>1411</v>
      </c>
      <c r="O21">
        <f t="shared" si="10"/>
        <v>1140</v>
      </c>
      <c r="P21">
        <f t="shared" si="10"/>
        <v>1509</v>
      </c>
      <c r="Q21">
        <f t="shared" si="10"/>
        <v>976</v>
      </c>
      <c r="R21">
        <f t="shared" si="10"/>
        <v>1229</v>
      </c>
      <c r="S21">
        <f t="shared" si="10"/>
        <v>1271</v>
      </c>
      <c r="T21">
        <f t="shared" si="10"/>
        <v>1315</v>
      </c>
      <c r="U21">
        <f t="shared" si="10"/>
        <v>1168</v>
      </c>
      <c r="V21">
        <f t="shared" si="10"/>
        <v>908</v>
      </c>
      <c r="W21">
        <f t="shared" si="10"/>
        <v>470</v>
      </c>
      <c r="X21">
        <f t="shared" si="10"/>
        <v>824</v>
      </c>
      <c r="Y21">
        <f>Y19+Y20</f>
        <v>808</v>
      </c>
      <c r="Z21">
        <f t="shared" ref="Z21:AJ21" si="11">Z19+Z20</f>
        <v>747</v>
      </c>
      <c r="AA21">
        <f t="shared" si="11"/>
        <v>1037</v>
      </c>
      <c r="AB21">
        <f t="shared" si="11"/>
        <v>1818</v>
      </c>
      <c r="AC21">
        <f t="shared" si="11"/>
        <v>1333</v>
      </c>
      <c r="AD21">
        <f t="shared" si="11"/>
        <v>1599</v>
      </c>
      <c r="AE21">
        <f t="shared" si="11"/>
        <v>1946</v>
      </c>
      <c r="AF21">
        <f t="shared" si="11"/>
        <v>1542</v>
      </c>
      <c r="AG21">
        <f t="shared" si="11"/>
        <v>1345</v>
      </c>
      <c r="AH21">
        <f t="shared" si="11"/>
        <v>1415</v>
      </c>
      <c r="AI21">
        <f t="shared" si="11"/>
        <v>1510</v>
      </c>
      <c r="AJ21">
        <f t="shared" si="11"/>
        <v>1762</v>
      </c>
    </row>
    <row r="22" spans="1:36" ht="16.5" thickTop="1" thickBot="1">
      <c r="A22" s="24" t="s">
        <v>91</v>
      </c>
      <c r="B22">
        <v>-313</v>
      </c>
      <c r="C22">
        <v>-326</v>
      </c>
      <c r="D22">
        <v>-306</v>
      </c>
      <c r="E22">
        <v>-267</v>
      </c>
      <c r="F22">
        <v>-275</v>
      </c>
      <c r="G22">
        <v>-306</v>
      </c>
      <c r="H22">
        <v>-266</v>
      </c>
      <c r="I22">
        <v>-146</v>
      </c>
      <c r="J22">
        <v>-260</v>
      </c>
      <c r="K22">
        <v>-289</v>
      </c>
      <c r="L22">
        <v>-231</v>
      </c>
      <c r="M22">
        <v>-200</v>
      </c>
      <c r="N22">
        <v>-238</v>
      </c>
      <c r="O22">
        <v>-192</v>
      </c>
      <c r="P22">
        <v>-267</v>
      </c>
      <c r="Q22">
        <v>-139</v>
      </c>
      <c r="R22">
        <v>-246</v>
      </c>
      <c r="S22">
        <v>-242</v>
      </c>
      <c r="T22">
        <v>-257</v>
      </c>
      <c r="U22">
        <v>-219</v>
      </c>
      <c r="V22">
        <v>-177</v>
      </c>
      <c r="W22">
        <v>-1</v>
      </c>
      <c r="X22">
        <v>-108</v>
      </c>
      <c r="Y22">
        <v>-123</v>
      </c>
      <c r="Z22">
        <v>-149</v>
      </c>
      <c r="AA22">
        <v>-204</v>
      </c>
      <c r="AB22">
        <v>-352</v>
      </c>
      <c r="AC22">
        <v>-246</v>
      </c>
      <c r="AD22">
        <v>-309</v>
      </c>
      <c r="AE22">
        <v>-364</v>
      </c>
      <c r="AF22">
        <v>-291</v>
      </c>
      <c r="AG22">
        <v>-281</v>
      </c>
      <c r="AH22">
        <v>-200</v>
      </c>
      <c r="AI22">
        <v>-247</v>
      </c>
      <c r="AJ22">
        <v>-268</v>
      </c>
    </row>
    <row r="23" spans="1:36" ht="15.75" thickBot="1">
      <c r="A23" s="25" t="s">
        <v>92</v>
      </c>
      <c r="B23">
        <f t="shared" ref="B23:X23" si="12">B21+B22</f>
        <v>1183</v>
      </c>
      <c r="C23">
        <f t="shared" si="12"/>
        <v>1187</v>
      </c>
      <c r="D23">
        <f t="shared" si="12"/>
        <v>1133</v>
      </c>
      <c r="E23">
        <f t="shared" si="12"/>
        <v>1005</v>
      </c>
      <c r="F23">
        <f t="shared" si="12"/>
        <v>1079</v>
      </c>
      <c r="G23">
        <f t="shared" si="12"/>
        <v>1199</v>
      </c>
      <c r="H23">
        <f t="shared" si="12"/>
        <v>909</v>
      </c>
      <c r="I23">
        <f t="shared" si="12"/>
        <v>867</v>
      </c>
      <c r="J23">
        <f t="shared" si="12"/>
        <v>1040</v>
      </c>
      <c r="K23">
        <f t="shared" si="12"/>
        <v>1155</v>
      </c>
      <c r="L23">
        <f t="shared" si="12"/>
        <v>924</v>
      </c>
      <c r="M23">
        <f t="shared" si="12"/>
        <v>804</v>
      </c>
      <c r="N23">
        <f t="shared" si="12"/>
        <v>1173</v>
      </c>
      <c r="O23">
        <f t="shared" si="12"/>
        <v>948</v>
      </c>
      <c r="P23">
        <f t="shared" si="12"/>
        <v>1242</v>
      </c>
      <c r="Q23">
        <f t="shared" si="12"/>
        <v>837</v>
      </c>
      <c r="R23">
        <f t="shared" si="12"/>
        <v>983</v>
      </c>
      <c r="S23">
        <f t="shared" si="12"/>
        <v>1029</v>
      </c>
      <c r="T23">
        <f t="shared" si="12"/>
        <v>1058</v>
      </c>
      <c r="U23">
        <f t="shared" si="12"/>
        <v>949</v>
      </c>
      <c r="V23">
        <f t="shared" si="12"/>
        <v>731</v>
      </c>
      <c r="W23">
        <f t="shared" si="12"/>
        <v>469</v>
      </c>
      <c r="X23">
        <f t="shared" si="12"/>
        <v>716</v>
      </c>
      <c r="Y23">
        <f>Y21+Y22</f>
        <v>685</v>
      </c>
      <c r="Z23">
        <f t="shared" ref="Z23:AJ23" si="13">Z21+Z22</f>
        <v>598</v>
      </c>
      <c r="AA23">
        <f t="shared" si="13"/>
        <v>833</v>
      </c>
      <c r="AB23">
        <f t="shared" si="13"/>
        <v>1466</v>
      </c>
      <c r="AC23">
        <f t="shared" si="13"/>
        <v>1087</v>
      </c>
      <c r="AD23">
        <f t="shared" si="13"/>
        <v>1290</v>
      </c>
      <c r="AE23">
        <f t="shared" si="13"/>
        <v>1582</v>
      </c>
      <c r="AF23">
        <f t="shared" si="13"/>
        <v>1251</v>
      </c>
      <c r="AG23">
        <f t="shared" si="13"/>
        <v>1064</v>
      </c>
      <c r="AH23">
        <f t="shared" si="13"/>
        <v>1215</v>
      </c>
      <c r="AI23">
        <f t="shared" si="13"/>
        <v>1263</v>
      </c>
      <c r="AJ23">
        <f t="shared" si="13"/>
        <v>1494</v>
      </c>
    </row>
    <row r="24" spans="1:36" ht="15.75" thickTop="1">
      <c r="A24" s="28" t="s">
        <v>93</v>
      </c>
      <c r="B24">
        <v>27</v>
      </c>
      <c r="C24">
        <v>-201</v>
      </c>
      <c r="D24">
        <v>210</v>
      </c>
      <c r="E24">
        <v>116</v>
      </c>
      <c r="F24">
        <v>-54</v>
      </c>
      <c r="G24">
        <v>-128</v>
      </c>
      <c r="H24">
        <v>74</v>
      </c>
      <c r="I24">
        <v>-39</v>
      </c>
      <c r="J24">
        <v>-279</v>
      </c>
      <c r="K24">
        <v>-294</v>
      </c>
      <c r="L24">
        <v>52</v>
      </c>
      <c r="M24">
        <v>2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-21</v>
      </c>
      <c r="V24">
        <v>394</v>
      </c>
      <c r="W24">
        <v>-304</v>
      </c>
      <c r="X24">
        <v>-22</v>
      </c>
      <c r="Y24">
        <v>-21</v>
      </c>
      <c r="Z24">
        <v>-15</v>
      </c>
      <c r="AA24">
        <v>-7</v>
      </c>
      <c r="AB24">
        <v>-3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ht="15.75" thickBot="1">
      <c r="A25" s="30" t="s">
        <v>94</v>
      </c>
      <c r="B25">
        <v>-5</v>
      </c>
      <c r="C25">
        <v>38</v>
      </c>
      <c r="D25">
        <v>-40</v>
      </c>
      <c r="E25">
        <v>-22</v>
      </c>
      <c r="F25">
        <v>10</v>
      </c>
      <c r="G25">
        <v>24</v>
      </c>
      <c r="H25">
        <v>-12</v>
      </c>
      <c r="I25">
        <v>6</v>
      </c>
      <c r="J25">
        <v>53</v>
      </c>
      <c r="K25">
        <v>57</v>
      </c>
      <c r="L25">
        <v>-11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4</v>
      </c>
      <c r="V25">
        <v>-75</v>
      </c>
      <c r="W25">
        <v>58</v>
      </c>
      <c r="X25">
        <v>4</v>
      </c>
      <c r="Y25">
        <v>4</v>
      </c>
      <c r="Z25">
        <v>3</v>
      </c>
      <c r="AA25">
        <v>1</v>
      </c>
      <c r="AB25">
        <v>1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ht="15.75" thickBot="1">
      <c r="A26" s="29" t="s">
        <v>95</v>
      </c>
      <c r="B26">
        <f t="shared" ref="B26:X26" si="14">B24+B25</f>
        <v>22</v>
      </c>
      <c r="C26">
        <f t="shared" si="14"/>
        <v>-163</v>
      </c>
      <c r="D26">
        <f t="shared" si="14"/>
        <v>170</v>
      </c>
      <c r="E26">
        <f t="shared" si="14"/>
        <v>94</v>
      </c>
      <c r="F26">
        <f t="shared" si="14"/>
        <v>-44</v>
      </c>
      <c r="G26">
        <f t="shared" si="14"/>
        <v>-104</v>
      </c>
      <c r="H26">
        <f t="shared" si="14"/>
        <v>62</v>
      </c>
      <c r="I26">
        <f t="shared" si="14"/>
        <v>-33</v>
      </c>
      <c r="J26">
        <f t="shared" si="14"/>
        <v>-226</v>
      </c>
      <c r="K26">
        <f t="shared" si="14"/>
        <v>-237</v>
      </c>
      <c r="L26">
        <f t="shared" si="14"/>
        <v>41</v>
      </c>
      <c r="M26">
        <f t="shared" si="14"/>
        <v>2</v>
      </c>
      <c r="N26">
        <f t="shared" si="14"/>
        <v>0</v>
      </c>
      <c r="O26">
        <f t="shared" si="14"/>
        <v>0</v>
      </c>
      <c r="P26">
        <f t="shared" si="14"/>
        <v>0</v>
      </c>
      <c r="Q26">
        <f t="shared" si="14"/>
        <v>0</v>
      </c>
      <c r="R26">
        <f t="shared" si="14"/>
        <v>0</v>
      </c>
      <c r="S26">
        <f t="shared" si="14"/>
        <v>0</v>
      </c>
      <c r="T26">
        <f t="shared" si="14"/>
        <v>0</v>
      </c>
      <c r="U26">
        <f t="shared" si="14"/>
        <v>-17</v>
      </c>
      <c r="V26">
        <f t="shared" si="14"/>
        <v>319</v>
      </c>
      <c r="W26">
        <f t="shared" si="14"/>
        <v>-246</v>
      </c>
      <c r="X26">
        <f t="shared" si="14"/>
        <v>-18</v>
      </c>
      <c r="Y26">
        <f>Y24+Y25</f>
        <v>-17</v>
      </c>
      <c r="Z26">
        <f t="shared" ref="Z26:AJ26" si="15">Z24+Z25</f>
        <v>-12</v>
      </c>
      <c r="AA26">
        <f t="shared" si="15"/>
        <v>-6</v>
      </c>
      <c r="AB26">
        <f t="shared" si="15"/>
        <v>-2</v>
      </c>
      <c r="AC26">
        <f t="shared" si="15"/>
        <v>0</v>
      </c>
      <c r="AD26">
        <f t="shared" si="15"/>
        <v>0</v>
      </c>
      <c r="AE26">
        <f t="shared" si="15"/>
        <v>0</v>
      </c>
      <c r="AF26">
        <f t="shared" si="15"/>
        <v>0</v>
      </c>
      <c r="AG26">
        <f t="shared" si="15"/>
        <v>0</v>
      </c>
      <c r="AH26">
        <f t="shared" si="15"/>
        <v>0</v>
      </c>
      <c r="AI26">
        <f t="shared" si="15"/>
        <v>0</v>
      </c>
      <c r="AJ26">
        <f t="shared" si="15"/>
        <v>0</v>
      </c>
    </row>
    <row r="27" spans="1:36" ht="16.5" thickTop="1" thickBot="1">
      <c r="A27" s="17"/>
    </row>
    <row r="28" spans="1:36" ht="15.75" thickBot="1">
      <c r="A28" s="31" t="s">
        <v>96</v>
      </c>
      <c r="B28">
        <f t="shared" ref="B28:X28" si="16">B23+B26</f>
        <v>1205</v>
      </c>
      <c r="C28">
        <f t="shared" si="16"/>
        <v>1024</v>
      </c>
      <c r="D28">
        <f t="shared" si="16"/>
        <v>1303</v>
      </c>
      <c r="E28">
        <f t="shared" si="16"/>
        <v>1099</v>
      </c>
      <c r="F28">
        <f t="shared" si="16"/>
        <v>1035</v>
      </c>
      <c r="G28">
        <f t="shared" si="16"/>
        <v>1095</v>
      </c>
      <c r="H28">
        <f t="shared" si="16"/>
        <v>971</v>
      </c>
      <c r="I28">
        <f t="shared" si="16"/>
        <v>834</v>
      </c>
      <c r="J28">
        <f t="shared" si="16"/>
        <v>814</v>
      </c>
      <c r="K28">
        <f t="shared" si="16"/>
        <v>918</v>
      </c>
      <c r="L28">
        <f t="shared" si="16"/>
        <v>965</v>
      </c>
      <c r="M28">
        <f t="shared" si="16"/>
        <v>806</v>
      </c>
      <c r="N28">
        <f t="shared" si="16"/>
        <v>1173</v>
      </c>
      <c r="O28">
        <f t="shared" si="16"/>
        <v>948</v>
      </c>
      <c r="P28">
        <f t="shared" si="16"/>
        <v>1242</v>
      </c>
      <c r="Q28">
        <f t="shared" si="16"/>
        <v>837</v>
      </c>
      <c r="R28">
        <f t="shared" si="16"/>
        <v>983</v>
      </c>
      <c r="S28">
        <f t="shared" si="16"/>
        <v>1029</v>
      </c>
      <c r="T28">
        <f t="shared" si="16"/>
        <v>1058</v>
      </c>
      <c r="U28">
        <f t="shared" si="16"/>
        <v>932</v>
      </c>
      <c r="V28">
        <f t="shared" si="16"/>
        <v>1050</v>
      </c>
      <c r="W28">
        <f t="shared" si="16"/>
        <v>223</v>
      </c>
      <c r="X28">
        <f t="shared" si="16"/>
        <v>698</v>
      </c>
      <c r="Y28">
        <f>Y23+Y26</f>
        <v>668</v>
      </c>
      <c r="Z28">
        <f t="shared" ref="Z28:AJ28" si="17">Z23+Z26</f>
        <v>586</v>
      </c>
      <c r="AA28">
        <f t="shared" si="17"/>
        <v>827</v>
      </c>
      <c r="AB28">
        <f t="shared" si="17"/>
        <v>1464</v>
      </c>
      <c r="AC28">
        <f t="shared" si="17"/>
        <v>1087</v>
      </c>
      <c r="AD28">
        <f t="shared" si="17"/>
        <v>1290</v>
      </c>
      <c r="AE28">
        <f t="shared" si="17"/>
        <v>1582</v>
      </c>
      <c r="AF28">
        <f t="shared" si="17"/>
        <v>1251</v>
      </c>
      <c r="AG28">
        <f t="shared" si="17"/>
        <v>1064</v>
      </c>
      <c r="AH28">
        <f t="shared" si="17"/>
        <v>1215</v>
      </c>
      <c r="AI28">
        <f t="shared" si="17"/>
        <v>1263</v>
      </c>
      <c r="AJ28">
        <f t="shared" si="17"/>
        <v>1494</v>
      </c>
    </row>
    <row r="29" spans="1:36" ht="16.5" thickTop="1" thickBot="1">
      <c r="A29" s="17"/>
    </row>
    <row r="30" spans="1:36" ht="15.75" thickBot="1">
      <c r="A30" s="30" t="s">
        <v>97</v>
      </c>
      <c r="B30">
        <f t="shared" ref="B30:X30" si="18">B23</f>
        <v>1183</v>
      </c>
      <c r="C30">
        <f t="shared" si="18"/>
        <v>1187</v>
      </c>
      <c r="D30">
        <f t="shared" si="18"/>
        <v>1133</v>
      </c>
      <c r="E30">
        <f t="shared" si="18"/>
        <v>1005</v>
      </c>
      <c r="F30">
        <f t="shared" si="18"/>
        <v>1079</v>
      </c>
      <c r="G30">
        <f t="shared" si="18"/>
        <v>1199</v>
      </c>
      <c r="H30">
        <f t="shared" si="18"/>
        <v>909</v>
      </c>
      <c r="I30">
        <f t="shared" si="18"/>
        <v>867</v>
      </c>
      <c r="J30">
        <f t="shared" si="18"/>
        <v>1040</v>
      </c>
      <c r="K30">
        <f t="shared" si="18"/>
        <v>1155</v>
      </c>
      <c r="L30">
        <f t="shared" si="18"/>
        <v>924</v>
      </c>
      <c r="M30">
        <f t="shared" si="18"/>
        <v>804</v>
      </c>
      <c r="N30">
        <f t="shared" si="18"/>
        <v>1173</v>
      </c>
      <c r="O30">
        <f t="shared" si="18"/>
        <v>948</v>
      </c>
      <c r="P30">
        <f t="shared" si="18"/>
        <v>1242</v>
      </c>
      <c r="Q30">
        <f t="shared" si="18"/>
        <v>837</v>
      </c>
      <c r="R30">
        <f t="shared" si="18"/>
        <v>983</v>
      </c>
      <c r="S30">
        <f t="shared" si="18"/>
        <v>1029</v>
      </c>
      <c r="T30">
        <f t="shared" si="18"/>
        <v>1058</v>
      </c>
      <c r="U30">
        <f t="shared" si="18"/>
        <v>949</v>
      </c>
      <c r="V30">
        <f t="shared" si="18"/>
        <v>731</v>
      </c>
      <c r="W30">
        <f t="shared" si="18"/>
        <v>469</v>
      </c>
      <c r="X30">
        <f t="shared" si="18"/>
        <v>716</v>
      </c>
      <c r="Y30">
        <f>Y23</f>
        <v>685</v>
      </c>
      <c r="Z30">
        <f t="shared" ref="Z30:AJ30" si="19">Z23</f>
        <v>598</v>
      </c>
      <c r="AA30">
        <f t="shared" si="19"/>
        <v>833</v>
      </c>
      <c r="AB30">
        <f t="shared" si="19"/>
        <v>1466</v>
      </c>
      <c r="AC30">
        <f t="shared" si="19"/>
        <v>1087</v>
      </c>
      <c r="AD30">
        <f t="shared" si="19"/>
        <v>1290</v>
      </c>
      <c r="AE30">
        <f t="shared" si="19"/>
        <v>1582</v>
      </c>
      <c r="AF30">
        <f t="shared" si="19"/>
        <v>1251</v>
      </c>
      <c r="AG30">
        <f t="shared" si="19"/>
        <v>1064</v>
      </c>
      <c r="AH30">
        <f t="shared" si="19"/>
        <v>1215</v>
      </c>
      <c r="AI30">
        <f t="shared" si="19"/>
        <v>1263</v>
      </c>
      <c r="AJ30">
        <f t="shared" si="19"/>
        <v>1494</v>
      </c>
    </row>
    <row r="31" spans="1:36" ht="15.75" thickBot="1">
      <c r="A31" s="28" t="s">
        <v>98</v>
      </c>
      <c r="B31">
        <v>510</v>
      </c>
      <c r="C31">
        <v>510</v>
      </c>
      <c r="D31">
        <v>510</v>
      </c>
      <c r="E31">
        <v>510</v>
      </c>
      <c r="F31">
        <v>511</v>
      </c>
      <c r="G31">
        <v>511</v>
      </c>
      <c r="H31">
        <v>511</v>
      </c>
      <c r="I31">
        <v>511</v>
      </c>
      <c r="J31">
        <v>511</v>
      </c>
      <c r="K31">
        <v>511</v>
      </c>
      <c r="L31">
        <v>511</v>
      </c>
      <c r="M31">
        <v>511</v>
      </c>
      <c r="N31">
        <v>511</v>
      </c>
      <c r="O31">
        <v>511</v>
      </c>
      <c r="P31">
        <v>511</v>
      </c>
      <c r="Q31">
        <v>511</v>
      </c>
      <c r="R31">
        <v>511</v>
      </c>
      <c r="S31">
        <v>511</v>
      </c>
      <c r="T31">
        <v>511</v>
      </c>
      <c r="U31">
        <v>511</v>
      </c>
      <c r="V31">
        <v>511</v>
      </c>
      <c r="W31">
        <v>511</v>
      </c>
      <c r="X31">
        <v>511</v>
      </c>
      <c r="Y31">
        <v>511</v>
      </c>
      <c r="Z31">
        <v>511</v>
      </c>
      <c r="AA31">
        <v>511</v>
      </c>
      <c r="AB31">
        <v>511</v>
      </c>
      <c r="AC31">
        <v>511</v>
      </c>
      <c r="AD31">
        <v>511</v>
      </c>
      <c r="AE31">
        <v>511</v>
      </c>
      <c r="AF31">
        <v>511</v>
      </c>
      <c r="AG31">
        <v>511</v>
      </c>
      <c r="AH31">
        <v>511</v>
      </c>
      <c r="AI31">
        <v>511</v>
      </c>
      <c r="AJ31">
        <v>511</v>
      </c>
    </row>
    <row r="32" spans="1:36" ht="15.75" thickBot="1">
      <c r="A32" s="32" t="s">
        <v>99</v>
      </c>
      <c r="B32" s="14">
        <f t="shared" ref="B32:W32" si="20">B30/B31</f>
        <v>2.3196078431372551</v>
      </c>
      <c r="C32" s="14">
        <f t="shared" si="20"/>
        <v>2.327450980392157</v>
      </c>
      <c r="D32" s="14">
        <f t="shared" si="20"/>
        <v>2.2215686274509805</v>
      </c>
      <c r="E32" s="14">
        <f t="shared" si="20"/>
        <v>1.9705882352941178</v>
      </c>
      <c r="F32" s="14">
        <f t="shared" si="20"/>
        <v>2.111545988258317</v>
      </c>
      <c r="G32" s="14">
        <f t="shared" si="20"/>
        <v>2.3463796477495107</v>
      </c>
      <c r="H32" s="14">
        <f t="shared" si="20"/>
        <v>1.7788649706457926</v>
      </c>
      <c r="I32" s="14">
        <f t="shared" si="20"/>
        <v>1.6966731898238747</v>
      </c>
      <c r="J32" s="14">
        <f t="shared" si="20"/>
        <v>2.0352250489236789</v>
      </c>
      <c r="K32" s="14">
        <f t="shared" si="20"/>
        <v>2.2602739726027399</v>
      </c>
      <c r="L32" s="14">
        <f t="shared" si="20"/>
        <v>1.8082191780821917</v>
      </c>
      <c r="M32" s="14">
        <f t="shared" si="20"/>
        <v>1.573385518590998</v>
      </c>
      <c r="N32" s="14">
        <f t="shared" si="20"/>
        <v>2.2954990215264188</v>
      </c>
      <c r="O32" s="14">
        <f t="shared" si="20"/>
        <v>1.8551859099804304</v>
      </c>
      <c r="P32" s="14">
        <f t="shared" si="20"/>
        <v>2.4305283757338554</v>
      </c>
      <c r="Q32" s="14">
        <f t="shared" si="20"/>
        <v>1.6379647749510764</v>
      </c>
      <c r="R32" s="14">
        <f t="shared" si="20"/>
        <v>1.923679060665362</v>
      </c>
      <c r="S32" s="14">
        <f t="shared" si="20"/>
        <v>2.0136986301369864</v>
      </c>
      <c r="T32" s="14">
        <f t="shared" si="20"/>
        <v>2.0704500978473583</v>
      </c>
      <c r="U32" s="14">
        <f t="shared" si="20"/>
        <v>1.8571428571428572</v>
      </c>
      <c r="V32" s="14">
        <f t="shared" si="20"/>
        <v>1.4305283757338552</v>
      </c>
      <c r="W32" s="14">
        <f t="shared" si="20"/>
        <v>0.9178082191780822</v>
      </c>
      <c r="X32" s="14">
        <f>X30/X31</f>
        <v>1.4011741682974559</v>
      </c>
      <c r="Y32" s="14">
        <f>Y30/Y31</f>
        <v>1.340508806262231</v>
      </c>
      <c r="Z32" s="14">
        <f t="shared" ref="Z32:AJ32" si="21">Z30/Z31</f>
        <v>1.1702544031311155</v>
      </c>
      <c r="AA32" s="14">
        <f t="shared" si="21"/>
        <v>1.6301369863013699</v>
      </c>
      <c r="AB32" s="14">
        <f t="shared" si="21"/>
        <v>2.868884540117417</v>
      </c>
      <c r="AC32" s="14">
        <f t="shared" si="21"/>
        <v>2.1272015655577299</v>
      </c>
      <c r="AD32" s="14">
        <f t="shared" si="21"/>
        <v>2.5244618395303329</v>
      </c>
      <c r="AE32" s="14">
        <f t="shared" si="21"/>
        <v>3.095890410958904</v>
      </c>
      <c r="AF32" s="14">
        <f t="shared" si="21"/>
        <v>2.4481409001956949</v>
      </c>
      <c r="AG32" s="14">
        <f t="shared" si="21"/>
        <v>2.0821917808219177</v>
      </c>
      <c r="AH32" s="14">
        <f t="shared" si="21"/>
        <v>2.3776908023483365</v>
      </c>
      <c r="AI32" s="14">
        <f t="shared" si="21"/>
        <v>2.471624266144814</v>
      </c>
      <c r="AJ32" s="14">
        <f t="shared" si="21"/>
        <v>2.923679060665362</v>
      </c>
    </row>
    <row r="33" spans="25:33" ht="15.75" thickTop="1">
      <c r="Y33" s="14">
        <f>SUM(V32:Y32)</f>
        <v>5.0900195694716244</v>
      </c>
      <c r="AC33" s="14">
        <f>SUM(Z32:AC32)</f>
        <v>7.7964774951076325</v>
      </c>
      <c r="AG33" s="14">
        <f>SUM(AD32:AG32)</f>
        <v>10.150684931506849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Balance_sheet</vt:lpstr>
      <vt:lpstr>P&amp;L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lksha</dc:creator>
  <cp:lastModifiedBy>Georg</cp:lastModifiedBy>
  <dcterms:created xsi:type="dcterms:W3CDTF">2015-06-05T18:19:34Z</dcterms:created>
  <dcterms:modified xsi:type="dcterms:W3CDTF">2024-11-03T10:54:11Z</dcterms:modified>
</cp:coreProperties>
</file>