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OneDrive\Escritorio\ProyectoEva\Proy\"/>
    </mc:Choice>
  </mc:AlternateContent>
  <xr:revisionPtr revIDLastSave="0" documentId="8_{6CFECF24-AF7D-4592-9C8F-0BADE249583A}" xr6:coauthVersionLast="47" xr6:coauthVersionMax="47" xr10:uidLastSave="{00000000-0000-0000-0000-000000000000}"/>
  <bookViews>
    <workbookView xWindow="-108" yWindow="-108" windowWidth="23256" windowHeight="12456" xr2:uid="{4FFF37FB-0A56-4468-B996-A26D4F02E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B22" i="1" s="1"/>
  <c r="B23" i="1" s="1"/>
  <c r="E28" i="1"/>
  <c r="E27" i="1"/>
  <c r="E29" i="1" s="1"/>
  <c r="C19" i="1"/>
  <c r="C9" i="1" s="1"/>
  <c r="C18" i="1"/>
  <c r="D18" i="1" s="1"/>
  <c r="B12" i="1"/>
  <c r="B11" i="1"/>
  <c r="G10" i="1"/>
  <c r="F10" i="1"/>
  <c r="E10" i="1"/>
  <c r="D10" i="1"/>
  <c r="C10" i="1"/>
  <c r="B10" i="1"/>
  <c r="B9" i="1"/>
  <c r="G12" i="1" l="1"/>
  <c r="D12" i="1"/>
  <c r="C12" i="1"/>
  <c r="C11" i="1"/>
  <c r="C13" i="1"/>
  <c r="B13" i="1"/>
  <c r="B14" i="1" s="1"/>
  <c r="B15" i="1" s="1"/>
  <c r="B16" i="1" s="1"/>
  <c r="E18" i="1"/>
  <c r="D11" i="1"/>
  <c r="C14" i="1"/>
  <c r="C15" i="1" s="1"/>
  <c r="C16" i="1" s="1"/>
  <c r="D19" i="1"/>
  <c r="E19" i="1" s="1"/>
  <c r="F19" i="1" s="1"/>
  <c r="G19" i="1" s="1"/>
  <c r="E12" i="1"/>
  <c r="F12" i="1"/>
  <c r="D24" i="1" l="1"/>
  <c r="D22" i="1"/>
  <c r="C24" i="1"/>
  <c r="C22" i="1"/>
  <c r="D9" i="1"/>
  <c r="D13" i="1" s="1"/>
  <c r="E11" i="1"/>
  <c r="E9" i="1"/>
  <c r="E13" i="1" s="1"/>
  <c r="F18" i="1"/>
  <c r="E14" i="1" l="1"/>
  <c r="E15" i="1" s="1"/>
  <c r="E16" i="1" s="1"/>
  <c r="D14" i="1"/>
  <c r="D15" i="1" s="1"/>
  <c r="D16" i="1" s="1"/>
  <c r="F9" i="1"/>
  <c r="F11" i="1"/>
  <c r="G18" i="1"/>
  <c r="C23" i="1"/>
  <c r="D23" i="1" s="1"/>
  <c r="E24" i="1" l="1"/>
  <c r="E22" i="1"/>
  <c r="F22" i="1"/>
  <c r="F24" i="1"/>
  <c r="G9" i="1"/>
  <c r="G11" i="1"/>
  <c r="E23" i="1"/>
  <c r="F23" i="1" s="1"/>
  <c r="F13" i="1"/>
  <c r="F14" i="1" l="1"/>
  <c r="F15" i="1"/>
  <c r="F16" i="1" s="1"/>
  <c r="G13" i="1"/>
  <c r="G14" i="1" l="1"/>
  <c r="G15" i="1" s="1"/>
  <c r="G16" i="1" s="1"/>
  <c r="G22" i="1"/>
  <c r="G24" i="1"/>
  <c r="B29" i="1" l="1"/>
  <c r="H16" i="1"/>
  <c r="B26" i="1" s="1"/>
  <c r="G23" i="1"/>
  <c r="B30" i="1"/>
  <c r="H22" i="1"/>
  <c r="H24" i="1"/>
  <c r="B27" i="1" s="1"/>
  <c r="B28" i="1" s="1"/>
  <c r="H23" i="1" l="1"/>
</calcChain>
</file>

<file path=xl/sharedStrings.xml><?xml version="1.0" encoding="utf-8"?>
<sst xmlns="http://schemas.openxmlformats.org/spreadsheetml/2006/main" count="39" uniqueCount="33">
  <si>
    <t>Primer año</t>
  </si>
  <si>
    <t>Segundo año</t>
  </si>
  <si>
    <t>Tercer año</t>
  </si>
  <si>
    <t xml:space="preserve">Cuarto año </t>
  </si>
  <si>
    <t>Quinto año</t>
  </si>
  <si>
    <t>Sexto Año</t>
  </si>
  <si>
    <t>Ingresos</t>
  </si>
  <si>
    <t>Gastos - Costos Fijos</t>
  </si>
  <si>
    <t>Costos Variables</t>
  </si>
  <si>
    <t>Utilidad antes de impuestos</t>
  </si>
  <si>
    <t>Ingresos netos de operación</t>
  </si>
  <si>
    <t>Flujo de efectivo</t>
  </si>
  <si>
    <t>Unidades</t>
  </si>
  <si>
    <t>Precio Unitario</t>
  </si>
  <si>
    <t>Punto de partida</t>
  </si>
  <si>
    <t xml:space="preserve">Quinto año </t>
  </si>
  <si>
    <t xml:space="preserve">Sexto año </t>
  </si>
  <si>
    <t>Periodo de recuperacion</t>
  </si>
  <si>
    <t>Flujo de efectivo - Positivo</t>
  </si>
  <si>
    <t>Promedio de flujo de efectivo</t>
  </si>
  <si>
    <t>Inversiones</t>
  </si>
  <si>
    <t>Intereses</t>
  </si>
  <si>
    <t>Rendimiento</t>
  </si>
  <si>
    <t>VPN</t>
  </si>
  <si>
    <t>TIR</t>
  </si>
  <si>
    <t>Depreciacion</t>
  </si>
  <si>
    <t>Impuestos</t>
  </si>
  <si>
    <t>Integrantes:</t>
  </si>
  <si>
    <t>- Salinas Morales Diego Michel</t>
  </si>
  <si>
    <t>- Maldonado Tapia Luis Felipe</t>
  </si>
  <si>
    <t>- Castellanos Romero Isaac André</t>
  </si>
  <si>
    <t>- Lopez Mora Victor Alan</t>
  </si>
  <si>
    <t>- Ayala Fernández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</si>
</sst>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 &quot;&quot;$&quot;* #,##0.00&quot; &quot;;&quot; &quot;&quot;$&quot;* &quot;(&quot;#,##0.00&quot;)&quot;;&quot; &quot;&quot;$&quot;* &quot;-&quot;#&quot; &quot;;&quot; &quot;@&quot; &quot;"/>
    <numFmt numFmtId="16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6" borderId="0" applyNumberFormat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4" fontId="3" fillId="2" borderId="0" xfId="0" applyNumberFormat="1" applyFont="1" applyFill="1"/>
    <xf numFmtId="164" fontId="3" fillId="2" borderId="0" xfId="1" applyFont="1" applyFill="1" applyBorder="1"/>
    <xf numFmtId="0" fontId="4" fillId="2" borderId="0" xfId="0" applyFont="1" applyFill="1"/>
    <xf numFmtId="164" fontId="3" fillId="2" borderId="0" xfId="0" applyNumberFormat="1" applyFont="1" applyFill="1"/>
    <xf numFmtId="2" fontId="3" fillId="2" borderId="0" xfId="0" applyNumberFormat="1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1" applyFont="1" applyFill="1" applyBorder="1"/>
    <xf numFmtId="164" fontId="2" fillId="3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64" fontId="2" fillId="4" borderId="1" xfId="1" applyFont="1" applyFill="1" applyBorder="1"/>
    <xf numFmtId="164" fontId="2" fillId="4" borderId="1" xfId="0" applyNumberFormat="1" applyFont="1" applyFill="1" applyBorder="1"/>
    <xf numFmtId="165" fontId="2" fillId="4" borderId="1" xfId="0" applyNumberFormat="1" applyFont="1" applyFill="1" applyBorder="1"/>
    <xf numFmtId="2" fontId="2" fillId="4" borderId="1" xfId="0" applyNumberFormat="1" applyFont="1" applyFill="1" applyBorder="1"/>
    <xf numFmtId="0" fontId="4" fillId="5" borderId="1" xfId="0" applyFont="1" applyFill="1" applyBorder="1"/>
    <xf numFmtId="164" fontId="4" fillId="5" borderId="1" xfId="0" applyNumberFormat="1" applyFont="1" applyFill="1" applyBorder="1"/>
    <xf numFmtId="166" fontId="4" fillId="5" borderId="1" xfId="2" applyNumberFormat="1" applyFont="1" applyFill="1" applyBorder="1"/>
    <xf numFmtId="164" fontId="4" fillId="5" borderId="1" xfId="1" applyFont="1" applyFill="1" applyBorder="1"/>
    <xf numFmtId="0" fontId="5" fillId="6" borderId="0" xfId="3" applyAlignment="1">
      <alignment horizontal="center"/>
    </xf>
    <xf numFmtId="0" fontId="5" fillId="6" borderId="0" xfId="3"/>
  </cellXfs>
  <cellStyles count="4">
    <cellStyle name="Moneda" xfId="1" builtinId="4"/>
    <cellStyle name="Neutral" xfId="3" builtinId="2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EDA1-557B-408C-9B2D-B4B9860CF635}">
  <dimension ref="A1:H42"/>
  <sheetViews>
    <sheetView tabSelected="1" zoomScale="70" zoomScaleNormal="70" workbookViewId="0">
      <selection activeCell="C2" sqref="C2"/>
    </sheetView>
  </sheetViews>
  <sheetFormatPr baseColWidth="10" defaultRowHeight="14.4" x14ac:dyDescent="0.3"/>
  <cols>
    <col min="1" max="1" width="32.33203125" style="2" customWidth="1"/>
    <col min="2" max="8" width="30.33203125" style="2" customWidth="1"/>
    <col min="9" max="9" width="22.6640625" customWidth="1"/>
  </cols>
  <sheetData>
    <row r="1" spans="1:8" s="10" customFormat="1" x14ac:dyDescent="0.3">
      <c r="A1" s="25" t="s">
        <v>27</v>
      </c>
    </row>
    <row r="2" spans="1:8" s="1" customFormat="1" x14ac:dyDescent="0.3">
      <c r="A2" s="26" t="s">
        <v>28</v>
      </c>
    </row>
    <row r="3" spans="1:8" s="1" customFormat="1" x14ac:dyDescent="0.3">
      <c r="A3" s="26" t="s">
        <v>29</v>
      </c>
    </row>
    <row r="4" spans="1:8" s="1" customFormat="1" x14ac:dyDescent="0.3">
      <c r="A4" s="26" t="s">
        <v>30</v>
      </c>
    </row>
    <row r="5" spans="1:8" s="1" customFormat="1" x14ac:dyDescent="0.3">
      <c r="A5" s="26" t="s">
        <v>31</v>
      </c>
    </row>
    <row r="6" spans="1:8" s="1" customFormat="1" x14ac:dyDescent="0.3">
      <c r="A6" s="26" t="s">
        <v>32</v>
      </c>
    </row>
    <row r="7" spans="1:8" s="1" customFormat="1" x14ac:dyDescent="0.3"/>
    <row r="8" spans="1:8" s="1" customFormat="1" x14ac:dyDescent="0.3">
      <c r="A8" s="11"/>
      <c r="B8" s="11" t="s">
        <v>0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9"/>
    </row>
    <row r="9" spans="1:8" s="1" customFormat="1" x14ac:dyDescent="0.3">
      <c r="A9" s="12" t="s">
        <v>6</v>
      </c>
      <c r="B9" s="13">
        <f t="shared" ref="B9:G9" si="0">B18*B19</f>
        <v>1446630000</v>
      </c>
      <c r="C9" s="13">
        <f t="shared" si="0"/>
        <v>1542181050</v>
      </c>
      <c r="D9" s="13">
        <f t="shared" si="0"/>
        <v>1644041144.25</v>
      </c>
      <c r="E9" s="13">
        <f t="shared" si="0"/>
        <v>1752627955.2637498</v>
      </c>
      <c r="F9" s="13">
        <f t="shared" si="0"/>
        <v>1868385474.3876188</v>
      </c>
      <c r="G9" s="13">
        <f t="shared" si="0"/>
        <v>1991797442.0220354</v>
      </c>
      <c r="H9" s="2"/>
    </row>
    <row r="10" spans="1:8" s="1" customFormat="1" x14ac:dyDescent="0.3">
      <c r="A10" s="12" t="s">
        <v>7</v>
      </c>
      <c r="B10" s="13">
        <f t="shared" ref="B10:G10" si="1">17898113</f>
        <v>17898113</v>
      </c>
      <c r="C10" s="13">
        <f t="shared" si="1"/>
        <v>17898113</v>
      </c>
      <c r="D10" s="13">
        <f t="shared" si="1"/>
        <v>17898113</v>
      </c>
      <c r="E10" s="13">
        <f t="shared" si="1"/>
        <v>17898113</v>
      </c>
      <c r="F10" s="13">
        <f t="shared" si="1"/>
        <v>17898113</v>
      </c>
      <c r="G10" s="13">
        <f t="shared" si="1"/>
        <v>17898113</v>
      </c>
      <c r="H10" s="2"/>
    </row>
    <row r="11" spans="1:8" s="1" customFormat="1" x14ac:dyDescent="0.3">
      <c r="A11" s="12" t="s">
        <v>8</v>
      </c>
      <c r="B11" s="13">
        <f t="shared" ref="B11:G11" si="2">3288.67*B18</f>
        <v>475748868.21000004</v>
      </c>
      <c r="C11" s="13">
        <f t="shared" si="2"/>
        <v>490021696.00999999</v>
      </c>
      <c r="D11" s="13">
        <f t="shared" si="2"/>
        <v>504722050.91000003</v>
      </c>
      <c r="E11" s="13">
        <f t="shared" si="2"/>
        <v>519863087.59000003</v>
      </c>
      <c r="F11" s="13">
        <f t="shared" si="2"/>
        <v>535457960.73000002</v>
      </c>
      <c r="G11" s="13">
        <f t="shared" si="2"/>
        <v>551523113.68000007</v>
      </c>
      <c r="H11" s="2"/>
    </row>
    <row r="12" spans="1:8" s="1" customFormat="1" x14ac:dyDescent="0.3">
      <c r="A12" s="12" t="s">
        <v>25</v>
      </c>
      <c r="B12" s="13">
        <f>(114957983*0.05)+(207273983*0.1)</f>
        <v>26475297.450000003</v>
      </c>
      <c r="C12" s="13">
        <f>E29</f>
        <v>26475247.050000004</v>
      </c>
      <c r="D12" s="13">
        <f>E29</f>
        <v>26475247.050000004</v>
      </c>
      <c r="E12" s="13">
        <f>E29</f>
        <v>26475247.050000004</v>
      </c>
      <c r="F12" s="13">
        <f>E29</f>
        <v>26475247.050000004</v>
      </c>
      <c r="G12" s="13">
        <f>E29</f>
        <v>26475247.050000004</v>
      </c>
      <c r="H12" s="2"/>
    </row>
    <row r="13" spans="1:8" s="1" customFormat="1" x14ac:dyDescent="0.3">
      <c r="A13" s="12" t="s">
        <v>9</v>
      </c>
      <c r="B13" s="14">
        <f t="shared" ref="B13:G13" si="3">B9-(B10+B11+B12)</f>
        <v>926507721.33999991</v>
      </c>
      <c r="C13" s="14">
        <f t="shared" si="3"/>
        <v>1007785993.9400001</v>
      </c>
      <c r="D13" s="14">
        <f t="shared" si="3"/>
        <v>1094945733.29</v>
      </c>
      <c r="E13" s="14">
        <f t="shared" si="3"/>
        <v>1188391507.6237497</v>
      </c>
      <c r="F13" s="14">
        <f t="shared" si="3"/>
        <v>1288554153.6076188</v>
      </c>
      <c r="G13" s="14">
        <f t="shared" si="3"/>
        <v>1395900968.2920353</v>
      </c>
      <c r="H13" s="2"/>
    </row>
    <row r="14" spans="1:8" s="10" customFormat="1" x14ac:dyDescent="0.3">
      <c r="A14" s="12" t="s">
        <v>26</v>
      </c>
      <c r="B14" s="14">
        <f t="shared" ref="B14:G14" si="4">B13*0.25</f>
        <v>231626930.33499998</v>
      </c>
      <c r="C14" s="14">
        <f t="shared" si="4"/>
        <v>251946498.48500001</v>
      </c>
      <c r="D14" s="14">
        <f t="shared" si="4"/>
        <v>273736433.32249999</v>
      </c>
      <c r="E14" s="14">
        <f t="shared" si="4"/>
        <v>297097876.90593743</v>
      </c>
      <c r="F14" s="14">
        <f t="shared" si="4"/>
        <v>322138538.4019047</v>
      </c>
      <c r="G14" s="14">
        <f t="shared" si="4"/>
        <v>348975242.07300884</v>
      </c>
      <c r="H14" s="2"/>
    </row>
    <row r="15" spans="1:8" s="1" customFormat="1" x14ac:dyDescent="0.3">
      <c r="A15" s="12" t="s">
        <v>10</v>
      </c>
      <c r="B15" s="14">
        <f t="shared" ref="B15:G15" si="5">B13-B14</f>
        <v>694880791.00499988</v>
      </c>
      <c r="C15" s="14">
        <f t="shared" si="5"/>
        <v>755839495.45500004</v>
      </c>
      <c r="D15" s="14">
        <f t="shared" si="5"/>
        <v>821209299.96749997</v>
      </c>
      <c r="E15" s="14">
        <f t="shared" si="5"/>
        <v>891293630.7178123</v>
      </c>
      <c r="F15" s="14">
        <f t="shared" si="5"/>
        <v>966415615.20571411</v>
      </c>
      <c r="G15" s="14">
        <f t="shared" si="5"/>
        <v>1046925726.2190266</v>
      </c>
      <c r="H15" s="2"/>
    </row>
    <row r="16" spans="1:8" s="1" customFormat="1" x14ac:dyDescent="0.3">
      <c r="A16" s="12" t="s">
        <v>11</v>
      </c>
      <c r="B16" s="14">
        <f t="shared" ref="B16:G16" si="6">B15+B12</f>
        <v>721356088.45499992</v>
      </c>
      <c r="C16" s="14">
        <f t="shared" si="6"/>
        <v>782314742.505</v>
      </c>
      <c r="D16" s="14">
        <f t="shared" si="6"/>
        <v>847684547.01749992</v>
      </c>
      <c r="E16" s="14">
        <f t="shared" si="6"/>
        <v>917768877.76781225</v>
      </c>
      <c r="F16" s="14">
        <f t="shared" si="6"/>
        <v>992890862.25571406</v>
      </c>
      <c r="G16" s="14">
        <f t="shared" si="6"/>
        <v>1073400973.2690265</v>
      </c>
      <c r="H16" s="14">
        <f>SUM(B16:G16)</f>
        <v>5335416091.2700529</v>
      </c>
    </row>
    <row r="17" spans="1:8" s="1" customFormat="1" x14ac:dyDescent="0.3">
      <c r="A17" s="2"/>
      <c r="B17" s="2"/>
      <c r="C17" s="2"/>
      <c r="D17" s="2"/>
      <c r="E17" s="2"/>
      <c r="F17" s="2"/>
      <c r="G17" s="2"/>
      <c r="H17" s="2"/>
    </row>
    <row r="18" spans="1:8" s="1" customFormat="1" x14ac:dyDescent="0.3">
      <c r="A18" s="3" t="s">
        <v>12</v>
      </c>
      <c r="B18" s="4">
        <v>144663</v>
      </c>
      <c r="C18" s="3">
        <f>B18*0.03+B18+0.11</f>
        <v>149003</v>
      </c>
      <c r="D18" s="3">
        <f>C18*0.03+C18-0.09</f>
        <v>153473</v>
      </c>
      <c r="E18" s="3">
        <f>D18*0.03+D18-0.19</f>
        <v>158077</v>
      </c>
      <c r="F18" s="3">
        <f>E18*0.03+E18-0.31</f>
        <v>162819</v>
      </c>
      <c r="G18" s="3">
        <f>F18*0.03+F18+0.43</f>
        <v>167704</v>
      </c>
      <c r="H18" s="2"/>
    </row>
    <row r="19" spans="1:8" s="1" customFormat="1" x14ac:dyDescent="0.3">
      <c r="A19" s="3" t="s">
        <v>13</v>
      </c>
      <c r="B19" s="5">
        <v>10000</v>
      </c>
      <c r="C19" s="5">
        <f>B19*0.035+B19</f>
        <v>10350</v>
      </c>
      <c r="D19" s="5">
        <f>C19*0.035+C19</f>
        <v>10712.25</v>
      </c>
      <c r="E19" s="5">
        <f>D19*0.035+D19</f>
        <v>11087.178749999999</v>
      </c>
      <c r="F19" s="5">
        <f>E19*0.035+E19</f>
        <v>11475.23000625</v>
      </c>
      <c r="G19" s="5">
        <f>F19*0.035+F19</f>
        <v>11876.86305646875</v>
      </c>
      <c r="H19" s="2"/>
    </row>
    <row r="20" spans="1:8" s="1" customFormat="1" x14ac:dyDescent="0.3">
      <c r="A20" s="6"/>
      <c r="B20" s="2"/>
      <c r="C20" s="2"/>
      <c r="D20" s="2"/>
      <c r="E20" s="2"/>
      <c r="F20" s="2"/>
      <c r="G20" s="2"/>
      <c r="H20" s="2"/>
    </row>
    <row r="21" spans="1:8" s="1" customFormat="1" x14ac:dyDescent="0.3">
      <c r="A21" s="15"/>
      <c r="B21" s="15" t="s">
        <v>14</v>
      </c>
      <c r="C21" s="15" t="s">
        <v>0</v>
      </c>
      <c r="D21" s="15" t="s">
        <v>1</v>
      </c>
      <c r="E21" s="15" t="s">
        <v>2</v>
      </c>
      <c r="F21" s="15" t="s">
        <v>3</v>
      </c>
      <c r="G21" s="15" t="s">
        <v>15</v>
      </c>
      <c r="H21" s="15" t="s">
        <v>16</v>
      </c>
    </row>
    <row r="22" spans="1:8" s="1" customFormat="1" x14ac:dyDescent="0.3">
      <c r="A22" s="16" t="s">
        <v>11</v>
      </c>
      <c r="B22" s="17">
        <f>D30*-1</f>
        <v>-1045544087</v>
      </c>
      <c r="C22" s="18">
        <f t="shared" ref="C22:H22" si="7">B16</f>
        <v>721356088.45499992</v>
      </c>
      <c r="D22" s="18">
        <f t="shared" si="7"/>
        <v>782314742.505</v>
      </c>
      <c r="E22" s="18">
        <f t="shared" si="7"/>
        <v>847684547.01749992</v>
      </c>
      <c r="F22" s="18">
        <f t="shared" si="7"/>
        <v>917768877.76781225</v>
      </c>
      <c r="G22" s="18">
        <f t="shared" si="7"/>
        <v>992890862.25571406</v>
      </c>
      <c r="H22" s="18">
        <f t="shared" si="7"/>
        <v>1073400973.2690265</v>
      </c>
    </row>
    <row r="23" spans="1:8" s="1" customFormat="1" x14ac:dyDescent="0.3">
      <c r="A23" s="16" t="s">
        <v>17</v>
      </c>
      <c r="B23" s="19">
        <f>B22</f>
        <v>-1045544087</v>
      </c>
      <c r="C23" s="18">
        <f t="shared" ref="C23:H23" si="8">B23+C22</f>
        <v>-324187998.54500008</v>
      </c>
      <c r="D23" s="18">
        <f t="shared" si="8"/>
        <v>458126743.95999992</v>
      </c>
      <c r="E23" s="18">
        <f t="shared" si="8"/>
        <v>1305811290.9775</v>
      </c>
      <c r="F23" s="18">
        <f t="shared" si="8"/>
        <v>2223580168.7453122</v>
      </c>
      <c r="G23" s="18">
        <f t="shared" si="8"/>
        <v>3216471031.0010262</v>
      </c>
      <c r="H23" s="18">
        <f t="shared" si="8"/>
        <v>4289872004.2700529</v>
      </c>
    </row>
    <row r="24" spans="1:8" s="1" customFormat="1" x14ac:dyDescent="0.3">
      <c r="A24" s="16" t="s">
        <v>18</v>
      </c>
      <c r="B24" s="20">
        <v>0</v>
      </c>
      <c r="C24" s="18">
        <f t="shared" ref="C24:H24" si="9">B16</f>
        <v>721356088.45499992</v>
      </c>
      <c r="D24" s="18">
        <f t="shared" si="9"/>
        <v>782314742.505</v>
      </c>
      <c r="E24" s="18">
        <f t="shared" si="9"/>
        <v>847684547.01749992</v>
      </c>
      <c r="F24" s="18">
        <f t="shared" si="9"/>
        <v>917768877.76781225</v>
      </c>
      <c r="G24" s="18">
        <f t="shared" si="9"/>
        <v>992890862.25571406</v>
      </c>
      <c r="H24" s="18">
        <f t="shared" si="9"/>
        <v>1073400973.2690265</v>
      </c>
    </row>
    <row r="25" spans="1:8" s="1" customFormat="1" x14ac:dyDescent="0.3">
      <c r="A25" s="2"/>
      <c r="B25" s="2"/>
      <c r="C25" s="2"/>
      <c r="D25" s="2"/>
      <c r="E25" s="2"/>
      <c r="F25" s="2"/>
      <c r="G25" s="2"/>
      <c r="H25" s="2"/>
    </row>
    <row r="26" spans="1:8" s="1" customFormat="1" x14ac:dyDescent="0.3">
      <c r="A26" s="3" t="s">
        <v>19</v>
      </c>
      <c r="B26" s="7">
        <f>H16/6</f>
        <v>889236015.21167552</v>
      </c>
      <c r="C26" s="2"/>
      <c r="D26" s="3" t="s">
        <v>20</v>
      </c>
      <c r="E26" s="3" t="s">
        <v>21</v>
      </c>
      <c r="F26" s="2"/>
      <c r="G26" s="2"/>
      <c r="H26" s="2"/>
    </row>
    <row r="27" spans="1:8" s="1" customFormat="1" x14ac:dyDescent="0.3">
      <c r="A27" s="21" t="s">
        <v>19</v>
      </c>
      <c r="B27" s="22">
        <f>H24/6</f>
        <v>178900162.21150443</v>
      </c>
      <c r="C27" s="2"/>
      <c r="D27" s="4">
        <v>114957983</v>
      </c>
      <c r="E27" s="3">
        <f>D27*0.05</f>
        <v>5747899.1500000004</v>
      </c>
      <c r="F27" s="2"/>
      <c r="G27" s="2"/>
      <c r="H27" s="2"/>
    </row>
    <row r="28" spans="1:8" s="1" customFormat="1" x14ac:dyDescent="0.3">
      <c r="A28" s="21" t="s">
        <v>22</v>
      </c>
      <c r="B28" s="23">
        <f>(B27/B22)*-1</f>
        <v>0.17110723922204576</v>
      </c>
      <c r="C28" s="2"/>
      <c r="D28" s="4">
        <v>207273479</v>
      </c>
      <c r="E28" s="8">
        <f>D28*0.1</f>
        <v>20727347.900000002</v>
      </c>
      <c r="F28" s="2"/>
      <c r="G28" s="2"/>
      <c r="H28" s="2"/>
    </row>
    <row r="29" spans="1:8" s="1" customFormat="1" x14ac:dyDescent="0.3">
      <c r="A29" s="21" t="s">
        <v>23</v>
      </c>
      <c r="B29" s="24">
        <f>NPV(0.3,B16:G16)+B22</f>
        <v>1169224561.3973689</v>
      </c>
      <c r="C29" s="2"/>
      <c r="D29" s="4">
        <v>723312625</v>
      </c>
      <c r="E29" s="3">
        <f>SUM(E27:E28)</f>
        <v>26475247.050000004</v>
      </c>
      <c r="F29" s="2"/>
      <c r="G29" s="2"/>
      <c r="H29" s="2"/>
    </row>
    <row r="30" spans="1:8" s="1" customFormat="1" x14ac:dyDescent="0.3">
      <c r="A30" s="21" t="s">
        <v>24</v>
      </c>
      <c r="B30" s="23">
        <f>IRR(B22:H22)</f>
        <v>0.73224161328273496</v>
      </c>
      <c r="C30" s="2"/>
      <c r="D30" s="4">
        <f>SUM(D27:D29)</f>
        <v>1045544087</v>
      </c>
      <c r="E30" s="2"/>
      <c r="F30" s="2"/>
      <c r="G30" s="2"/>
      <c r="H30" s="2"/>
    </row>
    <row r="31" spans="1:8" s="1" customFormat="1" x14ac:dyDescent="0.3">
      <c r="A31" s="2"/>
      <c r="B31" s="2"/>
      <c r="C31" s="2"/>
      <c r="D31" s="2"/>
      <c r="E31" s="2"/>
      <c r="F31" s="2"/>
      <c r="G31" s="2"/>
      <c r="H31" s="2"/>
    </row>
    <row r="32" spans="1:8" s="1" customFormat="1" x14ac:dyDescent="0.3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3">
      <c r="A33" s="2"/>
      <c r="B33" s="2"/>
      <c r="C33" s="2"/>
      <c r="D33" s="2"/>
      <c r="E33" s="2"/>
      <c r="F33" s="2"/>
      <c r="G33" s="2"/>
      <c r="H33" s="2"/>
    </row>
    <row r="34" spans="1:8" s="1" customFormat="1" x14ac:dyDescent="0.3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3">
      <c r="A35" s="2"/>
      <c r="B35" s="2"/>
      <c r="C35" s="2"/>
      <c r="D35" s="2"/>
      <c r="E35" s="2"/>
      <c r="F35" s="2"/>
      <c r="G35" s="2"/>
      <c r="H35" s="2"/>
    </row>
    <row r="36" spans="1:8" s="1" customFormat="1" x14ac:dyDescent="0.3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3">
      <c r="A37" s="2"/>
      <c r="B37" s="2"/>
      <c r="C37" s="2"/>
      <c r="D37" s="2"/>
      <c r="E37" s="2"/>
      <c r="F37" s="2"/>
      <c r="G37" s="2"/>
      <c r="H37" s="2"/>
    </row>
    <row r="38" spans="1:8" s="1" customFormat="1" x14ac:dyDescent="0.3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3">
      <c r="A39" s="2"/>
      <c r="B39" s="2"/>
      <c r="C39" s="2"/>
      <c r="D39" s="2"/>
      <c r="E39" s="2"/>
      <c r="F39" s="2"/>
      <c r="G39" s="2"/>
      <c r="H39" s="2"/>
    </row>
    <row r="40" spans="1:8" s="1" customFormat="1" x14ac:dyDescent="0.3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3">
      <c r="A41" s="2"/>
      <c r="B41" s="2"/>
      <c r="C41" s="2"/>
      <c r="D41" s="2"/>
      <c r="E41" s="2"/>
      <c r="F41" s="2"/>
      <c r="G41" s="2"/>
      <c r="H41" s="2"/>
    </row>
    <row r="42" spans="1:8" s="1" customFormat="1" x14ac:dyDescent="0.3">
      <c r="A42" s="2"/>
      <c r="B42" s="2"/>
      <c r="C42" s="2"/>
      <c r="D42" s="2"/>
      <c r="E42" s="2"/>
      <c r="F42" s="2"/>
      <c r="G42" s="2"/>
      <c r="H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Michel Salinas</cp:lastModifiedBy>
  <dcterms:created xsi:type="dcterms:W3CDTF">2023-05-16T00:49:02Z</dcterms:created>
  <dcterms:modified xsi:type="dcterms:W3CDTF">2023-05-16T04:57:13Z</dcterms:modified>
</cp:coreProperties>
</file>