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0"/>
  <workbookPr/>
  <mc:AlternateContent xmlns:mc="http://schemas.openxmlformats.org/markup-compatibility/2006">
    <mc:Choice Requires="x15">
      <x15ac:absPath xmlns:x15ac="http://schemas.microsoft.com/office/spreadsheetml/2010/11/ac" url="C:\Users\Inf-Lab\Downloads\"/>
    </mc:Choice>
  </mc:AlternateContent>
  <xr:revisionPtr revIDLastSave="169" documentId="13_ncr:1_{253D6F2A-8EFF-4EC4-B937-C025B8F80A23}" xr6:coauthVersionLast="47" xr6:coauthVersionMax="47" xr10:uidLastSave="{B70363A3-D924-4D0F-81CA-8C8317C8AA7A}"/>
  <bookViews>
    <workbookView xWindow="-120" yWindow="-120" windowWidth="21840" windowHeight="13140" firstSheet="2" activeTab="2" xr2:uid="{00000000-000D-0000-FFFF-FFFF00000000}"/>
  </bookViews>
  <sheets>
    <sheet name="ամբուլատոր օգնություն" sheetId="4" r:id="rId1"/>
    <sheet name="Лист3" sheetId="3" r:id="rId2"/>
    <sheet name="Հիվանդանոցային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5" l="1"/>
  <c r="AA15" i="5"/>
  <c r="AC16" i="5"/>
  <c r="AC15" i="5"/>
  <c r="AB16" i="5"/>
  <c r="AB15" i="5"/>
  <c r="X12" i="5"/>
  <c r="X11" i="5"/>
  <c r="X10" i="5"/>
  <c r="X9" i="5"/>
  <c r="X3" i="5"/>
  <c r="X5" i="5"/>
  <c r="X6" i="5" s="1"/>
  <c r="X4" i="5"/>
  <c r="S22" i="5"/>
  <c r="S21" i="5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3" i="4"/>
  <c r="S20" i="5"/>
  <c r="S19" i="5"/>
  <c r="T18" i="5"/>
  <c r="S18" i="5"/>
  <c r="U13" i="5"/>
  <c r="S17" i="5"/>
  <c r="S16" i="5"/>
  <c r="R18" i="4"/>
  <c r="S15" i="5"/>
  <c r="P12" i="5"/>
  <c r="M3" i="5"/>
  <c r="N3" i="5" s="1"/>
  <c r="M4" i="5"/>
  <c r="N4" i="5" s="1"/>
  <c r="M5" i="5"/>
  <c r="N5" i="5" s="1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N18" i="5" s="1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2" i="4"/>
  <c r="J2" i="3"/>
  <c r="T19" i="4"/>
  <c r="R15" i="4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6" i="4" s="1"/>
  <c r="S3" i="4"/>
  <c r="T3" i="4" s="1"/>
  <c r="T13" i="4" s="1"/>
  <c r="I4" i="3"/>
  <c r="K4" i="3" s="1"/>
  <c r="I5" i="3"/>
  <c r="I6" i="3"/>
  <c r="I7" i="3"/>
  <c r="K7" i="3" s="1"/>
  <c r="I8" i="3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" i="3"/>
  <c r="T4" i="5" l="1"/>
  <c r="U4" i="5" s="1"/>
  <c r="T5" i="5"/>
  <c r="U5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T12" i="5"/>
  <c r="U12" i="5" s="1"/>
  <c r="T3" i="5"/>
  <c r="U3" i="5" s="1"/>
  <c r="T20" i="4"/>
  <c r="T16" i="4"/>
  <c r="K8" i="3"/>
  <c r="J5" i="3"/>
  <c r="J4" i="3"/>
  <c r="J7" i="3"/>
  <c r="J6" i="3"/>
  <c r="J8" i="3"/>
  <c r="J9" i="3"/>
  <c r="J10" i="3"/>
  <c r="J11" i="3"/>
  <c r="J12" i="3"/>
  <c r="J13" i="3"/>
  <c r="J14" i="3"/>
  <c r="J15" i="3"/>
  <c r="J16" i="3"/>
  <c r="J17" i="3"/>
  <c r="J18" i="3"/>
  <c r="J19" i="3"/>
  <c r="K6" i="3"/>
  <c r="K5" i="3"/>
  <c r="R19" i="4" l="1"/>
  <c r="R20" i="4" l="1"/>
  <c r="R21" i="4" s="1"/>
  <c r="R23" i="4" l="1"/>
  <c r="R22" i="4"/>
</calcChain>
</file>

<file path=xl/sharedStrings.xml><?xml version="1.0" encoding="utf-8"?>
<sst xmlns="http://schemas.openxmlformats.org/spreadsheetml/2006/main" count="121" uniqueCount="60">
  <si>
    <t>Հիվանդությունների_հիմնական_խմբերը</t>
  </si>
  <si>
    <t>Ընդամենը</t>
  </si>
  <si>
    <t>2013-2022թթ․ 18-ից_բարձր_ազգաբնակչության_հիվանդությունների_հանդես_գալու_հավանականությունը</t>
  </si>
  <si>
    <t>Միջին քառակուսային շեղման աղյուսակ (Հիվանդանոցային օգնություն)</t>
  </si>
  <si>
    <t>Առաջին անգամ հաստատված  ախտորոշումով գրանցված հիվանդացությունների քանակը, ընդամենը, 1 000</t>
  </si>
  <si>
    <t>961․3</t>
  </si>
  <si>
    <t>1036․9</t>
  </si>
  <si>
    <t>1091․6</t>
  </si>
  <si>
    <t>1008․8</t>
  </si>
  <si>
    <t xml:space="preserve"> Տարեթվեր</t>
  </si>
  <si>
    <t>q</t>
  </si>
  <si>
    <t>q-qi</t>
  </si>
  <si>
    <t>(q-qi)^2</t>
  </si>
  <si>
    <t>ԱՐՏԱՀԻՎԱՆԴԱՆՈՑԱՅԻՆ ԵՎ ՆԵՂ ՄԱՍՆԱԳԻՏԱԿԱՆ ԲԺՇԿԱԿԱՆ ՕԳՆՈՒԹՅՈՒՆ ԻՐԱԿԱՆԱՑՆՈՂ ԿԱԶՄԱԿԵՐՊՈՒԹՅՈՒՆՆԵՐԻ ՀԱՃԱԽՈՒՄՆԵՐԻ ԹԻՎԸ 1 մարդու հաշվով</t>
  </si>
  <si>
    <t>Վարակային և մակաբուծային 
հիվանդություններ</t>
  </si>
  <si>
    <t>Նորագոյացություններ</t>
  </si>
  <si>
    <t>ամբուլատոր հաճախում միջին թիվը 1 բնակչի հաշվով 3․7</t>
  </si>
  <si>
    <t xml:space="preserve">Ներզատական  (էնդոկրին) 
համակարգի հիվանդություններ, սնուցման և նյութափոխանակության խանգարումներ </t>
  </si>
  <si>
    <t>առավելագույնը 7,8</t>
  </si>
  <si>
    <t>Արյան և արյունաստեղծ օրգանների առանձին խանգարումներ՝ արյան իմունային մեխանիզմների ներգրավմամբ</t>
  </si>
  <si>
    <t>ծախսերը 22000</t>
  </si>
  <si>
    <t>Հոգեկան  և  վարքի խանգարումներ</t>
  </si>
  <si>
    <t>Նյարդային համակարգի և 
զգայական օրգանների հիվանդություններ</t>
  </si>
  <si>
    <t>Արյան շրջանառության համակարգի հիվանդություններ</t>
  </si>
  <si>
    <t>Շնչառական օրգանների հիվանդություններ</t>
  </si>
  <si>
    <t>Մարսողական  օրգանների 
հիվանդություններ</t>
  </si>
  <si>
    <t>Միզասեռական համակարգի    հիվանդություններ</t>
  </si>
  <si>
    <t>Հղիության,ծննդաբերությունների և հետծննդյան ժամանակաշրջանի բարդություններ</t>
  </si>
  <si>
    <t>Մաշկային և ենթամաշկային բջջանքի  հիվանդություններ</t>
  </si>
  <si>
    <t>Ոսկրամկանային համակարգի և շարակցական հյուսվածքների հիվանդություններ</t>
  </si>
  <si>
    <t>qi</t>
  </si>
  <si>
    <t>Բնածին շեղումներ (զարգացման արատներ)</t>
  </si>
  <si>
    <t>միջին քառակուսային շեղում</t>
  </si>
  <si>
    <t>Ախտանիշներ, նշաններ և ճշտորեն չնշված վիճակներ</t>
  </si>
  <si>
    <t>Վնասվածքներ  և թունավորումներ</t>
  </si>
  <si>
    <t>Հավանականություն</t>
  </si>
  <si>
    <t>ՆՍՀՄ</t>
  </si>
  <si>
    <t>ՌՀ</t>
  </si>
  <si>
    <t>ՆՍ</t>
  </si>
  <si>
    <t>ԲՍ նվ</t>
  </si>
  <si>
    <t>ԲՍ առ</t>
  </si>
  <si>
    <t>ընդամենը</t>
  </si>
  <si>
    <t>հավանականություն</t>
  </si>
  <si>
    <t>հոսպիտալացման հավանականությունը</t>
  </si>
  <si>
    <t>Մահճակալներ</t>
  </si>
  <si>
    <t>Միջին</t>
  </si>
  <si>
    <t>Հոսպիտալացման հավանականությունը</t>
  </si>
  <si>
    <t>Տարիներ</t>
  </si>
  <si>
    <t>Մահճակալների թիվը</t>
  </si>
  <si>
    <t>Ամբուլատոր և հիվ օգնության միասն փաթեթ</t>
  </si>
  <si>
    <t>ԲՍ</t>
  </si>
  <si>
    <t>Ընդհանրական փաթեթ</t>
  </si>
  <si>
    <t xml:space="preserve">ՆՍ </t>
  </si>
  <si>
    <t>Ռիսկային հավելում</t>
  </si>
  <si>
    <t>Նետտո սակագին</t>
  </si>
  <si>
    <t>Բրուտո սակագին</t>
  </si>
  <si>
    <t>Նվազագույն բեռնվածություն</t>
  </si>
  <si>
    <t>Հավանակ․</t>
  </si>
  <si>
    <t>Առավելագույն բեռնվածություն</t>
  </si>
  <si>
    <t>Միջին քառ շեղ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</si>
</sst>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>
    <font>
      <sz val="11"/>
      <color theme="1"/>
      <name val="Aptos Narrow"/>
      <family val="2"/>
      <scheme val="minor"/>
    </font>
    <font>
      <sz val="11"/>
      <color theme="1"/>
      <name val="Sylfaen"/>
      <family val="1"/>
    </font>
    <font>
      <sz val="11"/>
      <color rgb="FF000000"/>
      <name val="Times New Roman"/>
      <family val="1"/>
    </font>
    <font>
      <b/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Aptos Narrow"/>
      <family val="2"/>
      <scheme val="minor"/>
    </font>
    <font>
      <b/>
      <sz val="11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3" xfId="0" applyBorder="1"/>
    <xf numFmtId="0" fontId="3" fillId="0" borderId="3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 indent="2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4" fontId="0" fillId="0" borderId="3" xfId="0" applyNumberFormat="1" applyBorder="1"/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8" xfId="0" applyFont="1" applyBorder="1"/>
    <xf numFmtId="0" fontId="0" fillId="0" borderId="0" xfId="0" applyAlignment="1">
      <alignment horizontal="center" vertical="center"/>
    </xf>
    <xf numFmtId="164" fontId="0" fillId="0" borderId="8" xfId="0" applyNumberFormat="1" applyBorder="1"/>
    <xf numFmtId="0" fontId="0" fillId="2" borderId="1" xfId="0" applyFill="1" applyBorder="1"/>
    <xf numFmtId="0" fontId="0" fillId="2" borderId="3" xfId="0" applyFill="1" applyBorder="1"/>
    <xf numFmtId="0" fontId="3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D971-D14A-4005-AB32-72F1B4AA52A3}">
  <dimension ref="A1:AD23"/>
  <sheetViews>
    <sheetView zoomScale="85" zoomScaleNormal="85" workbookViewId="0">
      <selection activeCell="N1" sqref="N1"/>
    </sheetView>
  </sheetViews>
  <sheetFormatPr defaultRowHeight="14.25"/>
  <cols>
    <col min="1" max="1" width="16.42578125" customWidth="1"/>
    <col min="2" max="2" width="33.140625" customWidth="1"/>
    <col min="13" max="13" width="21" customWidth="1"/>
    <col min="14" max="14" width="33.85546875" customWidth="1"/>
    <col min="17" max="17" width="19" customWidth="1"/>
    <col min="20" max="20" width="19" customWidth="1"/>
    <col min="25" max="25" width="9.5703125" customWidth="1"/>
    <col min="26" max="26" width="43.5703125" customWidth="1"/>
    <col min="30" max="30" width="49" customWidth="1"/>
  </cols>
  <sheetData>
    <row r="1" spans="1:30" ht="92.25" customHeight="1">
      <c r="A1" s="1"/>
      <c r="B1" s="35" t="s">
        <v>0</v>
      </c>
      <c r="C1" s="26">
        <v>2013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16">
        <v>2019</v>
      </c>
      <c r="J1" s="16">
        <v>2020</v>
      </c>
      <c r="K1" s="16">
        <v>2021</v>
      </c>
      <c r="L1" s="17">
        <v>2022</v>
      </c>
      <c r="M1" s="19" t="s">
        <v>1</v>
      </c>
      <c r="N1" s="36" t="s">
        <v>2</v>
      </c>
      <c r="Q1" s="37" t="s">
        <v>3</v>
      </c>
      <c r="R1" s="37"/>
      <c r="S1" s="37"/>
      <c r="T1" s="37"/>
      <c r="U1" s="28"/>
    </row>
    <row r="2" spans="1:30" ht="87" customHeight="1">
      <c r="A2" s="1"/>
      <c r="B2" s="20" t="s">
        <v>4</v>
      </c>
      <c r="C2" s="21">
        <v>917.6</v>
      </c>
      <c r="D2" s="21">
        <v>914.2</v>
      </c>
      <c r="E2" s="21">
        <v>929.8</v>
      </c>
      <c r="F2" s="21">
        <v>962</v>
      </c>
      <c r="G2" s="21">
        <v>923.5</v>
      </c>
      <c r="H2" s="21">
        <v>929.9</v>
      </c>
      <c r="I2" s="22" t="s">
        <v>5</v>
      </c>
      <c r="J2" s="22" t="s">
        <v>6</v>
      </c>
      <c r="K2" s="22" t="s">
        <v>7</v>
      </c>
      <c r="L2" s="27" t="s">
        <v>8</v>
      </c>
      <c r="M2" s="10">
        <f>AVERAGE(C2:L2)</f>
        <v>929.5</v>
      </c>
      <c r="N2" s="32"/>
      <c r="Q2" s="13" t="s">
        <v>9</v>
      </c>
      <c r="R2" s="29" t="s">
        <v>10</v>
      </c>
      <c r="S2" s="29" t="s">
        <v>11</v>
      </c>
      <c r="T2" s="29" t="s">
        <v>12</v>
      </c>
      <c r="Y2" t="s">
        <v>10</v>
      </c>
      <c r="Z2" s="3" t="s">
        <v>13</v>
      </c>
    </row>
    <row r="3" spans="1:30" ht="30">
      <c r="A3" s="1">
        <v>1</v>
      </c>
      <c r="B3" s="20" t="s">
        <v>14</v>
      </c>
      <c r="C3" s="23">
        <v>74.900000000000006</v>
      </c>
      <c r="D3" s="21">
        <v>73.400000000000006</v>
      </c>
      <c r="E3" s="24">
        <v>75.2</v>
      </c>
      <c r="F3" s="21">
        <v>75.3</v>
      </c>
      <c r="G3" s="21">
        <v>72.5</v>
      </c>
      <c r="H3" s="21">
        <v>70.5</v>
      </c>
      <c r="I3" s="22">
        <v>74.2</v>
      </c>
      <c r="J3" s="22">
        <v>210.2</v>
      </c>
      <c r="K3" s="22">
        <v>222.7</v>
      </c>
      <c r="L3" s="27">
        <v>130</v>
      </c>
      <c r="M3" s="10">
        <f t="shared" ref="M3:M18" si="0">AVERAGE(C3:L3)</f>
        <v>107.89000000000001</v>
      </c>
      <c r="N3" s="31">
        <f>M3/$M$2</f>
        <v>0.11607315761161917</v>
      </c>
      <c r="Q3" s="1">
        <v>2013</v>
      </c>
      <c r="R3" s="1">
        <v>3.9</v>
      </c>
      <c r="S3" s="1">
        <f t="shared" ref="S3:S12" si="1">R3-$R$15</f>
        <v>9.9999999999993427E-3</v>
      </c>
      <c r="T3" s="1">
        <f>S3^2</f>
        <v>9.9999999999986859E-5</v>
      </c>
    </row>
    <row r="4" spans="1:30" ht="37.5" customHeight="1">
      <c r="A4" s="1">
        <v>2</v>
      </c>
      <c r="B4" s="20" t="s">
        <v>15</v>
      </c>
      <c r="C4" s="23">
        <v>10</v>
      </c>
      <c r="D4" s="21">
        <v>9.6</v>
      </c>
      <c r="E4" s="24">
        <v>10.3</v>
      </c>
      <c r="F4" s="21">
        <v>10</v>
      </c>
      <c r="G4" s="21">
        <v>9.5</v>
      </c>
      <c r="H4" s="21">
        <v>10.3</v>
      </c>
      <c r="I4" s="22">
        <v>11</v>
      </c>
      <c r="J4" s="22">
        <v>10.5</v>
      </c>
      <c r="K4" s="22">
        <v>10.8</v>
      </c>
      <c r="L4" s="27">
        <v>12</v>
      </c>
      <c r="M4" s="10">
        <f t="shared" si="0"/>
        <v>10.4</v>
      </c>
      <c r="N4" s="31">
        <f t="shared" ref="N4:N18" si="2">M4/$M$2</f>
        <v>1.1188811188811189E-2</v>
      </c>
      <c r="Q4" s="1">
        <v>2014</v>
      </c>
      <c r="R4" s="1">
        <v>3.9</v>
      </c>
      <c r="S4" s="1">
        <f t="shared" si="1"/>
        <v>9.9999999999993427E-3</v>
      </c>
      <c r="T4" s="1">
        <f t="shared" ref="T4:T12" si="3">S4^2</f>
        <v>9.9999999999986859E-5</v>
      </c>
      <c r="AD4" s="3" t="s">
        <v>16</v>
      </c>
    </row>
    <row r="5" spans="1:30" ht="34.5" customHeight="1">
      <c r="A5" s="1">
        <v>3</v>
      </c>
      <c r="B5" s="20" t="s">
        <v>17</v>
      </c>
      <c r="C5" s="23">
        <v>16.600000000000001</v>
      </c>
      <c r="D5" s="21">
        <v>15</v>
      </c>
      <c r="E5" s="24">
        <v>18.100000000000001</v>
      </c>
      <c r="F5" s="21">
        <v>18.5</v>
      </c>
      <c r="G5" s="21">
        <v>16.7</v>
      </c>
      <c r="H5" s="21">
        <v>18.3</v>
      </c>
      <c r="I5" s="22">
        <v>20.2</v>
      </c>
      <c r="J5" s="22">
        <v>19.100000000000001</v>
      </c>
      <c r="K5" s="22">
        <v>19.8</v>
      </c>
      <c r="L5" s="27">
        <v>22.5</v>
      </c>
      <c r="M5" s="10">
        <f t="shared" si="0"/>
        <v>18.48</v>
      </c>
      <c r="N5" s="31">
        <f t="shared" si="2"/>
        <v>1.9881656804733729E-2</v>
      </c>
      <c r="Q5" s="1">
        <v>2015</v>
      </c>
      <c r="R5" s="1">
        <v>4</v>
      </c>
      <c r="S5" s="1">
        <f t="shared" si="1"/>
        <v>0.10999999999999943</v>
      </c>
      <c r="T5" s="1">
        <f t="shared" si="3"/>
        <v>1.2099999999999875E-2</v>
      </c>
      <c r="AD5" t="s">
        <v>18</v>
      </c>
    </row>
    <row r="6" spans="1:30" ht="33" customHeight="1">
      <c r="A6" s="1">
        <v>4</v>
      </c>
      <c r="B6" s="20" t="s">
        <v>19</v>
      </c>
      <c r="C6" s="21">
        <v>11.2</v>
      </c>
      <c r="D6" s="25">
        <v>11.3</v>
      </c>
      <c r="E6" s="21">
        <v>11.4</v>
      </c>
      <c r="F6" s="21">
        <v>12</v>
      </c>
      <c r="G6" s="21">
        <v>11.8</v>
      </c>
      <c r="H6" s="21">
        <v>11.9</v>
      </c>
      <c r="I6" s="22">
        <v>11.6</v>
      </c>
      <c r="J6" s="22">
        <v>10.6</v>
      </c>
      <c r="K6" s="22">
        <v>11.1</v>
      </c>
      <c r="L6" s="27">
        <v>12.1</v>
      </c>
      <c r="M6" s="10">
        <f t="shared" si="0"/>
        <v>11.499999999999998</v>
      </c>
      <c r="N6" s="31">
        <f t="shared" si="2"/>
        <v>1.2372243141473909E-2</v>
      </c>
      <c r="Q6" s="1">
        <v>2016</v>
      </c>
      <c r="R6" s="1">
        <v>4.0999999999999996</v>
      </c>
      <c r="S6" s="1">
        <f t="shared" si="1"/>
        <v>0.20999999999999908</v>
      </c>
      <c r="T6" s="1">
        <f t="shared" si="3"/>
        <v>4.4099999999999612E-2</v>
      </c>
      <c r="AD6" t="s">
        <v>20</v>
      </c>
    </row>
    <row r="7" spans="1:30" ht="30.75" customHeight="1">
      <c r="A7" s="1">
        <v>5</v>
      </c>
      <c r="B7" s="20" t="s">
        <v>21</v>
      </c>
      <c r="C7" s="21">
        <v>9.1999999999999993</v>
      </c>
      <c r="D7" s="21">
        <v>8.4</v>
      </c>
      <c r="E7" s="21">
        <v>8.1</v>
      </c>
      <c r="F7" s="21">
        <v>7.9</v>
      </c>
      <c r="G7" s="21">
        <v>8.5</v>
      </c>
      <c r="H7" s="21">
        <v>7.6</v>
      </c>
      <c r="I7" s="22">
        <v>8.3000000000000007</v>
      </c>
      <c r="J7" s="22">
        <v>6.7</v>
      </c>
      <c r="K7" s="22">
        <v>6.8</v>
      </c>
      <c r="L7" s="27">
        <v>6.9</v>
      </c>
      <c r="M7" s="10">
        <f t="shared" si="0"/>
        <v>7.8400000000000007</v>
      </c>
      <c r="N7" s="31">
        <f t="shared" si="2"/>
        <v>8.4346422807961285E-3</v>
      </c>
      <c r="Q7" s="1">
        <v>2017</v>
      </c>
      <c r="R7" s="1">
        <v>4</v>
      </c>
      <c r="S7" s="1">
        <f t="shared" si="1"/>
        <v>0.10999999999999943</v>
      </c>
      <c r="T7" s="1">
        <f t="shared" si="3"/>
        <v>1.2099999999999875E-2</v>
      </c>
    </row>
    <row r="8" spans="1:30" ht="48" customHeight="1">
      <c r="A8" s="1">
        <v>6</v>
      </c>
      <c r="B8" s="20" t="s">
        <v>22</v>
      </c>
      <c r="C8" s="21">
        <v>114</v>
      </c>
      <c r="D8" s="21">
        <v>121.5</v>
      </c>
      <c r="E8" s="21">
        <v>125.4</v>
      </c>
      <c r="F8" s="21">
        <v>127.2</v>
      </c>
      <c r="G8" s="21">
        <v>123.2</v>
      </c>
      <c r="H8" s="21">
        <v>128.69999999999999</v>
      </c>
      <c r="I8" s="22">
        <v>136</v>
      </c>
      <c r="J8" s="22">
        <v>24.7</v>
      </c>
      <c r="K8" s="22">
        <v>24.8</v>
      </c>
      <c r="L8" s="27">
        <v>24.8</v>
      </c>
      <c r="M8" s="10">
        <f t="shared" si="0"/>
        <v>95.03</v>
      </c>
      <c r="N8" s="31">
        <f t="shared" si="2"/>
        <v>0.10223776223776224</v>
      </c>
      <c r="Q8" s="1">
        <v>2018</v>
      </c>
      <c r="R8" s="1">
        <v>4.0999999999999996</v>
      </c>
      <c r="S8" s="1">
        <f t="shared" si="1"/>
        <v>0.20999999999999908</v>
      </c>
      <c r="T8" s="1">
        <f t="shared" si="3"/>
        <v>4.4099999999999612E-2</v>
      </c>
    </row>
    <row r="9" spans="1:30" ht="52.5" customHeight="1">
      <c r="A9" s="1">
        <v>7</v>
      </c>
      <c r="B9" s="20" t="s">
        <v>23</v>
      </c>
      <c r="C9" s="21">
        <v>56.3</v>
      </c>
      <c r="D9" s="21">
        <v>55.7</v>
      </c>
      <c r="E9" s="21">
        <v>55.8</v>
      </c>
      <c r="F9" s="21">
        <v>56</v>
      </c>
      <c r="G9" s="21">
        <v>53.8</v>
      </c>
      <c r="H9" s="21">
        <v>53.2</v>
      </c>
      <c r="I9" s="22">
        <v>55</v>
      </c>
      <c r="J9" s="22">
        <v>45.7</v>
      </c>
      <c r="K9" s="22">
        <v>50.3</v>
      </c>
      <c r="L9" s="27">
        <v>53.6</v>
      </c>
      <c r="M9" s="10">
        <f t="shared" si="0"/>
        <v>53.54</v>
      </c>
      <c r="N9" s="31">
        <f t="shared" si="2"/>
        <v>5.7600860677783756E-2</v>
      </c>
      <c r="Q9" s="1">
        <v>2019</v>
      </c>
      <c r="R9" s="1">
        <v>4.0999999999999996</v>
      </c>
      <c r="S9" s="1">
        <f t="shared" si="1"/>
        <v>0.20999999999999908</v>
      </c>
      <c r="T9" s="1">
        <f t="shared" si="3"/>
        <v>4.4099999999999612E-2</v>
      </c>
    </row>
    <row r="10" spans="1:30" ht="51.75" customHeight="1">
      <c r="A10" s="1">
        <v>8</v>
      </c>
      <c r="B10" s="20" t="s">
        <v>24</v>
      </c>
      <c r="C10" s="21">
        <v>362.9</v>
      </c>
      <c r="D10" s="21">
        <v>350.6</v>
      </c>
      <c r="E10" s="21">
        <v>344.4</v>
      </c>
      <c r="F10" s="21">
        <v>375.5</v>
      </c>
      <c r="G10" s="21">
        <v>352.4</v>
      </c>
      <c r="H10" s="21">
        <v>345.4</v>
      </c>
      <c r="I10" s="22">
        <v>348.9</v>
      </c>
      <c r="J10" s="22">
        <v>355</v>
      </c>
      <c r="K10" s="22">
        <v>391.9</v>
      </c>
      <c r="L10" s="27">
        <v>355.1</v>
      </c>
      <c r="M10" s="10">
        <f t="shared" si="0"/>
        <v>358.21000000000004</v>
      </c>
      <c r="N10" s="31">
        <f t="shared" si="2"/>
        <v>0.38537923614846697</v>
      </c>
      <c r="Q10" s="1">
        <v>2020</v>
      </c>
      <c r="R10" s="1">
        <v>3.4</v>
      </c>
      <c r="S10" s="1">
        <f t="shared" si="1"/>
        <v>-0.49000000000000066</v>
      </c>
      <c r="T10" s="1">
        <f t="shared" si="3"/>
        <v>0.24010000000000065</v>
      </c>
    </row>
    <row r="11" spans="1:30" ht="32.25" customHeight="1">
      <c r="A11" s="1">
        <v>9</v>
      </c>
      <c r="B11" s="20" t="s">
        <v>25</v>
      </c>
      <c r="C11" s="21">
        <v>50.7</v>
      </c>
      <c r="D11" s="21">
        <v>50.9</v>
      </c>
      <c r="E11" s="21">
        <v>54</v>
      </c>
      <c r="F11" s="21">
        <v>54.4</v>
      </c>
      <c r="G11" s="21">
        <v>53.2</v>
      </c>
      <c r="H11" s="21">
        <v>53.2</v>
      </c>
      <c r="I11" s="22">
        <v>52.2</v>
      </c>
      <c r="J11" s="22">
        <v>48.7</v>
      </c>
      <c r="K11" s="22">
        <v>46.2</v>
      </c>
      <c r="L11" s="27">
        <v>48.9</v>
      </c>
      <c r="M11" s="10">
        <f t="shared" si="0"/>
        <v>51.239999999999995</v>
      </c>
      <c r="N11" s="31">
        <f t="shared" si="2"/>
        <v>5.5126412049488968E-2</v>
      </c>
      <c r="Q11" s="1">
        <v>2021</v>
      </c>
      <c r="R11" s="1">
        <v>3.7</v>
      </c>
      <c r="S11" s="1">
        <f t="shared" si="1"/>
        <v>-0.19000000000000039</v>
      </c>
      <c r="T11" s="1">
        <f t="shared" si="3"/>
        <v>3.6100000000000146E-2</v>
      </c>
    </row>
    <row r="12" spans="1:30" ht="36" customHeight="1">
      <c r="A12" s="1">
        <v>10</v>
      </c>
      <c r="B12" s="20" t="s">
        <v>26</v>
      </c>
      <c r="C12" s="21">
        <v>55.1</v>
      </c>
      <c r="D12" s="21">
        <v>54.7</v>
      </c>
      <c r="E12" s="21">
        <v>57.8</v>
      </c>
      <c r="F12" s="21">
        <v>57.3</v>
      </c>
      <c r="G12" s="21">
        <v>58.8</v>
      </c>
      <c r="H12" s="21">
        <v>59.4</v>
      </c>
      <c r="I12" s="22">
        <v>62.2</v>
      </c>
      <c r="J12" s="22">
        <v>56.2</v>
      </c>
      <c r="K12" s="22">
        <v>56.1</v>
      </c>
      <c r="L12" s="27">
        <v>62.4</v>
      </c>
      <c r="M12" s="10">
        <f t="shared" si="0"/>
        <v>58</v>
      </c>
      <c r="N12" s="31">
        <f t="shared" si="2"/>
        <v>6.2399139322216246E-2</v>
      </c>
      <c r="Q12" s="12">
        <v>2022</v>
      </c>
      <c r="R12" s="12">
        <v>3.7</v>
      </c>
      <c r="S12" s="1">
        <f t="shared" si="1"/>
        <v>-0.19000000000000039</v>
      </c>
      <c r="T12" s="1">
        <f t="shared" si="3"/>
        <v>3.6100000000000146E-2</v>
      </c>
    </row>
    <row r="13" spans="1:30" ht="51" customHeight="1">
      <c r="A13" s="1">
        <v>11</v>
      </c>
      <c r="B13" s="20" t="s">
        <v>27</v>
      </c>
      <c r="C13" s="21">
        <v>13.3</v>
      </c>
      <c r="D13" s="21">
        <v>13</v>
      </c>
      <c r="E13" s="21">
        <v>16.600000000000001</v>
      </c>
      <c r="F13" s="21">
        <v>14.4</v>
      </c>
      <c r="G13" s="21">
        <v>12.8</v>
      </c>
      <c r="H13" s="21">
        <v>14.4</v>
      </c>
      <c r="I13" s="22">
        <v>12.7</v>
      </c>
      <c r="J13" s="22">
        <v>14.5</v>
      </c>
      <c r="K13" s="22">
        <v>13.1</v>
      </c>
      <c r="L13" s="27">
        <v>18.3</v>
      </c>
      <c r="M13" s="10">
        <f t="shared" si="0"/>
        <v>14.310000000000002</v>
      </c>
      <c r="N13" s="31">
        <f t="shared" si="2"/>
        <v>1.5395373856912321E-2</v>
      </c>
      <c r="Q13" s="1" t="s">
        <v>1</v>
      </c>
      <c r="R13" s="1"/>
      <c r="S13" s="1"/>
      <c r="T13" s="1">
        <f>SUM(T3:T12)</f>
        <v>0.46899999999999947</v>
      </c>
    </row>
    <row r="14" spans="1:30" ht="69.75" customHeight="1">
      <c r="A14" s="1">
        <v>12</v>
      </c>
      <c r="B14" s="20" t="s">
        <v>28</v>
      </c>
      <c r="C14" s="21">
        <v>50.2</v>
      </c>
      <c r="D14" s="21">
        <v>53.3</v>
      </c>
      <c r="E14" s="21">
        <v>54.3</v>
      </c>
      <c r="F14" s="21">
        <v>55.1</v>
      </c>
      <c r="G14" s="21">
        <v>55.4</v>
      </c>
      <c r="H14" s="21">
        <v>58.1</v>
      </c>
      <c r="I14" s="22">
        <v>64.900000000000006</v>
      </c>
      <c r="J14" s="22">
        <v>54.1</v>
      </c>
      <c r="K14" s="22">
        <v>55.6</v>
      </c>
      <c r="L14" s="27">
        <v>53.4</v>
      </c>
      <c r="M14" s="10">
        <f t="shared" si="0"/>
        <v>55.440000000000012</v>
      </c>
      <c r="N14" s="31">
        <f t="shared" si="2"/>
        <v>5.96449704142012E-2</v>
      </c>
    </row>
    <row r="15" spans="1:30" ht="50.25" customHeight="1">
      <c r="A15" s="1">
        <v>13</v>
      </c>
      <c r="B15" s="20" t="s">
        <v>29</v>
      </c>
      <c r="C15" s="21">
        <v>23.6</v>
      </c>
      <c r="D15" s="21">
        <v>24.9</v>
      </c>
      <c r="E15" s="21">
        <v>25.2</v>
      </c>
      <c r="F15" s="21">
        <v>26.9</v>
      </c>
      <c r="G15" s="21">
        <v>26.1</v>
      </c>
      <c r="H15" s="21">
        <v>27.4</v>
      </c>
      <c r="I15" s="22">
        <v>29.1</v>
      </c>
      <c r="J15" s="22">
        <v>27.9</v>
      </c>
      <c r="K15" s="22">
        <v>27.9</v>
      </c>
      <c r="L15" s="27">
        <v>30.3</v>
      </c>
      <c r="M15" s="10">
        <f t="shared" si="0"/>
        <v>26.93</v>
      </c>
      <c r="N15" s="31">
        <f t="shared" si="2"/>
        <v>2.8972565895642819E-2</v>
      </c>
      <c r="Q15" t="s">
        <v>30</v>
      </c>
      <c r="R15">
        <f>AVERAGE(R3:R12)</f>
        <v>3.8900000000000006</v>
      </c>
    </row>
    <row r="16" spans="1:30" ht="87" customHeight="1">
      <c r="A16" s="1">
        <v>14</v>
      </c>
      <c r="B16" s="20" t="s">
        <v>31</v>
      </c>
      <c r="C16" s="21">
        <v>2.4</v>
      </c>
      <c r="D16" s="21">
        <v>2.2000000000000002</v>
      </c>
      <c r="E16" s="21">
        <v>2.2000000000000002</v>
      </c>
      <c r="F16" s="21">
        <v>2.2999999999999998</v>
      </c>
      <c r="G16" s="21">
        <v>2.2000000000000002</v>
      </c>
      <c r="H16" s="21">
        <v>2.1</v>
      </c>
      <c r="I16" s="22">
        <v>2.1</v>
      </c>
      <c r="J16" s="22">
        <v>1.7</v>
      </c>
      <c r="K16" s="22">
        <v>1.6</v>
      </c>
      <c r="L16" s="27">
        <v>2.6</v>
      </c>
      <c r="M16" s="10">
        <f t="shared" si="0"/>
        <v>2.14</v>
      </c>
      <c r="N16" s="31">
        <f t="shared" si="2"/>
        <v>2.302313071543841E-3</v>
      </c>
      <c r="Q16" t="s">
        <v>32</v>
      </c>
      <c r="S16">
        <f>T12/9</f>
        <v>4.0111111111111276E-3</v>
      </c>
      <c r="T16" s="14">
        <f>S16^0.5</f>
        <v>6.3333333333333464E-2</v>
      </c>
    </row>
    <row r="17" spans="1:20" ht="30">
      <c r="A17" s="1">
        <v>15</v>
      </c>
      <c r="B17" s="20" t="s">
        <v>33</v>
      </c>
      <c r="C17" s="21">
        <v>6.8</v>
      </c>
      <c r="D17" s="21">
        <v>7.7</v>
      </c>
      <c r="E17" s="21">
        <v>8.3000000000000007</v>
      </c>
      <c r="F17" s="21">
        <v>8</v>
      </c>
      <c r="G17" s="21">
        <v>7.6</v>
      </c>
      <c r="H17" s="21">
        <v>7.2</v>
      </c>
      <c r="I17" s="22">
        <v>8.5</v>
      </c>
      <c r="J17" s="22">
        <v>7.5</v>
      </c>
      <c r="K17" s="22">
        <v>9.1999999999999993</v>
      </c>
      <c r="L17" s="27">
        <v>10.5</v>
      </c>
      <c r="M17" s="10">
        <f t="shared" si="0"/>
        <v>8.129999999999999</v>
      </c>
      <c r="N17" s="31">
        <f t="shared" si="2"/>
        <v>8.7466379774072071E-3</v>
      </c>
    </row>
    <row r="18" spans="1:20" ht="36" customHeight="1">
      <c r="A18" s="1">
        <v>16</v>
      </c>
      <c r="B18" s="20" t="s">
        <v>34</v>
      </c>
      <c r="C18" s="21">
        <v>57.8</v>
      </c>
      <c r="D18" s="21">
        <v>59.3</v>
      </c>
      <c r="E18" s="21">
        <v>60.4</v>
      </c>
      <c r="F18" s="21">
        <v>58.9</v>
      </c>
      <c r="G18" s="21">
        <v>56.4</v>
      </c>
      <c r="H18" s="21">
        <v>59.8</v>
      </c>
      <c r="I18" s="22">
        <v>62.1</v>
      </c>
      <c r="J18" s="22">
        <v>51.2</v>
      </c>
      <c r="K18" s="22">
        <v>47.1</v>
      </c>
      <c r="L18" s="27">
        <v>53.1</v>
      </c>
      <c r="M18" s="10">
        <f t="shared" si="0"/>
        <v>56.61</v>
      </c>
      <c r="N18" s="31">
        <f t="shared" si="2"/>
        <v>6.0903711672942444E-2</v>
      </c>
      <c r="Q18" t="s">
        <v>35</v>
      </c>
      <c r="R18" s="5">
        <f>1-((1-N3)*(1-N4)*(1-N5)*(1-N6)*(1-N7)*(1-N8)*(1-N9)*(1-N10)*(1-N11)*(1-N12)*(1-N13)*(1-N14)*(1-N15)*(1-N16)*(1-N17)*(1-N18))</f>
        <v>0.6773014752167712</v>
      </c>
    </row>
    <row r="19" spans="1:20" ht="37.5" customHeight="1">
      <c r="Q19" t="s">
        <v>36</v>
      </c>
      <c r="R19">
        <f>100*R18*T19</f>
        <v>32.128403311564796</v>
      </c>
      <c r="T19" s="5">
        <f>(3.7*22)/(7.8*22)</f>
        <v>0.47435897435897439</v>
      </c>
    </row>
    <row r="20" spans="1:20">
      <c r="Q20" t="s">
        <v>37</v>
      </c>
      <c r="R20">
        <f>R19*2*T20</f>
        <v>1.3565325842660718</v>
      </c>
      <c r="T20">
        <f>(S16/9)^0.5</f>
        <v>2.1111111111111153E-2</v>
      </c>
    </row>
    <row r="21" spans="1:20">
      <c r="Q21" t="s">
        <v>38</v>
      </c>
      <c r="R21">
        <f>R19+R20</f>
        <v>33.484935895830866</v>
      </c>
    </row>
    <row r="22" spans="1:20">
      <c r="Q22" t="s">
        <v>39</v>
      </c>
      <c r="R22">
        <f>R21/0.91</f>
        <v>36.796632852561387</v>
      </c>
    </row>
    <row r="23" spans="1:20">
      <c r="Q23" t="s">
        <v>40</v>
      </c>
      <c r="R23">
        <f>R21/0.85</f>
        <v>39.394042230389253</v>
      </c>
    </row>
  </sheetData>
  <mergeCells count="1"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78E5-9FE1-4795-A343-E1D96AAA1122}">
  <dimension ref="A1:M19"/>
  <sheetViews>
    <sheetView workbookViewId="0">
      <selection sqref="A1:J1"/>
    </sheetView>
  </sheetViews>
  <sheetFormatPr defaultRowHeight="14.25"/>
  <cols>
    <col min="1" max="1" width="38" customWidth="1"/>
    <col min="9" max="9" width="16.5703125" customWidth="1"/>
    <col min="10" max="10" width="26" customWidth="1"/>
    <col min="11" max="11" width="21.85546875" customWidth="1"/>
    <col min="13" max="13" width="17" customWidth="1"/>
  </cols>
  <sheetData>
    <row r="1" spans="1:13" ht="28.5">
      <c r="A1" s="7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t="s">
        <v>41</v>
      </c>
      <c r="J1" t="s">
        <v>42</v>
      </c>
      <c r="K1" s="4" t="s">
        <v>43</v>
      </c>
      <c r="M1" t="s">
        <v>44</v>
      </c>
    </row>
    <row r="2" spans="1:13" ht="69" customHeight="1">
      <c r="A2" s="8" t="s">
        <v>4</v>
      </c>
      <c r="B2" s="1">
        <v>904.4</v>
      </c>
      <c r="C2" s="1">
        <v>917.6</v>
      </c>
      <c r="D2" s="1">
        <v>914.2</v>
      </c>
      <c r="E2" s="1">
        <v>929.8</v>
      </c>
      <c r="F2" s="1">
        <v>962</v>
      </c>
      <c r="G2" s="1">
        <v>923.5</v>
      </c>
      <c r="H2" s="1">
        <v>929.9</v>
      </c>
      <c r="I2">
        <f>SUM(B2:H2)</f>
        <v>6481.4</v>
      </c>
      <c r="J2">
        <f>AVERAGE(B2:H2)</f>
        <v>925.91428571428571</v>
      </c>
      <c r="M2">
        <v>12241</v>
      </c>
    </row>
    <row r="3" spans="1:13" ht="15">
      <c r="A3" s="9"/>
      <c r="B3" s="1"/>
      <c r="C3" s="1"/>
      <c r="D3" s="12"/>
      <c r="E3" s="1"/>
      <c r="F3" s="1"/>
      <c r="G3" s="1"/>
      <c r="H3" s="1"/>
      <c r="M3">
        <v>12268</v>
      </c>
    </row>
    <row r="4" spans="1:13" ht="37.5" customHeight="1">
      <c r="A4" s="8" t="s">
        <v>14</v>
      </c>
      <c r="B4" s="1">
        <v>84.2</v>
      </c>
      <c r="C4" s="10">
        <v>74.900000000000006</v>
      </c>
      <c r="D4" s="1">
        <v>73.400000000000006</v>
      </c>
      <c r="E4" s="11">
        <v>75.2</v>
      </c>
      <c r="F4" s="1">
        <v>75.3</v>
      </c>
      <c r="G4" s="1">
        <v>72.5</v>
      </c>
      <c r="H4" s="1">
        <v>70.5</v>
      </c>
      <c r="I4">
        <f t="shared" ref="I4:I19" si="0">SUM(B4:H4)</f>
        <v>526</v>
      </c>
      <c r="J4" s="5" t="e">
        <f>SUM(B4:H4)/$M$9</f>
        <v>#DIV/0!</v>
      </c>
      <c r="K4" s="14" t="e">
        <f>I4/$M$9</f>
        <v>#DIV/0!</v>
      </c>
      <c r="M4">
        <v>12514</v>
      </c>
    </row>
    <row r="5" spans="1:13" ht="18" customHeight="1">
      <c r="A5" s="8" t="s">
        <v>15</v>
      </c>
      <c r="B5" s="1">
        <v>10.1</v>
      </c>
      <c r="C5" s="10">
        <v>10</v>
      </c>
      <c r="D5" s="1">
        <v>9.6</v>
      </c>
      <c r="E5" s="11">
        <v>10.3</v>
      </c>
      <c r="F5" s="1">
        <v>10</v>
      </c>
      <c r="G5" s="1">
        <v>9.5</v>
      </c>
      <c r="H5" s="1">
        <v>10.3</v>
      </c>
      <c r="I5">
        <f t="shared" si="0"/>
        <v>69.8</v>
      </c>
      <c r="J5" t="e">
        <f>SUM(B5:H5)/$M$9</f>
        <v>#DIV/0!</v>
      </c>
      <c r="K5" s="14" t="e">
        <f t="shared" ref="K5:K19" si="1">I5/$M$9</f>
        <v>#DIV/0!</v>
      </c>
      <c r="M5">
        <v>12532</v>
      </c>
    </row>
    <row r="6" spans="1:13" ht="45">
      <c r="A6" s="8" t="s">
        <v>17</v>
      </c>
      <c r="B6" s="1">
        <v>15</v>
      </c>
      <c r="C6" s="10">
        <v>16.600000000000001</v>
      </c>
      <c r="D6" s="1">
        <v>15</v>
      </c>
      <c r="E6" s="11">
        <v>18.100000000000001</v>
      </c>
      <c r="F6" s="1">
        <v>18.5</v>
      </c>
      <c r="G6" s="1">
        <v>16.7</v>
      </c>
      <c r="H6" s="1">
        <v>18.3</v>
      </c>
      <c r="I6">
        <f t="shared" si="0"/>
        <v>118.2</v>
      </c>
      <c r="J6" t="e">
        <f t="shared" ref="J6:J19" si="2">SUM(B6:H6)/$M$9</f>
        <v>#DIV/0!</v>
      </c>
      <c r="K6" s="14" t="e">
        <f t="shared" si="1"/>
        <v>#DIV/0!</v>
      </c>
      <c r="M6">
        <v>12493</v>
      </c>
    </row>
    <row r="7" spans="1:13" ht="63" customHeight="1">
      <c r="A7" s="8" t="s">
        <v>19</v>
      </c>
      <c r="B7" s="1">
        <v>11.4</v>
      </c>
      <c r="C7" s="1">
        <v>11.2</v>
      </c>
      <c r="D7" s="13">
        <v>11.3</v>
      </c>
      <c r="E7" s="1">
        <v>11.4</v>
      </c>
      <c r="F7" s="1">
        <v>12</v>
      </c>
      <c r="G7" s="1">
        <v>11.8</v>
      </c>
      <c r="H7" s="1">
        <v>11.9</v>
      </c>
      <c r="I7">
        <f t="shared" si="0"/>
        <v>81.000000000000014</v>
      </c>
      <c r="J7" t="e">
        <f>SUM(B7:H7)/$M$9</f>
        <v>#DIV/0!</v>
      </c>
      <c r="K7" s="14" t="e">
        <f t="shared" si="1"/>
        <v>#DIV/0!</v>
      </c>
      <c r="M7">
        <v>12457</v>
      </c>
    </row>
    <row r="8" spans="1:13" ht="23.25" customHeight="1">
      <c r="A8" s="8" t="s">
        <v>21</v>
      </c>
      <c r="B8" s="1">
        <v>9</v>
      </c>
      <c r="C8" s="1">
        <v>9.1999999999999993</v>
      </c>
      <c r="D8" s="1">
        <v>8.4</v>
      </c>
      <c r="E8" s="1">
        <v>8.1</v>
      </c>
      <c r="F8" s="1">
        <v>7.9</v>
      </c>
      <c r="G8" s="1">
        <v>8.5</v>
      </c>
      <c r="H8" s="1">
        <v>7.6</v>
      </c>
      <c r="I8">
        <f t="shared" si="0"/>
        <v>58.7</v>
      </c>
      <c r="J8" t="e">
        <f t="shared" si="2"/>
        <v>#DIV/0!</v>
      </c>
      <c r="K8" s="14" t="e">
        <f t="shared" si="1"/>
        <v>#DIV/0!</v>
      </c>
      <c r="M8">
        <v>12153</v>
      </c>
    </row>
    <row r="9" spans="1:13" ht="48" customHeight="1">
      <c r="A9" s="8" t="s">
        <v>22</v>
      </c>
      <c r="B9" s="1">
        <v>112.6</v>
      </c>
      <c r="C9" s="1">
        <v>114</v>
      </c>
      <c r="D9" s="1">
        <v>121.5</v>
      </c>
      <c r="E9" s="1">
        <v>125.4</v>
      </c>
      <c r="F9" s="1">
        <v>127.2</v>
      </c>
      <c r="G9" s="1">
        <v>123.2</v>
      </c>
      <c r="H9" s="1">
        <v>128.69999999999999</v>
      </c>
      <c r="I9">
        <f t="shared" si="0"/>
        <v>852.60000000000014</v>
      </c>
      <c r="J9" t="e">
        <f t="shared" si="2"/>
        <v>#DIV/0!</v>
      </c>
      <c r="K9" s="14" t="e">
        <f t="shared" si="1"/>
        <v>#DIV/0!</v>
      </c>
    </row>
    <row r="10" spans="1:13" ht="40.5" customHeight="1">
      <c r="A10" s="8" t="s">
        <v>23</v>
      </c>
      <c r="B10" s="1">
        <v>56.5</v>
      </c>
      <c r="C10" s="1">
        <v>56.3</v>
      </c>
      <c r="D10" s="1">
        <v>55.7</v>
      </c>
      <c r="E10" s="1">
        <v>55.8</v>
      </c>
      <c r="F10" s="1">
        <v>56</v>
      </c>
      <c r="G10" s="1">
        <v>53.8</v>
      </c>
      <c r="H10" s="1">
        <v>53.2</v>
      </c>
      <c r="I10">
        <f t="shared" si="0"/>
        <v>387.3</v>
      </c>
      <c r="J10" t="e">
        <f t="shared" si="2"/>
        <v>#DIV/0!</v>
      </c>
      <c r="K10" s="14" t="e">
        <f t="shared" si="1"/>
        <v>#DIV/0!</v>
      </c>
    </row>
    <row r="11" spans="1:13" ht="36" customHeight="1">
      <c r="A11" s="8" t="s">
        <v>24</v>
      </c>
      <c r="B11" s="1">
        <v>347.6</v>
      </c>
      <c r="C11" s="1">
        <v>362.9</v>
      </c>
      <c r="D11" s="1">
        <v>350.6</v>
      </c>
      <c r="E11" s="1">
        <v>344.4</v>
      </c>
      <c r="F11" s="1">
        <v>375.5</v>
      </c>
      <c r="G11" s="1">
        <v>352.4</v>
      </c>
      <c r="H11" s="1">
        <v>345.4</v>
      </c>
      <c r="I11">
        <f t="shared" si="0"/>
        <v>2478.8000000000002</v>
      </c>
      <c r="J11" t="e">
        <f t="shared" si="2"/>
        <v>#DIV/0!</v>
      </c>
      <c r="K11" s="14" t="e">
        <f t="shared" si="1"/>
        <v>#DIV/0!</v>
      </c>
    </row>
    <row r="12" spans="1:13" ht="36" customHeight="1">
      <c r="A12" s="8" t="s">
        <v>25</v>
      </c>
      <c r="B12" s="1">
        <v>49.1</v>
      </c>
      <c r="C12" s="1">
        <v>50.7</v>
      </c>
      <c r="D12" s="1">
        <v>50.9</v>
      </c>
      <c r="E12" s="1">
        <v>54</v>
      </c>
      <c r="F12" s="1">
        <v>54.4</v>
      </c>
      <c r="G12" s="1">
        <v>53.2</v>
      </c>
      <c r="H12" s="1">
        <v>53.2</v>
      </c>
      <c r="I12">
        <f t="shared" si="0"/>
        <v>365.5</v>
      </c>
      <c r="J12" t="e">
        <f t="shared" si="2"/>
        <v>#DIV/0!</v>
      </c>
      <c r="K12" s="14" t="e">
        <f t="shared" si="1"/>
        <v>#DIV/0!</v>
      </c>
    </row>
    <row r="13" spans="1:13" ht="33.75" customHeight="1">
      <c r="A13" s="8" t="s">
        <v>26</v>
      </c>
      <c r="B13" s="1">
        <v>52.5</v>
      </c>
      <c r="C13" s="1">
        <v>55.1</v>
      </c>
      <c r="D13" s="1">
        <v>54.7</v>
      </c>
      <c r="E13" s="1">
        <v>57.8</v>
      </c>
      <c r="F13" s="1">
        <v>57.3</v>
      </c>
      <c r="G13" s="1">
        <v>58.8</v>
      </c>
      <c r="H13" s="1">
        <v>59.4</v>
      </c>
      <c r="I13">
        <f t="shared" si="0"/>
        <v>395.6</v>
      </c>
      <c r="J13" t="e">
        <f t="shared" si="2"/>
        <v>#DIV/0!</v>
      </c>
      <c r="K13" s="14" t="e">
        <f t="shared" si="1"/>
        <v>#DIV/0!</v>
      </c>
    </row>
    <row r="14" spans="1:13" ht="53.25" customHeight="1">
      <c r="A14" s="8" t="s">
        <v>27</v>
      </c>
      <c r="B14" s="1">
        <v>13.9</v>
      </c>
      <c r="C14" s="1">
        <v>13.3</v>
      </c>
      <c r="D14" s="1">
        <v>13</v>
      </c>
      <c r="E14" s="1">
        <v>16.600000000000001</v>
      </c>
      <c r="F14" s="1">
        <v>14.4</v>
      </c>
      <c r="G14" s="1">
        <v>12.8</v>
      </c>
      <c r="H14" s="1">
        <v>14.4</v>
      </c>
      <c r="I14">
        <f t="shared" si="0"/>
        <v>98.4</v>
      </c>
      <c r="J14" t="e">
        <f t="shared" si="2"/>
        <v>#DIV/0!</v>
      </c>
      <c r="K14" s="14" t="e">
        <f t="shared" si="1"/>
        <v>#DIV/0!</v>
      </c>
    </row>
    <row r="15" spans="1:13" ht="33.75" customHeight="1">
      <c r="A15" s="8" t="s">
        <v>28</v>
      </c>
      <c r="B15" s="1">
        <v>50.6</v>
      </c>
      <c r="C15" s="1">
        <v>50.2</v>
      </c>
      <c r="D15" s="1">
        <v>53.3</v>
      </c>
      <c r="E15" s="1">
        <v>54.3</v>
      </c>
      <c r="F15" s="1">
        <v>55.1</v>
      </c>
      <c r="G15" s="1">
        <v>55.4</v>
      </c>
      <c r="H15" s="1">
        <v>58.1</v>
      </c>
      <c r="I15">
        <f t="shared" si="0"/>
        <v>377.00000000000006</v>
      </c>
      <c r="J15" t="e">
        <f t="shared" si="2"/>
        <v>#DIV/0!</v>
      </c>
      <c r="K15" s="14" t="e">
        <f t="shared" si="1"/>
        <v>#DIV/0!</v>
      </c>
    </row>
    <row r="16" spans="1:13" ht="50.25" customHeight="1">
      <c r="A16" s="8" t="s">
        <v>29</v>
      </c>
      <c r="B16" s="1">
        <v>22.9</v>
      </c>
      <c r="C16" s="1">
        <v>23.6</v>
      </c>
      <c r="D16" s="1">
        <v>24.9</v>
      </c>
      <c r="E16" s="1">
        <v>25.2</v>
      </c>
      <c r="F16" s="1">
        <v>26.9</v>
      </c>
      <c r="G16" s="1">
        <v>26.1</v>
      </c>
      <c r="H16" s="1">
        <v>27.4</v>
      </c>
      <c r="I16">
        <f t="shared" si="0"/>
        <v>177</v>
      </c>
      <c r="J16" t="e">
        <f t="shared" si="2"/>
        <v>#DIV/0!</v>
      </c>
      <c r="K16" s="14" t="e">
        <f t="shared" si="1"/>
        <v>#DIV/0!</v>
      </c>
    </row>
    <row r="17" spans="1:11" ht="36.75" customHeight="1">
      <c r="A17" s="8" t="s">
        <v>31</v>
      </c>
      <c r="B17" s="1">
        <v>2.1</v>
      </c>
      <c r="C17" s="1">
        <v>2.4</v>
      </c>
      <c r="D17" s="1">
        <v>2.2000000000000002</v>
      </c>
      <c r="E17" s="1">
        <v>2.2000000000000002</v>
      </c>
      <c r="F17" s="1">
        <v>2.2999999999999998</v>
      </c>
      <c r="G17" s="1">
        <v>2.2000000000000002</v>
      </c>
      <c r="H17" s="1">
        <v>2.1</v>
      </c>
      <c r="I17">
        <f t="shared" si="0"/>
        <v>15.499999999999998</v>
      </c>
      <c r="J17" t="e">
        <f t="shared" si="2"/>
        <v>#DIV/0!</v>
      </c>
      <c r="K17" s="14" t="e">
        <f t="shared" si="1"/>
        <v>#DIV/0!</v>
      </c>
    </row>
    <row r="18" spans="1:11" ht="39.75" customHeight="1">
      <c r="A18" s="8" t="s">
        <v>33</v>
      </c>
      <c r="B18" s="1">
        <v>6.3</v>
      </c>
      <c r="C18" s="1">
        <v>6.8</v>
      </c>
      <c r="D18" s="1">
        <v>7.7</v>
      </c>
      <c r="E18" s="1">
        <v>8.3000000000000007</v>
      </c>
      <c r="F18" s="1">
        <v>8</v>
      </c>
      <c r="G18" s="1">
        <v>7.6</v>
      </c>
      <c r="H18" s="1">
        <v>7.2</v>
      </c>
      <c r="I18">
        <f t="shared" si="0"/>
        <v>51.900000000000006</v>
      </c>
      <c r="J18" t="e">
        <f t="shared" si="2"/>
        <v>#DIV/0!</v>
      </c>
      <c r="K18" s="14" t="e">
        <f t="shared" si="1"/>
        <v>#DIV/0!</v>
      </c>
    </row>
    <row r="19" spans="1:11" ht="20.25" customHeight="1">
      <c r="A19" s="8" t="s">
        <v>34</v>
      </c>
      <c r="B19" s="1">
        <v>57.3</v>
      </c>
      <c r="C19" s="1">
        <v>57.8</v>
      </c>
      <c r="D19" s="1">
        <v>59.3</v>
      </c>
      <c r="E19" s="1">
        <v>60.4</v>
      </c>
      <c r="F19" s="1">
        <v>58.9</v>
      </c>
      <c r="G19" s="1">
        <v>56.4</v>
      </c>
      <c r="H19" s="1">
        <v>59.8</v>
      </c>
      <c r="I19">
        <f t="shared" si="0"/>
        <v>409.9</v>
      </c>
      <c r="J19" t="e">
        <f t="shared" si="2"/>
        <v>#DIV/0!</v>
      </c>
      <c r="K19" s="14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7146-AE87-4A3D-97AE-EA776B50B93A}">
  <dimension ref="A1:AC22"/>
  <sheetViews>
    <sheetView tabSelected="1" topLeftCell="T8" workbookViewId="0">
      <selection activeCell="AC10" sqref="AC10"/>
    </sheetView>
  </sheetViews>
  <sheetFormatPr defaultRowHeight="14.25"/>
  <cols>
    <col min="1" max="1" width="9.140625" style="30"/>
    <col min="2" max="2" width="39.85546875" customWidth="1"/>
    <col min="13" max="13" width="15.5703125" customWidth="1"/>
    <col min="14" max="14" width="32.42578125" customWidth="1"/>
    <col min="15" max="15" width="21.7109375" customWidth="1"/>
    <col min="16" max="16" width="26.5703125" customWidth="1"/>
    <col min="18" max="18" width="27.5703125" customWidth="1"/>
    <col min="19" max="19" width="16.28515625" customWidth="1"/>
    <col min="25" max="25" width="14" customWidth="1"/>
    <col min="26" max="26" width="36" customWidth="1"/>
    <col min="27" max="27" width="22.42578125" customWidth="1"/>
    <col min="28" max="28" width="21.42578125" customWidth="1"/>
    <col min="29" max="29" width="22.28515625" customWidth="1"/>
  </cols>
  <sheetData>
    <row r="1" spans="1:29" ht="31.5" customHeight="1">
      <c r="A1" s="21"/>
      <c r="B1" s="35" t="s">
        <v>0</v>
      </c>
      <c r="C1" s="26">
        <v>2013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16">
        <v>2019</v>
      </c>
      <c r="J1" s="16">
        <v>2020</v>
      </c>
      <c r="K1" s="16">
        <v>2021</v>
      </c>
      <c r="L1" s="17">
        <v>2022</v>
      </c>
      <c r="M1" s="18" t="s">
        <v>45</v>
      </c>
      <c r="N1" s="6" t="s">
        <v>46</v>
      </c>
      <c r="O1" s="34" t="s">
        <v>47</v>
      </c>
      <c r="P1" s="19" t="s">
        <v>48</v>
      </c>
      <c r="R1" s="40" t="s">
        <v>3</v>
      </c>
      <c r="S1" s="41"/>
      <c r="T1" s="41"/>
      <c r="U1" s="42"/>
      <c r="W1" s="38" t="s">
        <v>49</v>
      </c>
      <c r="X1" s="38"/>
      <c r="Y1" s="38"/>
    </row>
    <row r="2" spans="1:29" ht="79.5" customHeight="1">
      <c r="A2" s="21"/>
      <c r="B2" s="20" t="s">
        <v>4</v>
      </c>
      <c r="C2" s="21">
        <v>917.6</v>
      </c>
      <c r="D2" s="21">
        <v>914.2</v>
      </c>
      <c r="E2" s="21">
        <v>929.8</v>
      </c>
      <c r="F2" s="21">
        <v>962</v>
      </c>
      <c r="G2" s="21">
        <v>923.5</v>
      </c>
      <c r="H2" s="21">
        <v>929.9</v>
      </c>
      <c r="I2" s="22" t="s">
        <v>5</v>
      </c>
      <c r="J2" s="22" t="s">
        <v>6</v>
      </c>
      <c r="K2" s="22" t="s">
        <v>7</v>
      </c>
      <c r="L2" s="27" t="s">
        <v>8</v>
      </c>
      <c r="M2" s="10">
        <f>AVERAGE(C2:L2)</f>
        <v>929.5</v>
      </c>
      <c r="N2" s="33"/>
      <c r="O2" s="11">
        <v>2013</v>
      </c>
      <c r="P2" s="1">
        <v>12268</v>
      </c>
      <c r="R2" s="13" t="s">
        <v>9</v>
      </c>
      <c r="S2" s="29" t="s">
        <v>10</v>
      </c>
      <c r="T2" s="29" t="s">
        <v>11</v>
      </c>
      <c r="U2" s="29" t="s">
        <v>12</v>
      </c>
    </row>
    <row r="3" spans="1:29" ht="51" customHeight="1">
      <c r="A3" s="21">
        <v>1</v>
      </c>
      <c r="B3" s="20" t="s">
        <v>14</v>
      </c>
      <c r="C3" s="23">
        <v>74.900000000000006</v>
      </c>
      <c r="D3" s="21">
        <v>73.400000000000006</v>
      </c>
      <c r="E3" s="24">
        <v>75.2</v>
      </c>
      <c r="F3" s="21">
        <v>75.3</v>
      </c>
      <c r="G3" s="21">
        <v>72.5</v>
      </c>
      <c r="H3" s="21">
        <v>70.5</v>
      </c>
      <c r="I3" s="22">
        <v>74.2</v>
      </c>
      <c r="J3" s="22">
        <v>210.2</v>
      </c>
      <c r="K3" s="22">
        <v>222.7</v>
      </c>
      <c r="L3" s="27">
        <v>130</v>
      </c>
      <c r="M3" s="10">
        <f t="shared" ref="M3:M18" si="0">AVERAGE(C3:L3)</f>
        <v>107.89000000000001</v>
      </c>
      <c r="N3" s="15">
        <f>M3/$P$12</f>
        <v>8.7090238370075013E-3</v>
      </c>
      <c r="O3" s="11">
        <v>2014</v>
      </c>
      <c r="P3" s="1">
        <v>12514</v>
      </c>
      <c r="R3" s="1">
        <v>2013</v>
      </c>
      <c r="S3" s="1">
        <v>8.5</v>
      </c>
      <c r="T3" s="1">
        <f>S3-$S$15</f>
        <v>0.19000000000000128</v>
      </c>
      <c r="U3" s="1">
        <f>T3^2</f>
        <v>3.6100000000000486E-2</v>
      </c>
      <c r="W3" t="s">
        <v>36</v>
      </c>
      <c r="X3">
        <f>(('ամբուլատոր օգնություն'!R19/100)*22)+(Հիվանդանոցային!S21/100)*150</f>
        <v>16.782438657660979</v>
      </c>
    </row>
    <row r="4" spans="1:29" ht="15" customHeight="1">
      <c r="A4" s="21">
        <v>2</v>
      </c>
      <c r="B4" s="20" t="s">
        <v>15</v>
      </c>
      <c r="C4" s="23">
        <v>10</v>
      </c>
      <c r="D4" s="21">
        <v>9.6</v>
      </c>
      <c r="E4" s="24">
        <v>10.3</v>
      </c>
      <c r="F4" s="21">
        <v>10</v>
      </c>
      <c r="G4" s="21">
        <v>9.5</v>
      </c>
      <c r="H4" s="21">
        <v>10.3</v>
      </c>
      <c r="I4" s="22">
        <v>11</v>
      </c>
      <c r="J4" s="22">
        <v>10.5</v>
      </c>
      <c r="K4" s="22">
        <v>10.8</v>
      </c>
      <c r="L4" s="27">
        <v>12</v>
      </c>
      <c r="M4" s="10">
        <f t="shared" si="0"/>
        <v>10.4</v>
      </c>
      <c r="N4" s="15">
        <f>M4/$P$12</f>
        <v>8.3950178797736585E-4</v>
      </c>
      <c r="O4" s="11">
        <v>2015</v>
      </c>
      <c r="P4" s="1">
        <v>12532</v>
      </c>
      <c r="R4" s="1">
        <v>2014</v>
      </c>
      <c r="S4" s="1">
        <v>8.4</v>
      </c>
      <c r="T4" s="1">
        <f>S4-$S$15</f>
        <v>9.0000000000001634E-2</v>
      </c>
      <c r="U4" s="1">
        <f t="shared" ref="U4:U12" si="1">T4^2</f>
        <v>8.1000000000002945E-3</v>
      </c>
      <c r="W4" t="s">
        <v>37</v>
      </c>
      <c r="X4">
        <f>((('ամբուլատոր օգնություն'!R19/100)*22)^2+((Հիվանդանոցային!S21/100)*150)^2)^0.5</f>
        <v>12.013560091310163</v>
      </c>
    </row>
    <row r="5" spans="1:29" ht="82.5" customHeight="1">
      <c r="A5" s="21">
        <v>3</v>
      </c>
      <c r="B5" s="20" t="s">
        <v>17</v>
      </c>
      <c r="C5" s="23">
        <v>16.600000000000001</v>
      </c>
      <c r="D5" s="21">
        <v>15</v>
      </c>
      <c r="E5" s="24">
        <v>18.100000000000001</v>
      </c>
      <c r="F5" s="21">
        <v>18.5</v>
      </c>
      <c r="G5" s="21">
        <v>16.7</v>
      </c>
      <c r="H5" s="21">
        <v>18.3</v>
      </c>
      <c r="I5" s="22">
        <v>20.2</v>
      </c>
      <c r="J5" s="22">
        <v>19.100000000000001</v>
      </c>
      <c r="K5" s="22">
        <v>19.8</v>
      </c>
      <c r="L5" s="27">
        <v>22.5</v>
      </c>
      <c r="M5" s="10">
        <f t="shared" si="0"/>
        <v>18.48</v>
      </c>
      <c r="N5" s="15">
        <f>M5/$P$12</f>
        <v>1.4917301001751654E-3</v>
      </c>
      <c r="O5" s="11">
        <v>2016</v>
      </c>
      <c r="P5" s="1">
        <v>12493</v>
      </c>
      <c r="R5" s="1">
        <v>2015</v>
      </c>
      <c r="S5" s="1">
        <v>8.4</v>
      </c>
      <c r="T5" s="1">
        <f>S5-$S$15</f>
        <v>9.0000000000001634E-2</v>
      </c>
      <c r="U5" s="1">
        <f t="shared" si="1"/>
        <v>8.1000000000002945E-3</v>
      </c>
      <c r="W5" t="s">
        <v>38</v>
      </c>
      <c r="X5">
        <f>X3+X4</f>
        <v>28.795998748971144</v>
      </c>
    </row>
    <row r="6" spans="1:29" ht="83.25" customHeight="1">
      <c r="A6" s="21">
        <v>4</v>
      </c>
      <c r="B6" s="20" t="s">
        <v>19</v>
      </c>
      <c r="C6" s="21">
        <v>11.2</v>
      </c>
      <c r="D6" s="25">
        <v>11.3</v>
      </c>
      <c r="E6" s="21">
        <v>11.4</v>
      </c>
      <c r="F6" s="21">
        <v>12</v>
      </c>
      <c r="G6" s="21">
        <v>11.8</v>
      </c>
      <c r="H6" s="21">
        <v>11.9</v>
      </c>
      <c r="I6" s="22">
        <v>11.6</v>
      </c>
      <c r="J6" s="22">
        <v>10.6</v>
      </c>
      <c r="K6" s="22">
        <v>11.1</v>
      </c>
      <c r="L6" s="27">
        <v>12.1</v>
      </c>
      <c r="M6" s="10">
        <f t="shared" si="0"/>
        <v>11.499999999999998</v>
      </c>
      <c r="N6" s="15">
        <f>M6/$P$12</f>
        <v>9.2829524632112549E-4</v>
      </c>
      <c r="O6" s="11">
        <v>2017</v>
      </c>
      <c r="P6" s="1">
        <v>12457</v>
      </c>
      <c r="R6" s="1">
        <v>2016</v>
      </c>
      <c r="S6" s="1">
        <v>8.4</v>
      </c>
      <c r="T6" s="1">
        <f>S6-$S$15</f>
        <v>9.0000000000001634E-2</v>
      </c>
      <c r="U6" s="1">
        <f t="shared" si="1"/>
        <v>8.1000000000002945E-3</v>
      </c>
      <c r="W6" t="s">
        <v>50</v>
      </c>
      <c r="X6">
        <f>X5/0.91</f>
        <v>31.643954669199058</v>
      </c>
    </row>
    <row r="7" spans="1:29" ht="36" customHeight="1">
      <c r="A7" s="21">
        <v>5</v>
      </c>
      <c r="B7" s="20" t="s">
        <v>21</v>
      </c>
      <c r="C7" s="21">
        <v>9.1999999999999993</v>
      </c>
      <c r="D7" s="21">
        <v>8.4</v>
      </c>
      <c r="E7" s="21">
        <v>8.1</v>
      </c>
      <c r="F7" s="21">
        <v>7.9</v>
      </c>
      <c r="G7" s="21">
        <v>8.5</v>
      </c>
      <c r="H7" s="21">
        <v>7.6</v>
      </c>
      <c r="I7" s="22">
        <v>8.3000000000000007</v>
      </c>
      <c r="J7" s="22">
        <v>6.7</v>
      </c>
      <c r="K7" s="22">
        <v>6.8</v>
      </c>
      <c r="L7" s="27">
        <v>6.9</v>
      </c>
      <c r="M7" s="10">
        <f t="shared" si="0"/>
        <v>7.8400000000000007</v>
      </c>
      <c r="N7" s="15">
        <f>M7/$P$12</f>
        <v>6.3285519401370656E-4</v>
      </c>
      <c r="O7" s="11">
        <v>2018</v>
      </c>
      <c r="P7" s="1">
        <v>12153</v>
      </c>
      <c r="R7" s="1">
        <v>2017</v>
      </c>
      <c r="S7" s="1">
        <v>8.4</v>
      </c>
      <c r="T7" s="1">
        <f>S7-$S$15</f>
        <v>9.0000000000001634E-2</v>
      </c>
      <c r="U7" s="1">
        <f t="shared" si="1"/>
        <v>8.1000000000002945E-3</v>
      </c>
    </row>
    <row r="8" spans="1:29" ht="60.75" customHeight="1">
      <c r="A8" s="21">
        <v>6</v>
      </c>
      <c r="B8" s="20" t="s">
        <v>22</v>
      </c>
      <c r="C8" s="21">
        <v>114</v>
      </c>
      <c r="D8" s="21">
        <v>121.5</v>
      </c>
      <c r="E8" s="21">
        <v>125.4</v>
      </c>
      <c r="F8" s="21">
        <v>127.2</v>
      </c>
      <c r="G8" s="21">
        <v>123.2</v>
      </c>
      <c r="H8" s="21">
        <v>128.69999999999999</v>
      </c>
      <c r="I8" s="22">
        <v>136</v>
      </c>
      <c r="J8" s="22">
        <v>24.7</v>
      </c>
      <c r="K8" s="22">
        <v>24.8</v>
      </c>
      <c r="L8" s="27">
        <v>24.8</v>
      </c>
      <c r="M8" s="10">
        <f t="shared" si="0"/>
        <v>95.03</v>
      </c>
      <c r="N8" s="15">
        <f>M8/$P$12</f>
        <v>7.6709475876431798E-3</v>
      </c>
      <c r="O8" s="11">
        <v>2019</v>
      </c>
      <c r="P8" s="1">
        <v>11778</v>
      </c>
      <c r="R8" s="1">
        <v>2018</v>
      </c>
      <c r="S8" s="1">
        <v>7.8</v>
      </c>
      <c r="T8" s="1">
        <f>S8-$S$15</f>
        <v>-0.5099999999999989</v>
      </c>
      <c r="U8" s="1">
        <f t="shared" si="1"/>
        <v>0.26009999999999889</v>
      </c>
      <c r="W8" s="39" t="s">
        <v>51</v>
      </c>
      <c r="X8" s="39"/>
      <c r="Y8" s="39"/>
    </row>
    <row r="9" spans="1:29" ht="56.25" customHeight="1">
      <c r="A9" s="21">
        <v>7</v>
      </c>
      <c r="B9" s="20" t="s">
        <v>23</v>
      </c>
      <c r="C9" s="21">
        <v>56.3</v>
      </c>
      <c r="D9" s="21">
        <v>55.7</v>
      </c>
      <c r="E9" s="21">
        <v>55.8</v>
      </c>
      <c r="F9" s="21">
        <v>56</v>
      </c>
      <c r="G9" s="21">
        <v>53.8</v>
      </c>
      <c r="H9" s="21">
        <v>53.2</v>
      </c>
      <c r="I9" s="22">
        <v>55</v>
      </c>
      <c r="J9" s="22">
        <v>45.7</v>
      </c>
      <c r="K9" s="22">
        <v>50.3</v>
      </c>
      <c r="L9" s="27">
        <v>53.6</v>
      </c>
      <c r="M9" s="10">
        <f t="shared" si="0"/>
        <v>53.54</v>
      </c>
      <c r="N9" s="15">
        <f>M9/$P$12</f>
        <v>4.3218197815680925E-3</v>
      </c>
      <c r="O9" s="11">
        <v>2020</v>
      </c>
      <c r="P9" s="1">
        <v>12871</v>
      </c>
      <c r="R9" s="1">
        <v>2019</v>
      </c>
      <c r="S9" s="1">
        <v>7.9</v>
      </c>
      <c r="T9" s="1">
        <f>S9-$S$15</f>
        <v>-0.40999999999999837</v>
      </c>
      <c r="U9" s="1">
        <f t="shared" si="1"/>
        <v>0.16809999999999867</v>
      </c>
      <c r="W9" t="s">
        <v>36</v>
      </c>
      <c r="X9">
        <f>(('ամբուլատոր օգնություն'!R23/100)*22)+(Հիվանդանոցային!S22/100)*150</f>
        <v>19.066586744210596</v>
      </c>
    </row>
    <row r="10" spans="1:29" ht="37.5" customHeight="1">
      <c r="A10" s="21">
        <v>8</v>
      </c>
      <c r="B10" s="20" t="s">
        <v>24</v>
      </c>
      <c r="C10" s="21">
        <v>362.9</v>
      </c>
      <c r="D10" s="21">
        <v>350.6</v>
      </c>
      <c r="E10" s="21">
        <v>344.4</v>
      </c>
      <c r="F10" s="21">
        <v>375.5</v>
      </c>
      <c r="G10" s="21">
        <v>352.4</v>
      </c>
      <c r="H10" s="21">
        <v>345.4</v>
      </c>
      <c r="I10" s="22">
        <v>348.9</v>
      </c>
      <c r="J10" s="22">
        <v>355</v>
      </c>
      <c r="K10" s="22">
        <v>391.9</v>
      </c>
      <c r="L10" s="27">
        <v>355.1</v>
      </c>
      <c r="M10" s="10">
        <f t="shared" si="0"/>
        <v>358.21000000000004</v>
      </c>
      <c r="N10" s="15">
        <f>M10/$P$12</f>
        <v>2.891518610301656E-2</v>
      </c>
      <c r="O10" s="11">
        <v>2021</v>
      </c>
      <c r="P10" s="1">
        <v>12708</v>
      </c>
      <c r="R10" s="1">
        <v>2020</v>
      </c>
      <c r="S10" s="1">
        <v>8.6999999999999993</v>
      </c>
      <c r="T10" s="1">
        <f>S10-$S$15</f>
        <v>0.39000000000000057</v>
      </c>
      <c r="U10" s="1">
        <f t="shared" si="1"/>
        <v>0.15210000000000046</v>
      </c>
      <c r="W10" t="s">
        <v>37</v>
      </c>
      <c r="X10">
        <f>((('ամբուլատոր օգնություն'!R23/100)*22)^2+((Հիվանդանոցային!S22/100)*150)^2)^0.5</f>
        <v>13.537701810319213</v>
      </c>
    </row>
    <row r="11" spans="1:29" ht="39.75" customHeight="1">
      <c r="A11" s="21">
        <v>9</v>
      </c>
      <c r="B11" s="20" t="s">
        <v>25</v>
      </c>
      <c r="C11" s="21">
        <v>50.7</v>
      </c>
      <c r="D11" s="21">
        <v>50.9</v>
      </c>
      <c r="E11" s="21">
        <v>54</v>
      </c>
      <c r="F11" s="21">
        <v>54.4</v>
      </c>
      <c r="G11" s="21">
        <v>53.2</v>
      </c>
      <c r="H11" s="21">
        <v>53.2</v>
      </c>
      <c r="I11" s="22">
        <v>52.2</v>
      </c>
      <c r="J11" s="22">
        <v>48.7</v>
      </c>
      <c r="K11" s="22">
        <v>46.2</v>
      </c>
      <c r="L11" s="27">
        <v>48.9</v>
      </c>
      <c r="M11" s="10">
        <f t="shared" si="0"/>
        <v>51.239999999999995</v>
      </c>
      <c r="N11" s="15">
        <f>M11/$P$12</f>
        <v>4.1361607323038676E-3</v>
      </c>
      <c r="O11" s="11">
        <v>2022</v>
      </c>
      <c r="P11" s="1">
        <v>12109</v>
      </c>
      <c r="R11" s="1">
        <v>2021</v>
      </c>
      <c r="S11" s="1">
        <v>8.6</v>
      </c>
      <c r="T11" s="1">
        <f>S11-$S$15</f>
        <v>0.29000000000000092</v>
      </c>
      <c r="U11" s="1">
        <f t="shared" si="1"/>
        <v>8.4100000000000535E-2</v>
      </c>
      <c r="W11" t="s">
        <v>52</v>
      </c>
      <c r="X11">
        <f>X9+X10</f>
        <v>32.604288554529809</v>
      </c>
    </row>
    <row r="12" spans="1:29" ht="33" customHeight="1">
      <c r="A12" s="21">
        <v>10</v>
      </c>
      <c r="B12" s="20" t="s">
        <v>26</v>
      </c>
      <c r="C12" s="21">
        <v>55.1</v>
      </c>
      <c r="D12" s="21">
        <v>54.7</v>
      </c>
      <c r="E12" s="21">
        <v>57.8</v>
      </c>
      <c r="F12" s="21">
        <v>57.3</v>
      </c>
      <c r="G12" s="21">
        <v>58.8</v>
      </c>
      <c r="H12" s="21">
        <v>59.4</v>
      </c>
      <c r="I12" s="22">
        <v>62.2</v>
      </c>
      <c r="J12" s="22">
        <v>56.2</v>
      </c>
      <c r="K12" s="22">
        <v>56.1</v>
      </c>
      <c r="L12" s="27">
        <v>62.4</v>
      </c>
      <c r="M12" s="10">
        <f t="shared" si="0"/>
        <v>58</v>
      </c>
      <c r="N12" s="15">
        <f>M12/$P$12</f>
        <v>4.6818368944891555E-3</v>
      </c>
      <c r="O12" s="11" t="s">
        <v>45</v>
      </c>
      <c r="P12" s="1">
        <f>AVERAGE(P2:P11)</f>
        <v>12388.3</v>
      </c>
      <c r="R12" s="12">
        <v>2022</v>
      </c>
      <c r="S12" s="12">
        <v>8</v>
      </c>
      <c r="T12" s="1">
        <f>S12-$S$15</f>
        <v>-0.30999999999999872</v>
      </c>
      <c r="U12" s="1">
        <f t="shared" si="1"/>
        <v>9.6099999999999214E-2</v>
      </c>
      <c r="W12" t="s">
        <v>50</v>
      </c>
      <c r="X12">
        <f>X11/0.85</f>
        <v>38.357986534740952</v>
      </c>
    </row>
    <row r="13" spans="1:29" ht="69" customHeight="1">
      <c r="A13" s="21">
        <v>11</v>
      </c>
      <c r="B13" s="20" t="s">
        <v>27</v>
      </c>
      <c r="C13" s="21">
        <v>13.3</v>
      </c>
      <c r="D13" s="21">
        <v>13</v>
      </c>
      <c r="E13" s="21">
        <v>16.600000000000001</v>
      </c>
      <c r="F13" s="21">
        <v>14.4</v>
      </c>
      <c r="G13" s="21">
        <v>12.8</v>
      </c>
      <c r="H13" s="21">
        <v>14.4</v>
      </c>
      <c r="I13" s="22">
        <v>12.7</v>
      </c>
      <c r="J13" s="22">
        <v>14.5</v>
      </c>
      <c r="K13" s="22">
        <v>13.1</v>
      </c>
      <c r="L13" s="27">
        <v>18.3</v>
      </c>
      <c r="M13" s="10">
        <f t="shared" si="0"/>
        <v>14.310000000000002</v>
      </c>
      <c r="N13" s="15">
        <f>M13/$P$12</f>
        <v>1.1551221717265487E-3</v>
      </c>
      <c r="R13" s="1" t="s">
        <v>1</v>
      </c>
      <c r="S13" s="1"/>
      <c r="T13" s="1"/>
      <c r="U13" s="1">
        <f>SUM(U3:U12)</f>
        <v>0.8289999999999994</v>
      </c>
    </row>
    <row r="14" spans="1:29" ht="38.25" customHeight="1">
      <c r="A14" s="21">
        <v>12</v>
      </c>
      <c r="B14" s="20" t="s">
        <v>28</v>
      </c>
      <c r="C14" s="21">
        <v>50.2</v>
      </c>
      <c r="D14" s="21">
        <v>53.3</v>
      </c>
      <c r="E14" s="21">
        <v>54.3</v>
      </c>
      <c r="F14" s="21">
        <v>55.1</v>
      </c>
      <c r="G14" s="21">
        <v>55.4</v>
      </c>
      <c r="H14" s="21">
        <v>58.1</v>
      </c>
      <c r="I14" s="22">
        <v>64.900000000000006</v>
      </c>
      <c r="J14" s="22">
        <v>54.1</v>
      </c>
      <c r="K14" s="22">
        <v>55.6</v>
      </c>
      <c r="L14" s="27">
        <v>53.4</v>
      </c>
      <c r="M14" s="10">
        <f t="shared" si="0"/>
        <v>55.440000000000012</v>
      </c>
      <c r="N14" s="15">
        <f>M14/$P$12</f>
        <v>4.4751903005254973E-3</v>
      </c>
      <c r="Z14" s="1"/>
      <c r="AA14" s="2" t="s">
        <v>53</v>
      </c>
      <c r="AB14" s="2" t="s">
        <v>54</v>
      </c>
      <c r="AC14" s="2" t="s">
        <v>55</v>
      </c>
    </row>
    <row r="15" spans="1:29" ht="38.25" customHeight="1">
      <c r="A15" s="21">
        <v>13</v>
      </c>
      <c r="B15" s="20" t="s">
        <v>29</v>
      </c>
      <c r="C15" s="21">
        <v>23.6</v>
      </c>
      <c r="D15" s="21">
        <v>24.9</v>
      </c>
      <c r="E15" s="21">
        <v>25.2</v>
      </c>
      <c r="F15" s="21">
        <v>26.9</v>
      </c>
      <c r="G15" s="21">
        <v>26.1</v>
      </c>
      <c r="H15" s="21">
        <v>27.4</v>
      </c>
      <c r="I15" s="22">
        <v>29.1</v>
      </c>
      <c r="J15" s="22">
        <v>27.9</v>
      </c>
      <c r="K15" s="22">
        <v>27.9</v>
      </c>
      <c r="L15" s="27">
        <v>30.3</v>
      </c>
      <c r="M15" s="10">
        <f t="shared" si="0"/>
        <v>26.93</v>
      </c>
      <c r="N15" s="15">
        <f>M15/$P$12</f>
        <v>2.1738253029067751E-3</v>
      </c>
      <c r="R15" t="s">
        <v>30</v>
      </c>
      <c r="S15">
        <f>AVERAGE(S3:S12)</f>
        <v>8.3099999999999987</v>
      </c>
      <c r="Z15" s="2" t="s">
        <v>56</v>
      </c>
      <c r="AA15" s="1">
        <f>X4</f>
        <v>12.013560091310163</v>
      </c>
      <c r="AB15" s="1">
        <f>X5</f>
        <v>28.795998748971144</v>
      </c>
      <c r="AC15" s="1">
        <f>X6</f>
        <v>31.643954669199058</v>
      </c>
    </row>
    <row r="16" spans="1:29" ht="35.25" customHeight="1">
      <c r="A16" s="21">
        <v>14</v>
      </c>
      <c r="B16" s="20" t="s">
        <v>31</v>
      </c>
      <c r="C16" s="21">
        <v>2.4</v>
      </c>
      <c r="D16" s="21">
        <v>2.2000000000000002</v>
      </c>
      <c r="E16" s="21">
        <v>2.2000000000000002</v>
      </c>
      <c r="F16" s="21">
        <v>2.2999999999999998</v>
      </c>
      <c r="G16" s="21">
        <v>2.2000000000000002</v>
      </c>
      <c r="H16" s="21">
        <v>2.1</v>
      </c>
      <c r="I16" s="22">
        <v>2.1</v>
      </c>
      <c r="J16" s="22">
        <v>1.7</v>
      </c>
      <c r="K16" s="22">
        <v>1.6</v>
      </c>
      <c r="L16" s="27">
        <v>2.6</v>
      </c>
      <c r="M16" s="10">
        <f t="shared" si="0"/>
        <v>2.14</v>
      </c>
      <c r="N16" s="15">
        <f>M16/$P$12</f>
        <v>1.7274363714149643E-4</v>
      </c>
      <c r="R16" t="s">
        <v>57</v>
      </c>
      <c r="S16">
        <f>1-((1-N3)*(1-N4)*(1-N5)*(1-N6)*(1-N7)*(1-N8)*(1-N9)*(1-N10)*(1-N11)*(1-N12)*(1-N13)*(1-N14)*(1-N15)*(1-N16)*(1-N17)*(1-N18))</f>
        <v>7.3256965542427555E-2</v>
      </c>
      <c r="Z16" s="2" t="s">
        <v>58</v>
      </c>
      <c r="AA16" s="1">
        <f>X10</f>
        <v>13.537701810319213</v>
      </c>
      <c r="AB16" s="1">
        <f>X11</f>
        <v>32.604288554529809</v>
      </c>
      <c r="AC16" s="1">
        <f>X12</f>
        <v>38.357986534740952</v>
      </c>
    </row>
    <row r="17" spans="1:20" ht="38.25" customHeight="1">
      <c r="A17" s="21">
        <v>15</v>
      </c>
      <c r="B17" s="20" t="s">
        <v>33</v>
      </c>
      <c r="C17" s="21">
        <v>6.8</v>
      </c>
      <c r="D17" s="21">
        <v>7.7</v>
      </c>
      <c r="E17" s="21">
        <v>8.3000000000000007</v>
      </c>
      <c r="F17" s="21">
        <v>8</v>
      </c>
      <c r="G17" s="21">
        <v>7.6</v>
      </c>
      <c r="H17" s="21">
        <v>7.2</v>
      </c>
      <c r="I17" s="22">
        <v>8.5</v>
      </c>
      <c r="J17" s="22">
        <v>7.5</v>
      </c>
      <c r="K17" s="22">
        <v>9.1999999999999993</v>
      </c>
      <c r="L17" s="27">
        <v>10.5</v>
      </c>
      <c r="M17" s="10">
        <f t="shared" si="0"/>
        <v>8.129999999999999</v>
      </c>
      <c r="N17" s="15">
        <f>M17/$P$12</f>
        <v>6.5626437848615219E-4</v>
      </c>
      <c r="R17" t="s">
        <v>36</v>
      </c>
      <c r="S17">
        <f>100*(S15*150)/(16.6*150)*S16</f>
        <v>3.6672613473347759</v>
      </c>
    </row>
    <row r="18" spans="1:20" ht="38.25" customHeight="1">
      <c r="A18" s="21">
        <v>16</v>
      </c>
      <c r="B18" s="20" t="s">
        <v>34</v>
      </c>
      <c r="C18" s="21">
        <v>57.8</v>
      </c>
      <c r="D18" s="21">
        <v>59.3</v>
      </c>
      <c r="E18" s="21">
        <v>60.4</v>
      </c>
      <c r="F18" s="21">
        <v>58.9</v>
      </c>
      <c r="G18" s="21">
        <v>56.4</v>
      </c>
      <c r="H18" s="21">
        <v>59.8</v>
      </c>
      <c r="I18" s="22">
        <v>62.1</v>
      </c>
      <c r="J18" s="22">
        <v>51.2</v>
      </c>
      <c r="K18" s="22">
        <v>47.1</v>
      </c>
      <c r="L18" s="27">
        <v>53.1</v>
      </c>
      <c r="M18" s="10">
        <f t="shared" si="0"/>
        <v>56.61</v>
      </c>
      <c r="N18" s="15">
        <f>M18/$P$12</f>
        <v>4.5696342516729493E-3</v>
      </c>
      <c r="R18" t="s">
        <v>59</v>
      </c>
      <c r="S18">
        <f>U13/9</f>
        <v>9.2111111111111046E-2</v>
      </c>
      <c r="T18">
        <f>S18^0.5</f>
        <v>0.3034981237357342</v>
      </c>
    </row>
    <row r="19" spans="1:20">
      <c r="R19" t="s">
        <v>37</v>
      </c>
      <c r="S19">
        <f>S17*2*T18</f>
        <v>2.2260138763293704</v>
      </c>
    </row>
    <row r="20" spans="1:20">
      <c r="R20" t="s">
        <v>52</v>
      </c>
      <c r="S20">
        <f>+S17+S19</f>
        <v>5.8932752236641459</v>
      </c>
    </row>
    <row r="21" spans="1:20">
      <c r="R21" t="s">
        <v>39</v>
      </c>
      <c r="S21">
        <f>S20/0.91</f>
        <v>6.4761266194111489</v>
      </c>
    </row>
    <row r="22" spans="1:20">
      <c r="R22" t="s">
        <v>40</v>
      </c>
      <c r="S22">
        <f>S20/0.85</f>
        <v>6.9332649690166424</v>
      </c>
    </row>
  </sheetData>
  <mergeCells count="3">
    <mergeCell ref="W1:Y1"/>
    <mergeCell ref="W8:Y8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Harutyunyan Dayana</cp:lastModifiedBy>
  <cp:revision/>
  <dcterms:created xsi:type="dcterms:W3CDTF">2024-02-24T16:24:20Z</dcterms:created>
  <dcterms:modified xsi:type="dcterms:W3CDTF">2024-02-24T16:24:54Z</dcterms:modified>
  <cp:category/>
  <cp:contentStatus/>
</cp:coreProperties>
</file>