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:\Meu Drive\COMERCIAL\COTAÇÕES 04.2023\"/>
    </mc:Choice>
  </mc:AlternateContent>
  <xr:revisionPtr revIDLastSave="0" documentId="13_ncr:1_{B27E4178-A0CF-4E33-BA4D-25A4048856C4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TABELAICMS" sheetId="2" state="hidden" r:id="rId1"/>
    <sheet name="CALCULO" sheetId="1" r:id="rId2"/>
    <sheet name="CUSTO C AGREGADO" sheetId="12" r:id="rId3"/>
    <sheet name="COTAÇÕES" sheetId="11" r:id="rId4"/>
  </sheets>
  <definedNames>
    <definedName name="_xlnm._FilterDatabase" localSheetId="3" hidden="1">COTAÇÕES!$A$1:$A$571</definedName>
    <definedName name="CALCULOCOMISSAOEXTERNA">IF(OR(CALCULO!$H$4="x",CALCULO!$H$4="s"),_xlfn.IFS(CALCULO!$J$4=0,CALCULO!$H1*CALCULO!$I$4,CALCULO!$J$4="",CALCULO!$H1*CALCULO!$I$4,CALCULO!$J$4&lt;&gt;0,CALCULO!$J$4),0)</definedName>
    <definedName name="CALCULOCOMISSAOINTERNA">IF(OR(CALCULO!$H$3="x",CALCULO!$H$3="s"),_xlfn.IFS(CALCULO!$J$3=0,CALCULO!$H1*CALCULO!$I$3,CALCULO!$J$3="",CALCULO!$H1*CALCULO!$I$3,CALCULO!$J$3&lt;&gt;0,CALCULO!$J$3),0)</definedName>
    <definedName name="CALCULOICMS">IFERROR(COBRADO*(VLOOKUP(CALCULO!$B1,ICMS,MATCH(CALCULO!$D1,DESTINO,0),0)-(VLOOKUP(CALCULO!$B1,ICMS,MATCH(CALCULO!$D1,DESTINO,0),0)*20%))/100,"")</definedName>
    <definedName name="CALDESTINO">_FV(CALCULO!$C1,"NOME")</definedName>
    <definedName name="CALORIGEM">_FV(CALCULO!$A1,"NOME")</definedName>
    <definedName name="CALPESO">CALCULO!$K1</definedName>
    <definedName name="CCA">IF(CALCULO!#REF!="X","Agregado","Terceiro")</definedName>
    <definedName name="COBRADO">CALCULO!$H1</definedName>
    <definedName name="CONCATCOT">IFERROR(IF(OR(EQUIPCOT="Truck",EQUIPCOT="Isotanque",EQUIPCOT="Isotank"),_xlfn.CONCAT(DESTINOCOT,EQUIPCOT,PROPCOT),_xlfn.CONCAT(DESTINOCOT,TIPOCOT,PROPCOT)),"")</definedName>
    <definedName name="CONSULTACOMDESTINO">OFFSET(COTAÇÕES!$B$1,(MATCH(CALCULO!$A$34,ORIGEM,0)+MATCH(CALCULO!$C$34,CONSULTAORIGEMDESTINO,0))-1,0,COUNTIF(CONSULTAORIGEMDESTINO,CALCULO!$C$34),9)</definedName>
    <definedName name="CONSULTAORIGEMDESTINO">OFFSET(COTAÇÕES!$B$1,MATCH(CALCULO!$A$34,ORIGEM,0),2,COUNTIF(COTAÇÕES!$B:$B,CALCULO!$A$34),1)</definedName>
    <definedName name="CONSULTAPORORIGEM">OFFSET(COTAÇÕES!$B$1,MATCH(CALCULO!$A$34,ORIGEM,0),0,COUNTIF(COTAÇÕES!$B:$B,CALCULO!$A$34),8)</definedName>
    <definedName name="CUSTOFRETE">IF(CALCULO!$M1="Terceiro",CUSTOFRETECOMTERCEIRO,CUSTOFRETECOMAGREGADO)</definedName>
    <definedName name="CUSTOFRETECOMAGREGADO">IFERROR(IF(OR(EQUIP="Porta Container",EQUIP="Porta Conteiner",EQUIP="Container",EQUIP="Conteiner"),IFERROR(VLOOKUP(CALDESTINO&amp;"40'"&amp;"Agregado",SELECAODESTINOCONCAT,9,0),VLOOKUP(CALDESTINO&amp;"20'"&amp;"Agregado",SELECAODESTINOCONCAT,9,0)),IF(OR(EQUIP="Truck",EQUIP="Isotanque"),VLOOKUP(CALDESTINO&amp;EQUIP&amp;"Agregado",SELECAODESTINOCONCAT,9,0),IFERROR(_xlfn.IFS(OR(CALPESO="",CALPESO=0),VLOOKUP(CALDESTINO&amp;"Trucado"&amp;"Agregado",SELECAODESTINOCONCAT,9,0),CALPESO&gt;=25,VLOOKUP(CALDESTINO&amp;"Trucado"&amp;"Agregado",SELECAODESTINOCONCAT,9,0),CALPESO&lt;25,VLOOKUP(CALDESTINO&amp;"Toco"&amp;"Agregado",SELECAODESTINOCONCAT,9,0)),"❓"))),"❓")</definedName>
    <definedName name="CUSTOFRETECOMTERCEIRO">IFERROR(IF(OR(EQUIP="Porta Container",EQUIP="Porta Conteiner",EQUIP="Container",EQUIP="Conteiner"),IFERROR(VLOOKUP(CALDESTINO&amp;"40'"&amp;"Terceiro",SELECAODESTINOCONCAT,9,0),VLOOKUP(CALDESTINO&amp;"20'"&amp;"Terceiro",SELECAODESTINOCONCAT,9,0)),IF(OR(EQUIP="Truck",EQUIP="Isotanque"),VLOOKUP(CALDESTINO&amp;EQUIP&amp;"Terceiro",SELECAODESTINOCONCAT,9,0),IFERROR(_xlfn.IFS(OR(CALPESO="",CALPESO=0),VLOOKUP(CALDESTINO&amp;"Trucado"&amp;"Terceiro",SELECAODESTINOCONCAT,9,0),CALPESO&gt;=25,VLOOKUP(CALDESTINO&amp;"Trucado"&amp;"Terceiro",SELECAODESTINOCONCAT,9,0),CALPESO&lt;25,VLOOKUP(CALDESTINO&amp;"Toco"&amp;"Terceiro",SELECAODESTINOCONCAT,9,0)),"❓"))),"❓")</definedName>
    <definedName name="DadosExternos_1" localSheetId="3" hidden="1">COTAÇÕES!$B$1:$J$150</definedName>
    <definedName name="DESTINO">TABELAICMS!$A$1:$AB$1</definedName>
    <definedName name="DESTINOCONSULTA">OFFSET(COTAÇÕES!$D$2,0,0,COUNTA(COTAÇÕES!$D:$D),1)</definedName>
    <definedName name="DESTINOCOT">COTAÇÕES!$D1</definedName>
    <definedName name="EQUIP">CALCULO!$E1</definedName>
    <definedName name="EQUIPCOT">COTAÇÕES!$F1</definedName>
    <definedName name="ICMS">TABELAICMS!$A$2:$AB$28</definedName>
    <definedName name="MARGEMIN">CALCULO!$Y1</definedName>
    <definedName name="ORIGEM">OFFSET(COTAÇÕES!$B$2,0,0,COUNTA(COTAÇÕES!$B:$B),1)</definedName>
    <definedName name="PROPCOT">COTAÇÕES!$H1</definedName>
    <definedName name="SELECAODESTINO">OFFSET(COTAÇÕES!$B$1,MATCH(CALORIGEM,ORIGEM,0),2,COUNTIF(COTAÇÕES!$B:$B,CALORIGEM),6)</definedName>
    <definedName name="SELECAODESTINOCONCAT">OFFSET(COTAÇÕES!$A$1,MATCH(CALORIGEM,ORIGEM,0),0,COUNTIF(COTAÇÕES!$B:$B,CALORIGEM),9)</definedName>
    <definedName name="TIPOCOT">COTAÇÕES!$G1</definedName>
    <definedName name="UF">MID(_FV(_FV(Tabela3[[#This Row],[Origem]],"Divisão administrativa 1 (Estado/província/outro)",TRUE),"Abreviação"),4,2)</definedName>
    <definedName name="UF_2">MID(_FV(_FV(Tabela3[[#This Row],[Destino]],"Divisão administrativa 1 (Estado/província/outro)",TRUE),"Abreviação"),4,2)</definedName>
    <definedName name="VALORCOBRADODOCLIENTE">IF(CALCULO!$H$5="X",IF(CALCULO!$H$6="X",CALCULO!$G1,(CALCULO!$G1/(1-VLOOKUP(CALCULO!$B1,ICMS,MATCH(CALCULO!$D1,DESTINO,0),0)%))),IF(CALCULO!$H$6="X",CALCULO!$G1+(CALCULO!$L1*IF(CALCULO!$I$5="",0.1%,CALCULO!$I$5)),(CALCULO!$G1+(CALCULO!$L1*IF(CALCULO!$I$5="",0.1%,CALCULO!$I$5)))/(1-VLOOKUP(CALCULO!$B1,ICMS,MATCH(CALCULO!$D1,DESTINO,0),0)%)))</definedName>
    <definedName name="VALORDOSERVICO">IF(CALCULO!$H$6="",IF(CALCULO!$H$5="",DOLLAR(CALCULO!$G1)&amp;" + ICMS + "&amp;FIXED(CALCULO!$I$5*100,2)&amp;"% ADV",DOLLAR(CALCULO!$G1)&amp;" + ICMS"),IF(CALCULO!$H$5="",DOLLAR(CALCULO!$G1)&amp;" + "&amp;FIXED(CALCULO!$I$5*100,2)&amp;"%ADV",DOLLAR(CALCULO!$G1)&amp;" All In"))</definedName>
    <definedName name="VALORICMS">CALCULO!$T1</definedName>
    <definedName name="VALORMERC">CALCULO!$L1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2" l="1"/>
  <c r="F28" i="12"/>
  <c r="F25" i="12"/>
  <c r="F22" i="12"/>
  <c r="F19" i="12"/>
  <c r="F16" i="12"/>
  <c r="F13" i="12"/>
  <c r="F10" i="12"/>
  <c r="F7" i="12"/>
  <c r="F4" i="12"/>
  <c r="F30" i="12"/>
  <c r="F27" i="12"/>
  <c r="F24" i="12"/>
  <c r="F21" i="12"/>
  <c r="F18" i="12"/>
  <c r="F15" i="12"/>
  <c r="F12" i="12"/>
  <c r="F9" i="12"/>
  <c r="F6" i="12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H28" i="1" a="1"/>
  <c r="H28" i="1" s="1"/>
  <c r="U28" i="1" s="1" a="1"/>
  <c r="U28" i="1" s="1"/>
  <c r="H27" i="1" a="1"/>
  <c r="H27" i="1" s="1"/>
  <c r="U27" i="1" s="1" a="1"/>
  <c r="U27" i="1" s="1"/>
  <c r="H26" i="1" a="1"/>
  <c r="H26" i="1" s="1"/>
  <c r="U26" i="1" s="1" a="1"/>
  <c r="U26" i="1" s="1"/>
  <c r="H25" i="1" a="1"/>
  <c r="H25" i="1" s="1"/>
  <c r="H23" i="1" a="1"/>
  <c r="H23" i="1" s="1"/>
  <c r="U23" i="1" s="1" a="1"/>
  <c r="U23" i="1" s="1"/>
  <c r="H22" i="1" a="1"/>
  <c r="H22" i="1" s="1"/>
  <c r="U22" i="1" s="1" a="1"/>
  <c r="U22" i="1" s="1"/>
  <c r="H21" i="1" a="1"/>
  <c r="H21" i="1" s="1"/>
  <c r="U21" i="1" s="1" a="1"/>
  <c r="U21" i="1" s="1"/>
  <c r="H20" i="1" a="1"/>
  <c r="H20" i="1" s="1"/>
  <c r="U20" i="1" s="1" a="1"/>
  <c r="U20" i="1" s="1"/>
  <c r="H19" i="1" a="1"/>
  <c r="H19" i="1" s="1"/>
  <c r="U19" i="1" s="1" a="1"/>
  <c r="U19" i="1" s="1"/>
  <c r="H18" i="1" a="1"/>
  <c r="H18" i="1" s="1"/>
  <c r="U18" i="1" s="1" a="1"/>
  <c r="U18" i="1" s="1"/>
  <c r="H17" i="1" a="1"/>
  <c r="H17" i="1" s="1"/>
  <c r="U17" i="1" s="1" a="1"/>
  <c r="U17" i="1" s="1"/>
  <c r="H15" i="1" a="1"/>
  <c r="H15" i="1" s="1"/>
  <c r="U15" i="1" s="1" a="1"/>
  <c r="U15" i="1" s="1"/>
  <c r="H13" i="1" a="1"/>
  <c r="H13" i="1" s="1"/>
  <c r="U13" i="1" s="1" a="1"/>
  <c r="U13" i="1" s="1"/>
  <c r="H12" i="1" a="1"/>
  <c r="H12" i="1" s="1"/>
  <c r="U12" i="1" s="1" a="1"/>
  <c r="U12" i="1" s="1"/>
  <c r="H11" i="1" a="1"/>
  <c r="H11" i="1" s="1"/>
  <c r="U11" i="1" s="1" a="1"/>
  <c r="U11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U25" i="1" a="1"/>
  <c r="U25" i="1" s="1"/>
  <c r="I10" i="1"/>
  <c r="O10" i="1"/>
  <c r="F32" i="12" l="1"/>
  <c r="N29" i="1" s="1"/>
  <c r="F29" i="12"/>
  <c r="N27" i="1" s="1"/>
  <c r="F26" i="12"/>
  <c r="N25" i="1" s="1"/>
  <c r="F23" i="12"/>
  <c r="N23" i="1" s="1"/>
  <c r="F20" i="12"/>
  <c r="N21" i="1" s="1"/>
  <c r="F17" i="12"/>
  <c r="N19" i="1" s="1"/>
  <c r="F14" i="12"/>
  <c r="N17" i="1" s="1"/>
  <c r="F11" i="12"/>
  <c r="N15" i="1" s="1"/>
  <c r="F8" i="12"/>
  <c r="N13" i="1" s="1"/>
  <c r="H10" i="1" a="1"/>
  <c r="H10" i="1" s="1"/>
  <c r="U10" i="1" s="1" a="1"/>
  <c r="U10" i="1" s="1"/>
  <c r="H29" i="1" a="1"/>
  <c r="H29" i="1" s="1"/>
  <c r="U29" i="1" s="1" a="1"/>
  <c r="U29" i="1" s="1"/>
  <c r="H14" i="1" a="1"/>
  <c r="H14" i="1" s="1"/>
  <c r="U14" i="1" s="1" a="1"/>
  <c r="U14" i="1" s="1"/>
  <c r="H16" i="1" a="1"/>
  <c r="H16" i="1" s="1"/>
  <c r="U16" i="1" s="1" a="1"/>
  <c r="U16" i="1" s="1"/>
  <c r="H24" i="1" a="1"/>
  <c r="H24" i="1" s="1"/>
  <c r="U24" i="1" s="1" a="1"/>
  <c r="U24" i="1" s="1"/>
  <c r="R11" i="1"/>
  <c r="R19" i="1"/>
  <c r="R27" i="1"/>
  <c r="Q15" i="1"/>
  <c r="Q23" i="1"/>
  <c r="Q24" i="1"/>
  <c r="R24" i="1"/>
  <c r="T18" i="1"/>
  <c r="V18" i="1" a="1"/>
  <c r="V18" i="1" s="1"/>
  <c r="P18" i="1"/>
  <c r="S18" i="1" a="1"/>
  <c r="S18" i="1" s="1"/>
  <c r="R18" i="1"/>
  <c r="Q18" i="1"/>
  <c r="R13" i="1"/>
  <c r="Q13" i="1"/>
  <c r="T13" i="1"/>
  <c r="P13" i="1"/>
  <c r="V13" i="1" a="1"/>
  <c r="V13" i="1" s="1"/>
  <c r="S13" i="1" a="1"/>
  <c r="S13" i="1" s="1"/>
  <c r="P17" i="1"/>
  <c r="V17" i="1" a="1"/>
  <c r="V17" i="1" s="1"/>
  <c r="T17" i="1"/>
  <c r="S17" i="1" a="1"/>
  <c r="S17" i="1" s="1"/>
  <c r="Q17" i="1"/>
  <c r="R17" i="1"/>
  <c r="V29" i="1" a="1"/>
  <c r="V29" i="1" s="1"/>
  <c r="R29" i="1"/>
  <c r="T29" i="1"/>
  <c r="Q29" i="1"/>
  <c r="S29" i="1" a="1"/>
  <c r="S29" i="1" s="1"/>
  <c r="T16" i="1"/>
  <c r="R28" i="1"/>
  <c r="T28" i="1"/>
  <c r="V28" i="1" a="1"/>
  <c r="V28" i="1" s="1"/>
  <c r="P28" i="1"/>
  <c r="S28" i="1" a="1"/>
  <c r="S28" i="1" s="1"/>
  <c r="Q28" i="1"/>
  <c r="Q22" i="1"/>
  <c r="V22" i="1" a="1"/>
  <c r="V22" i="1" s="1"/>
  <c r="S22" i="1" a="1"/>
  <c r="S22" i="1" s="1"/>
  <c r="R22" i="1"/>
  <c r="T22" i="1"/>
  <c r="P22" i="1"/>
  <c r="Q21" i="1"/>
  <c r="S21" i="1" a="1"/>
  <c r="S21" i="1" s="1"/>
  <c r="R21" i="1"/>
  <c r="T21" i="1"/>
  <c r="P21" i="1"/>
  <c r="V21" i="1" a="1"/>
  <c r="V21" i="1" s="1"/>
  <c r="R20" i="1"/>
  <c r="T20" i="1"/>
  <c r="V20" i="1" a="1"/>
  <c r="V20" i="1" s="1"/>
  <c r="P20" i="1"/>
  <c r="Q20" i="1"/>
  <c r="S20" i="1" a="1"/>
  <c r="S20" i="1" s="1"/>
  <c r="V14" i="1" a="1"/>
  <c r="V14" i="1" s="1"/>
  <c r="S14" i="1" a="1"/>
  <c r="S14" i="1" s="1"/>
  <c r="T26" i="1"/>
  <c r="V26" i="1" a="1"/>
  <c r="V26" i="1" s="1"/>
  <c r="R26" i="1"/>
  <c r="P26" i="1"/>
  <c r="S26" i="1" a="1"/>
  <c r="S26" i="1" s="1"/>
  <c r="Q26" i="1"/>
  <c r="P25" i="1"/>
  <c r="S25" i="1" a="1"/>
  <c r="S25" i="1" s="1"/>
  <c r="Q25" i="1"/>
  <c r="V25" i="1" a="1"/>
  <c r="V25" i="1" s="1"/>
  <c r="T25" i="1"/>
  <c r="R25" i="1"/>
  <c r="Q12" i="1"/>
  <c r="R12" i="1"/>
  <c r="T12" i="1"/>
  <c r="P12" i="1"/>
  <c r="V12" i="1" a="1"/>
  <c r="V12" i="1" s="1"/>
  <c r="S12" i="1" a="1"/>
  <c r="S12" i="1" s="1"/>
  <c r="T23" i="1"/>
  <c r="T15" i="1"/>
  <c r="Q27" i="1"/>
  <c r="Q19" i="1"/>
  <c r="Q11" i="1"/>
  <c r="R23" i="1"/>
  <c r="R15" i="1"/>
  <c r="S27" i="1" a="1"/>
  <c r="S27" i="1" s="1"/>
  <c r="S23" i="1" a="1"/>
  <c r="S23" i="1" s="1"/>
  <c r="S19" i="1" a="1"/>
  <c r="S19" i="1" s="1"/>
  <c r="S15" i="1" a="1"/>
  <c r="S15" i="1" s="1"/>
  <c r="S11" i="1" a="1"/>
  <c r="S11" i="1" s="1"/>
  <c r="P23" i="1"/>
  <c r="V27" i="1" a="1"/>
  <c r="V27" i="1" s="1"/>
  <c r="V19" i="1" a="1"/>
  <c r="V19" i="1" s="1"/>
  <c r="V11" i="1" a="1"/>
  <c r="V11" i="1" s="1"/>
  <c r="P19" i="1"/>
  <c r="P11" i="1"/>
  <c r="P15" i="1"/>
  <c r="V23" i="1" a="1"/>
  <c r="V23" i="1" s="1"/>
  <c r="V15" i="1" a="1"/>
  <c r="V15" i="1" s="1"/>
  <c r="P27" i="1"/>
  <c r="T27" i="1"/>
  <c r="T19" i="1"/>
  <c r="T11" i="1"/>
  <c r="A36" i="1" a="1"/>
  <c r="A36" i="1" s="1"/>
  <c r="A37" i="1" a="1"/>
  <c r="A37" i="1" s="1"/>
  <c r="V16" i="1" l="1" a="1"/>
  <c r="V16" i="1" s="1"/>
  <c r="R16" i="1"/>
  <c r="Q16" i="1"/>
  <c r="V24" i="1" a="1"/>
  <c r="V24" i="1" s="1"/>
  <c r="P14" i="1"/>
  <c r="P16" i="1"/>
  <c r="T14" i="1"/>
  <c r="S24" i="1" a="1"/>
  <c r="S24" i="1" s="1"/>
  <c r="Q14" i="1"/>
  <c r="P24" i="1"/>
  <c r="S16" i="1" a="1"/>
  <c r="S16" i="1" s="1"/>
  <c r="P29" i="1"/>
  <c r="W29" i="1" s="1"/>
  <c r="X29" i="1" s="1"/>
  <c r="Y29" i="1" s="1"/>
  <c r="T24" i="1"/>
  <c r="R14" i="1"/>
  <c r="W25" i="1"/>
  <c r="X25" i="1" s="1"/>
  <c r="Y25" i="1" s="1"/>
  <c r="W19" i="1"/>
  <c r="X19" i="1" s="1"/>
  <c r="Y19" i="1" s="1"/>
  <c r="W12" i="1"/>
  <c r="X12" i="1" s="1"/>
  <c r="Y12" i="1" s="1"/>
  <c r="W22" i="1"/>
  <c r="X22" i="1" s="1"/>
  <c r="Y22" i="1" s="1"/>
  <c r="W23" i="1"/>
  <c r="X23" i="1" s="1"/>
  <c r="Y23" i="1" s="1"/>
  <c r="W28" i="1"/>
  <c r="X28" i="1" s="1"/>
  <c r="Y28" i="1" s="1"/>
  <c r="W13" i="1"/>
  <c r="X13" i="1" s="1"/>
  <c r="Y13" i="1" s="1"/>
  <c r="W18" i="1"/>
  <c r="X18" i="1" s="1"/>
  <c r="Y18" i="1" s="1"/>
  <c r="W15" i="1"/>
  <c r="X15" i="1" s="1"/>
  <c r="Y15" i="1" s="1"/>
  <c r="W20" i="1"/>
  <c r="X20" i="1" s="1"/>
  <c r="Y20" i="1" s="1"/>
  <c r="W21" i="1"/>
  <c r="X21" i="1" s="1"/>
  <c r="Y21" i="1" s="1"/>
  <c r="W26" i="1"/>
  <c r="X26" i="1" s="1"/>
  <c r="Y26" i="1" s="1"/>
  <c r="W27" i="1"/>
  <c r="X27" i="1" s="1"/>
  <c r="Y27" i="1" s="1"/>
  <c r="W17" i="1"/>
  <c r="X17" i="1" s="1"/>
  <c r="Y17" i="1" s="1"/>
  <c r="Q10" i="1"/>
  <c r="R10" i="1"/>
  <c r="S10" i="1" a="1"/>
  <c r="S10" i="1" s="1"/>
  <c r="T10" i="1"/>
  <c r="P10" i="1"/>
  <c r="V10" i="1" a="1"/>
  <c r="V10" i="1" s="1"/>
  <c r="F3" i="12"/>
  <c r="A3" i="11" a="1"/>
  <c r="A3" i="11" s="1"/>
  <c r="A4" i="11" a="1"/>
  <c r="A4" i="11" s="1"/>
  <c r="A5" i="11" a="1"/>
  <c r="A5" i="11" s="1"/>
  <c r="A6" i="11" a="1"/>
  <c r="A6" i="11" s="1"/>
  <c r="A7" i="11" a="1"/>
  <c r="A7" i="11" s="1"/>
  <c r="A8" i="11" a="1"/>
  <c r="A8" i="11" s="1"/>
  <c r="A9" i="11" a="1"/>
  <c r="A9" i="11" s="1"/>
  <c r="A10" i="11" a="1"/>
  <c r="A10" i="11" s="1"/>
  <c r="A11" i="11" a="1"/>
  <c r="A11" i="11" s="1"/>
  <c r="A12" i="11" a="1"/>
  <c r="A12" i="11" s="1"/>
  <c r="A13" i="11" a="1"/>
  <c r="A13" i="11" s="1"/>
  <c r="A14" i="11" a="1"/>
  <c r="A14" i="11" s="1"/>
  <c r="A15" i="11" a="1"/>
  <c r="A15" i="11" s="1"/>
  <c r="A16" i="11" a="1"/>
  <c r="A16" i="11" s="1"/>
  <c r="A17" i="11" a="1"/>
  <c r="A17" i="11" s="1"/>
  <c r="A18" i="11" a="1"/>
  <c r="A18" i="11" s="1"/>
  <c r="A19" i="11" a="1"/>
  <c r="A19" i="11" s="1"/>
  <c r="A20" i="11" a="1"/>
  <c r="A20" i="11" s="1"/>
  <c r="A21" i="11" a="1"/>
  <c r="A21" i="11" s="1"/>
  <c r="A22" i="11" a="1"/>
  <c r="A22" i="11" s="1"/>
  <c r="A23" i="11" a="1"/>
  <c r="A23" i="11" s="1"/>
  <c r="A24" i="11" a="1"/>
  <c r="A24" i="11" s="1"/>
  <c r="A25" i="11" a="1"/>
  <c r="A25" i="11" s="1"/>
  <c r="A26" i="11" a="1"/>
  <c r="A26" i="11" s="1"/>
  <c r="A27" i="11" a="1"/>
  <c r="A27" i="11" s="1"/>
  <c r="A28" i="11" a="1"/>
  <c r="A28" i="11" s="1"/>
  <c r="A29" i="11" a="1"/>
  <c r="A29" i="11" s="1"/>
  <c r="A30" i="11" a="1"/>
  <c r="A30" i="11" s="1"/>
  <c r="A31" i="11" a="1"/>
  <c r="A31" i="11" s="1"/>
  <c r="A32" i="11" a="1"/>
  <c r="A32" i="11" s="1"/>
  <c r="A33" i="11" a="1"/>
  <c r="A33" i="11" s="1"/>
  <c r="A34" i="11" a="1"/>
  <c r="A34" i="11" s="1"/>
  <c r="A35" i="11" a="1"/>
  <c r="A35" i="11" s="1"/>
  <c r="A36" i="11" a="1"/>
  <c r="A36" i="11" s="1"/>
  <c r="A37" i="11" a="1"/>
  <c r="A37" i="11" s="1"/>
  <c r="A38" i="11" a="1"/>
  <c r="A38" i="11" s="1"/>
  <c r="A39" i="11" a="1"/>
  <c r="A39" i="11" s="1"/>
  <c r="A40" i="11" a="1"/>
  <c r="A40" i="11" s="1"/>
  <c r="A41" i="11" a="1"/>
  <c r="A41" i="11" s="1"/>
  <c r="A42" i="11" a="1"/>
  <c r="A42" i="11" s="1"/>
  <c r="A43" i="11" a="1"/>
  <c r="A43" i="11" s="1"/>
  <c r="A44" i="11" a="1"/>
  <c r="A44" i="11" s="1"/>
  <c r="A45" i="11" a="1"/>
  <c r="A45" i="11" s="1"/>
  <c r="A46" i="11" a="1"/>
  <c r="A46" i="11" s="1"/>
  <c r="A47" i="11" a="1"/>
  <c r="A47" i="11" s="1"/>
  <c r="A48" i="11" a="1"/>
  <c r="A48" i="11" s="1"/>
  <c r="A49" i="11" a="1"/>
  <c r="A49" i="11" s="1"/>
  <c r="A50" i="11" a="1"/>
  <c r="A50" i="11" s="1"/>
  <c r="A51" i="11" a="1"/>
  <c r="A51" i="11" s="1"/>
  <c r="A52" i="11" a="1"/>
  <c r="A52" i="11" s="1"/>
  <c r="A53" i="11" a="1"/>
  <c r="A53" i="11" s="1"/>
  <c r="A54" i="11" a="1"/>
  <c r="A54" i="11" s="1"/>
  <c r="A55" i="11" a="1"/>
  <c r="A55" i="11" s="1"/>
  <c r="A56" i="11" a="1"/>
  <c r="A56" i="11" s="1"/>
  <c r="A57" i="11" a="1"/>
  <c r="A57" i="11" s="1"/>
  <c r="A58" i="11" a="1"/>
  <c r="A58" i="11" s="1"/>
  <c r="A59" i="11" a="1"/>
  <c r="A59" i="11" s="1"/>
  <c r="A60" i="11" a="1"/>
  <c r="A60" i="11" s="1"/>
  <c r="A61" i="11" a="1"/>
  <c r="A61" i="11" s="1"/>
  <c r="A62" i="11" a="1"/>
  <c r="A62" i="11" s="1"/>
  <c r="A63" i="11" a="1"/>
  <c r="A63" i="11" s="1"/>
  <c r="A64" i="11" a="1"/>
  <c r="A64" i="11" s="1"/>
  <c r="A65" i="11" a="1"/>
  <c r="A65" i="11" s="1"/>
  <c r="A66" i="11" a="1"/>
  <c r="A66" i="11" s="1"/>
  <c r="A67" i="11" a="1"/>
  <c r="A67" i="11" s="1"/>
  <c r="A68" i="11" a="1"/>
  <c r="A68" i="11" s="1"/>
  <c r="A69" i="11" a="1"/>
  <c r="A69" i="11" s="1"/>
  <c r="A70" i="11" a="1"/>
  <c r="A70" i="11" s="1"/>
  <c r="A71" i="11" a="1"/>
  <c r="A71" i="11" s="1"/>
  <c r="A72" i="11" a="1"/>
  <c r="A72" i="11" s="1"/>
  <c r="A73" i="11" a="1"/>
  <c r="A73" i="11" s="1"/>
  <c r="A74" i="11" a="1"/>
  <c r="A74" i="11" s="1"/>
  <c r="A75" i="11" a="1"/>
  <c r="A75" i="11" s="1"/>
  <c r="A76" i="11" a="1"/>
  <c r="A76" i="11" s="1"/>
  <c r="A77" i="11" a="1"/>
  <c r="A77" i="11" s="1"/>
  <c r="A78" i="11" a="1"/>
  <c r="A78" i="11" s="1"/>
  <c r="A79" i="11" a="1"/>
  <c r="A79" i="11" s="1"/>
  <c r="A80" i="11" a="1"/>
  <c r="A80" i="11" s="1"/>
  <c r="A81" i="11" a="1"/>
  <c r="A81" i="11" s="1"/>
  <c r="A82" i="11" a="1"/>
  <c r="A82" i="11" s="1"/>
  <c r="A83" i="11" a="1"/>
  <c r="A83" i="11" s="1"/>
  <c r="A84" i="11" a="1"/>
  <c r="A84" i="11" s="1"/>
  <c r="A85" i="11" a="1"/>
  <c r="A85" i="11" s="1"/>
  <c r="A86" i="11" a="1"/>
  <c r="A86" i="11" s="1"/>
  <c r="A87" i="11" a="1"/>
  <c r="A87" i="11" s="1"/>
  <c r="A88" i="11" a="1"/>
  <c r="A88" i="11" s="1"/>
  <c r="A89" i="11" a="1"/>
  <c r="A89" i="11" s="1"/>
  <c r="A90" i="11" a="1"/>
  <c r="A90" i="11" s="1"/>
  <c r="A91" i="11" a="1"/>
  <c r="A91" i="11" s="1"/>
  <c r="A92" i="11" a="1"/>
  <c r="A92" i="11" s="1"/>
  <c r="A93" i="11" a="1"/>
  <c r="A93" i="11" s="1"/>
  <c r="A94" i="11" a="1"/>
  <c r="A94" i="11" s="1"/>
  <c r="A95" i="11" a="1"/>
  <c r="A95" i="11" s="1"/>
  <c r="A96" i="11" a="1"/>
  <c r="A96" i="11" s="1"/>
  <c r="A97" i="11" a="1"/>
  <c r="A97" i="11" s="1"/>
  <c r="A98" i="11" a="1"/>
  <c r="A98" i="11" s="1"/>
  <c r="A99" i="11" a="1"/>
  <c r="A99" i="11" s="1"/>
  <c r="A100" i="11" a="1"/>
  <c r="A100" i="11" s="1"/>
  <c r="A101" i="11" a="1"/>
  <c r="A101" i="11" s="1"/>
  <c r="A102" i="11" a="1"/>
  <c r="A102" i="11" s="1"/>
  <c r="A103" i="11" a="1"/>
  <c r="A103" i="11" s="1"/>
  <c r="A104" i="11" a="1"/>
  <c r="A104" i="11" s="1"/>
  <c r="A105" i="11" a="1"/>
  <c r="A105" i="11" s="1"/>
  <c r="A106" i="11" a="1"/>
  <c r="A106" i="11" s="1"/>
  <c r="A107" i="11" a="1"/>
  <c r="A107" i="11" s="1"/>
  <c r="A108" i="11" a="1"/>
  <c r="A108" i="11" s="1"/>
  <c r="A109" i="11" a="1"/>
  <c r="A109" i="11" s="1"/>
  <c r="A110" i="11" a="1"/>
  <c r="A110" i="11" s="1"/>
  <c r="A111" i="11" a="1"/>
  <c r="A111" i="11" s="1"/>
  <c r="A112" i="11" a="1"/>
  <c r="A112" i="11" s="1"/>
  <c r="A113" i="11" a="1"/>
  <c r="A113" i="11" s="1"/>
  <c r="A114" i="11" a="1"/>
  <c r="A114" i="11" s="1"/>
  <c r="A115" i="11" a="1"/>
  <c r="A115" i="11" s="1"/>
  <c r="A116" i="11" a="1"/>
  <c r="A116" i="11" s="1"/>
  <c r="A117" i="11" a="1"/>
  <c r="A117" i="11" s="1"/>
  <c r="A118" i="11" a="1"/>
  <c r="A118" i="11" s="1"/>
  <c r="A119" i="11" a="1"/>
  <c r="A119" i="11" s="1"/>
  <c r="A120" i="11" a="1"/>
  <c r="A120" i="11" s="1"/>
  <c r="A121" i="11" a="1"/>
  <c r="A121" i="11" s="1"/>
  <c r="A122" i="11" a="1"/>
  <c r="A122" i="11" s="1"/>
  <c r="A123" i="11" a="1"/>
  <c r="A123" i="11" s="1"/>
  <c r="A124" i="11" a="1"/>
  <c r="A124" i="11" s="1"/>
  <c r="A125" i="11" a="1"/>
  <c r="A125" i="11" s="1"/>
  <c r="A126" i="11" a="1"/>
  <c r="A126" i="11" s="1"/>
  <c r="A127" i="11" a="1"/>
  <c r="A127" i="11" s="1"/>
  <c r="A128" i="11" a="1"/>
  <c r="A128" i="11" s="1"/>
  <c r="A129" i="11" a="1"/>
  <c r="A129" i="11" s="1"/>
  <c r="A130" i="11" a="1"/>
  <c r="A130" i="11" s="1"/>
  <c r="A131" i="11" a="1"/>
  <c r="A131" i="11" s="1"/>
  <c r="A132" i="11" a="1"/>
  <c r="A132" i="11" s="1"/>
  <c r="A133" i="11" a="1"/>
  <c r="A133" i="11" s="1"/>
  <c r="A134" i="11" a="1"/>
  <c r="A134" i="11" s="1"/>
  <c r="A135" i="11" a="1"/>
  <c r="A135" i="11" s="1"/>
  <c r="A136" i="11" a="1"/>
  <c r="A136" i="11" s="1"/>
  <c r="A137" i="11" a="1"/>
  <c r="A137" i="11" s="1"/>
  <c r="A138" i="11" a="1"/>
  <c r="A138" i="11" s="1"/>
  <c r="A139" i="11" a="1"/>
  <c r="A139" i="11" s="1"/>
  <c r="A140" i="11" a="1"/>
  <c r="A140" i="11" s="1"/>
  <c r="A141" i="11" a="1"/>
  <c r="A141" i="11" s="1"/>
  <c r="A142" i="11" a="1"/>
  <c r="A142" i="11" s="1"/>
  <c r="A143" i="11" a="1"/>
  <c r="A143" i="11" s="1"/>
  <c r="A144" i="11" a="1"/>
  <c r="A144" i="11" s="1"/>
  <c r="A145" i="11" a="1"/>
  <c r="A145" i="11" s="1"/>
  <c r="A146" i="11" a="1"/>
  <c r="A146" i="11" s="1"/>
  <c r="A147" i="11" a="1"/>
  <c r="A147" i="11" s="1"/>
  <c r="A148" i="11" a="1"/>
  <c r="A148" i="11" s="1"/>
  <c r="A149" i="11" a="1"/>
  <c r="A149" i="11" s="1"/>
  <c r="A150" i="11" a="1"/>
  <c r="A150" i="11" s="1"/>
  <c r="A151" i="11" a="1"/>
  <c r="A151" i="11" s="1"/>
  <c r="A152" i="11" a="1"/>
  <c r="A152" i="11" s="1"/>
  <c r="A153" i="11" a="1"/>
  <c r="A153" i="11" s="1"/>
  <c r="A154" i="11" a="1"/>
  <c r="A154" i="11" s="1"/>
  <c r="A155" i="11" a="1"/>
  <c r="A155" i="11" s="1"/>
  <c r="A156" i="11" a="1"/>
  <c r="A156" i="11" s="1"/>
  <c r="A157" i="11" a="1"/>
  <c r="A157" i="11" s="1"/>
  <c r="A158" i="11" a="1"/>
  <c r="A158" i="11" s="1"/>
  <c r="A159" i="11" a="1"/>
  <c r="A159" i="11" s="1"/>
  <c r="A160" i="11" a="1"/>
  <c r="A160" i="11" s="1"/>
  <c r="A161" i="11" a="1"/>
  <c r="A161" i="11" s="1"/>
  <c r="A162" i="11" a="1"/>
  <c r="A162" i="11" s="1"/>
  <c r="A163" i="11" a="1"/>
  <c r="A163" i="11" s="1"/>
  <c r="A164" i="11" a="1"/>
  <c r="A164" i="11" s="1"/>
  <c r="A165" i="11" a="1"/>
  <c r="A165" i="11" s="1"/>
  <c r="A166" i="11" a="1"/>
  <c r="A166" i="11" s="1"/>
  <c r="A167" i="11" a="1"/>
  <c r="A167" i="11" s="1"/>
  <c r="A168" i="11" a="1"/>
  <c r="A168" i="11" s="1"/>
  <c r="A169" i="11" a="1"/>
  <c r="A169" i="11" s="1"/>
  <c r="A170" i="11" a="1"/>
  <c r="A170" i="11" s="1"/>
  <c r="A171" i="11" a="1"/>
  <c r="A171" i="11" s="1"/>
  <c r="A172" i="11" a="1"/>
  <c r="A172" i="11" s="1"/>
  <c r="A173" i="11" a="1"/>
  <c r="A173" i="11" s="1"/>
  <c r="A174" i="11" a="1"/>
  <c r="A174" i="11" s="1"/>
  <c r="A175" i="11" a="1"/>
  <c r="A175" i="11" s="1"/>
  <c r="A176" i="11" a="1"/>
  <c r="A176" i="11" s="1"/>
  <c r="A177" i="11" a="1"/>
  <c r="A177" i="11" s="1"/>
  <c r="A178" i="11" a="1"/>
  <c r="A178" i="11" s="1"/>
  <c r="A179" i="11" a="1"/>
  <c r="A179" i="11" s="1"/>
  <c r="A180" i="11" a="1"/>
  <c r="A180" i="11" s="1"/>
  <c r="A181" i="11" a="1"/>
  <c r="A181" i="11" s="1"/>
  <c r="A182" i="11" a="1"/>
  <c r="A182" i="11" s="1"/>
  <c r="A183" i="11" a="1"/>
  <c r="A183" i="11" s="1"/>
  <c r="A184" i="11" a="1"/>
  <c r="A184" i="11" s="1"/>
  <c r="A185" i="11" a="1"/>
  <c r="A185" i="11" s="1"/>
  <c r="A186" i="11" a="1"/>
  <c r="A186" i="11" s="1"/>
  <c r="A187" i="11" a="1"/>
  <c r="A187" i="11" s="1"/>
  <c r="A188" i="11" a="1"/>
  <c r="A188" i="11" s="1"/>
  <c r="A189" i="11" a="1"/>
  <c r="A189" i="11" s="1"/>
  <c r="A190" i="11" a="1"/>
  <c r="A190" i="11" s="1"/>
  <c r="A191" i="11" a="1"/>
  <c r="A191" i="11" s="1"/>
  <c r="A192" i="11" a="1"/>
  <c r="A192" i="11" s="1"/>
  <c r="A193" i="11" a="1"/>
  <c r="A193" i="11" s="1"/>
  <c r="A194" i="11" a="1"/>
  <c r="A194" i="11" s="1"/>
  <c r="A195" i="11" a="1"/>
  <c r="A195" i="11" s="1"/>
  <c r="A196" i="11" a="1"/>
  <c r="A196" i="11" s="1"/>
  <c r="A197" i="11" a="1"/>
  <c r="A197" i="11" s="1"/>
  <c r="A198" i="11" a="1"/>
  <c r="A198" i="11" s="1"/>
  <c r="A199" i="11" a="1"/>
  <c r="A199" i="11" s="1"/>
  <c r="A200" i="11" a="1"/>
  <c r="A200" i="11" s="1"/>
  <c r="A201" i="11" a="1"/>
  <c r="A201" i="11" s="1"/>
  <c r="A202" i="11" a="1"/>
  <c r="A202" i="11" s="1"/>
  <c r="A203" i="11" a="1"/>
  <c r="A203" i="11" s="1"/>
  <c r="A204" i="11" a="1"/>
  <c r="A204" i="11" s="1"/>
  <c r="A205" i="11" a="1"/>
  <c r="A205" i="11" s="1"/>
  <c r="A206" i="11" a="1"/>
  <c r="A206" i="11" s="1"/>
  <c r="A207" i="11" a="1"/>
  <c r="A207" i="11" s="1"/>
  <c r="A208" i="11" a="1"/>
  <c r="A208" i="11" s="1"/>
  <c r="A209" i="11" a="1"/>
  <c r="A209" i="11" s="1"/>
  <c r="A210" i="11" a="1"/>
  <c r="A210" i="11" s="1"/>
  <c r="A211" i="11" a="1"/>
  <c r="A211" i="11" s="1"/>
  <c r="A212" i="11" a="1"/>
  <c r="A212" i="11" s="1"/>
  <c r="A213" i="11" a="1"/>
  <c r="A213" i="11" s="1"/>
  <c r="A214" i="11" a="1"/>
  <c r="A214" i="11" s="1"/>
  <c r="A215" i="11" a="1"/>
  <c r="A215" i="11" s="1"/>
  <c r="A216" i="11" a="1"/>
  <c r="A216" i="11" s="1"/>
  <c r="A217" i="11" a="1"/>
  <c r="A217" i="11" s="1"/>
  <c r="A218" i="11" a="1"/>
  <c r="A218" i="11" s="1"/>
  <c r="A219" i="11" a="1"/>
  <c r="A219" i="11" s="1"/>
  <c r="A220" i="11" a="1"/>
  <c r="A220" i="11" s="1"/>
  <c r="A221" i="11" a="1"/>
  <c r="A221" i="11" s="1"/>
  <c r="A222" i="11" a="1"/>
  <c r="A222" i="11" s="1"/>
  <c r="A223" i="11" a="1"/>
  <c r="A223" i="11" s="1"/>
  <c r="A224" i="11" a="1"/>
  <c r="A224" i="11" s="1"/>
  <c r="A225" i="11" a="1"/>
  <c r="A225" i="11" s="1"/>
  <c r="A226" i="11" a="1"/>
  <c r="A226" i="11" s="1"/>
  <c r="A227" i="11" a="1"/>
  <c r="A227" i="11" s="1"/>
  <c r="A228" i="11" a="1"/>
  <c r="A228" i="11" s="1"/>
  <c r="A229" i="11" a="1"/>
  <c r="A229" i="11" s="1"/>
  <c r="A230" i="11" a="1"/>
  <c r="A230" i="11" s="1"/>
  <c r="A231" i="11" a="1"/>
  <c r="A231" i="11" s="1"/>
  <c r="A232" i="11" a="1"/>
  <c r="A232" i="11" s="1"/>
  <c r="A233" i="11" a="1"/>
  <c r="A233" i="11" s="1"/>
  <c r="A234" i="11" a="1"/>
  <c r="A234" i="11" s="1"/>
  <c r="A235" i="11" a="1"/>
  <c r="A235" i="11" s="1"/>
  <c r="A236" i="11" a="1"/>
  <c r="A236" i="11" s="1"/>
  <c r="A237" i="11" a="1"/>
  <c r="A237" i="11" s="1"/>
  <c r="A238" i="11" a="1"/>
  <c r="A238" i="11" s="1"/>
  <c r="A239" i="11" a="1"/>
  <c r="A239" i="11" s="1"/>
  <c r="A240" i="11" a="1"/>
  <c r="A240" i="11" s="1"/>
  <c r="A241" i="11" a="1"/>
  <c r="A241" i="11" s="1"/>
  <c r="A242" i="11" a="1"/>
  <c r="A242" i="11" s="1"/>
  <c r="A243" i="11" a="1"/>
  <c r="A243" i="11" s="1"/>
  <c r="A244" i="11" a="1"/>
  <c r="A244" i="11" s="1"/>
  <c r="A245" i="11" a="1"/>
  <c r="A245" i="11" s="1"/>
  <c r="A246" i="11" a="1"/>
  <c r="A246" i="11" s="1"/>
  <c r="A247" i="11" a="1"/>
  <c r="A247" i="11" s="1"/>
  <c r="A248" i="11" a="1"/>
  <c r="A248" i="11" s="1"/>
  <c r="A249" i="11" a="1"/>
  <c r="A249" i="11" s="1"/>
  <c r="A250" i="11" a="1"/>
  <c r="A250" i="11" s="1"/>
  <c r="A251" i="11" a="1"/>
  <c r="A251" i="11" s="1"/>
  <c r="A252" i="11" a="1"/>
  <c r="A252" i="11" s="1"/>
  <c r="A253" i="11" a="1"/>
  <c r="A253" i="11" s="1"/>
  <c r="A254" i="11" a="1"/>
  <c r="A254" i="11" s="1"/>
  <c r="A255" i="11" a="1"/>
  <c r="A255" i="11" s="1"/>
  <c r="A256" i="11" a="1"/>
  <c r="A256" i="11" s="1"/>
  <c r="A257" i="11" a="1"/>
  <c r="A257" i="11" s="1"/>
  <c r="A258" i="11" a="1"/>
  <c r="A258" i="11" s="1"/>
  <c r="A259" i="11" a="1"/>
  <c r="A259" i="11" s="1"/>
  <c r="A260" i="11" a="1"/>
  <c r="A260" i="11" s="1"/>
  <c r="A261" i="11" a="1"/>
  <c r="A261" i="11" s="1"/>
  <c r="A262" i="11" a="1"/>
  <c r="A262" i="11" s="1"/>
  <c r="A263" i="11" a="1"/>
  <c r="A263" i="11" s="1"/>
  <c r="A264" i="11" a="1"/>
  <c r="A264" i="11" s="1"/>
  <c r="A265" i="11" a="1"/>
  <c r="A265" i="11" s="1"/>
  <c r="A266" i="11" a="1"/>
  <c r="A266" i="11" s="1"/>
  <c r="A267" i="11" a="1"/>
  <c r="A267" i="11" s="1"/>
  <c r="A268" i="11" a="1"/>
  <c r="A268" i="11" s="1"/>
  <c r="A269" i="11" a="1"/>
  <c r="A269" i="11" s="1"/>
  <c r="A270" i="11" a="1"/>
  <c r="A270" i="11" s="1"/>
  <c r="A271" i="11" a="1"/>
  <c r="A271" i="11" s="1"/>
  <c r="A272" i="11" a="1"/>
  <c r="A272" i="11" s="1"/>
  <c r="A273" i="11" a="1"/>
  <c r="A273" i="11" s="1"/>
  <c r="A274" i="11" a="1"/>
  <c r="A274" i="11" s="1"/>
  <c r="A275" i="11" a="1"/>
  <c r="A275" i="11" s="1"/>
  <c r="A276" i="11" a="1"/>
  <c r="A276" i="11" s="1"/>
  <c r="A277" i="11" a="1"/>
  <c r="A277" i="11" s="1"/>
  <c r="A278" i="11" a="1"/>
  <c r="A278" i="11" s="1"/>
  <c r="A279" i="11" a="1"/>
  <c r="A279" i="11" s="1"/>
  <c r="A280" i="11" a="1"/>
  <c r="A280" i="11" s="1"/>
  <c r="A281" i="11" a="1"/>
  <c r="A281" i="11" s="1"/>
  <c r="A282" i="11" a="1"/>
  <c r="A282" i="11" s="1"/>
  <c r="A283" i="11" a="1"/>
  <c r="A283" i="11" s="1"/>
  <c r="A284" i="11" a="1"/>
  <c r="A284" i="11" s="1"/>
  <c r="A285" i="11" a="1"/>
  <c r="A285" i="11" s="1"/>
  <c r="A286" i="11" a="1"/>
  <c r="A286" i="11" s="1"/>
  <c r="A287" i="11" a="1"/>
  <c r="A287" i="11" s="1"/>
  <c r="A288" i="11" a="1"/>
  <c r="A288" i="11" s="1"/>
  <c r="A289" i="11" a="1"/>
  <c r="A289" i="11" s="1"/>
  <c r="A290" i="11" a="1"/>
  <c r="A290" i="11" s="1"/>
  <c r="A291" i="11" a="1"/>
  <c r="A291" i="11" s="1"/>
  <c r="A292" i="11" a="1"/>
  <c r="A292" i="11" s="1"/>
  <c r="A293" i="11" a="1"/>
  <c r="A293" i="11" s="1"/>
  <c r="A294" i="11" a="1"/>
  <c r="A294" i="11" s="1"/>
  <c r="A295" i="11" a="1"/>
  <c r="A295" i="11" s="1"/>
  <c r="A296" i="11" a="1"/>
  <c r="A296" i="11" s="1"/>
  <c r="A297" i="11" a="1"/>
  <c r="A297" i="11" s="1"/>
  <c r="A298" i="11" a="1"/>
  <c r="A298" i="11" s="1"/>
  <c r="A299" i="11" a="1"/>
  <c r="A299" i="11" s="1"/>
  <c r="A300" i="11" a="1"/>
  <c r="A300" i="11" s="1"/>
  <c r="A301" i="11" a="1"/>
  <c r="A301" i="11" s="1"/>
  <c r="A302" i="11" a="1"/>
  <c r="A302" i="11" s="1"/>
  <c r="A303" i="11" a="1"/>
  <c r="A303" i="11" s="1"/>
  <c r="A304" i="11" a="1"/>
  <c r="A304" i="11" s="1"/>
  <c r="A305" i="11" a="1"/>
  <c r="A305" i="11" s="1"/>
  <c r="A306" i="11" a="1"/>
  <c r="A306" i="11" s="1"/>
  <c r="A307" i="11" a="1"/>
  <c r="A307" i="11" s="1"/>
  <c r="A308" i="11" a="1"/>
  <c r="A308" i="11" s="1"/>
  <c r="A309" i="11" a="1"/>
  <c r="A309" i="11" s="1"/>
  <c r="A310" i="11" a="1"/>
  <c r="A310" i="11" s="1"/>
  <c r="A311" i="11" a="1"/>
  <c r="A311" i="11" s="1"/>
  <c r="A312" i="11" a="1"/>
  <c r="A312" i="11" s="1"/>
  <c r="A313" i="11" a="1"/>
  <c r="A313" i="11" s="1"/>
  <c r="A314" i="11" a="1"/>
  <c r="A314" i="11" s="1"/>
  <c r="A315" i="11" a="1"/>
  <c r="A315" i="11" s="1"/>
  <c r="A316" i="11" a="1"/>
  <c r="A316" i="11" s="1"/>
  <c r="A317" i="11" a="1"/>
  <c r="A317" i="11" s="1"/>
  <c r="A318" i="11" a="1"/>
  <c r="A318" i="11" s="1"/>
  <c r="A319" i="11" a="1"/>
  <c r="A319" i="11" s="1"/>
  <c r="A320" i="11" a="1"/>
  <c r="A320" i="11" s="1"/>
  <c r="A321" i="11" a="1"/>
  <c r="A321" i="11" s="1"/>
  <c r="A322" i="11" a="1"/>
  <c r="A322" i="11" s="1"/>
  <c r="A323" i="11" a="1"/>
  <c r="A323" i="11" s="1"/>
  <c r="A324" i="11" a="1"/>
  <c r="A324" i="11" s="1"/>
  <c r="A325" i="11" a="1"/>
  <c r="A325" i="11" s="1"/>
  <c r="A326" i="11" a="1"/>
  <c r="A326" i="11" s="1"/>
  <c r="A327" i="11" a="1"/>
  <c r="A327" i="11" s="1"/>
  <c r="A328" i="11" a="1"/>
  <c r="A328" i="11" s="1"/>
  <c r="A329" i="11" a="1"/>
  <c r="A329" i="11" s="1"/>
  <c r="A330" i="11" a="1"/>
  <c r="A330" i="11" s="1"/>
  <c r="A331" i="11" a="1"/>
  <c r="A331" i="11" s="1"/>
  <c r="A332" i="11" a="1"/>
  <c r="A332" i="11" s="1"/>
  <c r="A333" i="11" a="1"/>
  <c r="A333" i="11" s="1"/>
  <c r="A334" i="11" a="1"/>
  <c r="A334" i="11" s="1"/>
  <c r="A335" i="11" a="1"/>
  <c r="A335" i="11" s="1"/>
  <c r="A336" i="11" a="1"/>
  <c r="A336" i="11" s="1"/>
  <c r="A337" i="11" a="1"/>
  <c r="A337" i="11" s="1"/>
  <c r="A338" i="11" a="1"/>
  <c r="A338" i="11" s="1"/>
  <c r="A339" i="11" a="1"/>
  <c r="A339" i="11" s="1"/>
  <c r="A340" i="11" a="1"/>
  <c r="A340" i="11" s="1"/>
  <c r="A341" i="11" a="1"/>
  <c r="A341" i="11" s="1"/>
  <c r="A342" i="11" a="1"/>
  <c r="A342" i="11" s="1"/>
  <c r="A343" i="11" a="1"/>
  <c r="A343" i="11" s="1"/>
  <c r="A344" i="11" a="1"/>
  <c r="A344" i="11" s="1"/>
  <c r="A345" i="11" a="1"/>
  <c r="A345" i="11" s="1"/>
  <c r="A346" i="11" a="1"/>
  <c r="A346" i="11" s="1"/>
  <c r="A347" i="11" a="1"/>
  <c r="A347" i="11" s="1"/>
  <c r="A348" i="11" a="1"/>
  <c r="A348" i="11" s="1"/>
  <c r="A349" i="11" a="1"/>
  <c r="A349" i="11" s="1"/>
  <c r="A350" i="11" a="1"/>
  <c r="A350" i="11" s="1"/>
  <c r="A351" i="11" a="1"/>
  <c r="A351" i="11" s="1"/>
  <c r="A352" i="11" a="1"/>
  <c r="A352" i="11" s="1"/>
  <c r="A353" i="11" a="1"/>
  <c r="A353" i="11" s="1"/>
  <c r="A354" i="11" a="1"/>
  <c r="A354" i="11" s="1"/>
  <c r="A355" i="11" a="1"/>
  <c r="A355" i="11" s="1"/>
  <c r="A356" i="11" a="1"/>
  <c r="A356" i="11" s="1"/>
  <c r="A357" i="11" a="1"/>
  <c r="A357" i="11" s="1"/>
  <c r="A358" i="11" a="1"/>
  <c r="A358" i="11" s="1"/>
  <c r="A359" i="11" a="1"/>
  <c r="A359" i="11" s="1"/>
  <c r="A360" i="11" a="1"/>
  <c r="A360" i="11" s="1"/>
  <c r="A361" i="11" a="1"/>
  <c r="A361" i="11" s="1"/>
  <c r="A362" i="11" a="1"/>
  <c r="A362" i="11" s="1"/>
  <c r="A363" i="11" a="1"/>
  <c r="A363" i="11" s="1"/>
  <c r="A364" i="11" a="1"/>
  <c r="A364" i="11" s="1"/>
  <c r="A365" i="11" a="1"/>
  <c r="A365" i="11" s="1"/>
  <c r="A366" i="11" a="1"/>
  <c r="A366" i="11" s="1"/>
  <c r="A367" i="11" a="1"/>
  <c r="A367" i="11" s="1"/>
  <c r="A368" i="11" a="1"/>
  <c r="A368" i="11" s="1"/>
  <c r="A369" i="11" a="1"/>
  <c r="A369" i="11" s="1"/>
  <c r="A370" i="11" a="1"/>
  <c r="A370" i="11" s="1"/>
  <c r="A371" i="11" a="1"/>
  <c r="A371" i="11" s="1"/>
  <c r="A372" i="11" a="1"/>
  <c r="A372" i="11" s="1"/>
  <c r="A373" i="11" a="1"/>
  <c r="A373" i="11" s="1"/>
  <c r="A374" i="11" a="1"/>
  <c r="A374" i="11" s="1"/>
  <c r="A375" i="11" a="1"/>
  <c r="A375" i="11" s="1"/>
  <c r="A376" i="11" a="1"/>
  <c r="A376" i="11" s="1"/>
  <c r="A377" i="11" a="1"/>
  <c r="A377" i="11" s="1"/>
  <c r="A378" i="11" a="1"/>
  <c r="A378" i="11" s="1"/>
  <c r="A379" i="11" a="1"/>
  <c r="A379" i="11" s="1"/>
  <c r="A380" i="11" a="1"/>
  <c r="A380" i="11" s="1"/>
  <c r="A381" i="11" a="1"/>
  <c r="A381" i="11" s="1"/>
  <c r="A382" i="11" a="1"/>
  <c r="A382" i="11" s="1"/>
  <c r="A383" i="11" a="1"/>
  <c r="A383" i="11" s="1"/>
  <c r="A384" i="11" a="1"/>
  <c r="A384" i="11" s="1"/>
  <c r="A385" i="11" a="1"/>
  <c r="A385" i="11" s="1"/>
  <c r="A386" i="11" a="1"/>
  <c r="A386" i="11" s="1"/>
  <c r="A387" i="11" a="1"/>
  <c r="A387" i="11" s="1"/>
  <c r="A388" i="11" a="1"/>
  <c r="A388" i="11" s="1"/>
  <c r="A389" i="11" a="1"/>
  <c r="A389" i="11" s="1"/>
  <c r="A390" i="11" a="1"/>
  <c r="A390" i="11" s="1"/>
  <c r="A391" i="11" a="1"/>
  <c r="A391" i="11" s="1"/>
  <c r="A392" i="11" a="1"/>
  <c r="A392" i="11" s="1"/>
  <c r="A393" i="11" a="1"/>
  <c r="A393" i="11" s="1"/>
  <c r="A394" i="11" a="1"/>
  <c r="A394" i="11" s="1"/>
  <c r="A395" i="11" a="1"/>
  <c r="A395" i="11" s="1"/>
  <c r="A396" i="11" a="1"/>
  <c r="A396" i="11" s="1"/>
  <c r="A397" i="11" a="1"/>
  <c r="A397" i="11" s="1"/>
  <c r="A398" i="11" a="1"/>
  <c r="A398" i="11" s="1"/>
  <c r="A399" i="11" a="1"/>
  <c r="A399" i="11" s="1"/>
  <c r="A400" i="11" a="1"/>
  <c r="A400" i="11" s="1"/>
  <c r="A401" i="11" a="1"/>
  <c r="A401" i="11" s="1"/>
  <c r="A402" i="11" a="1"/>
  <c r="A402" i="11" s="1"/>
  <c r="A403" i="11" a="1"/>
  <c r="A403" i="11" s="1"/>
  <c r="A404" i="11" a="1"/>
  <c r="A404" i="11" s="1"/>
  <c r="A405" i="11" a="1"/>
  <c r="A405" i="11" s="1"/>
  <c r="A406" i="11" a="1"/>
  <c r="A406" i="11" s="1"/>
  <c r="A407" i="11" a="1"/>
  <c r="A407" i="11" s="1"/>
  <c r="A408" i="11" a="1"/>
  <c r="A408" i="11" s="1"/>
  <c r="A409" i="11" a="1"/>
  <c r="A409" i="11" s="1"/>
  <c r="A410" i="11" a="1"/>
  <c r="A410" i="11" s="1"/>
  <c r="A411" i="11" a="1"/>
  <c r="A411" i="11" s="1"/>
  <c r="A412" i="11" a="1"/>
  <c r="A412" i="11" s="1"/>
  <c r="A413" i="11" a="1"/>
  <c r="A413" i="11" s="1"/>
  <c r="A414" i="11" a="1"/>
  <c r="A414" i="11" s="1"/>
  <c r="A415" i="11" a="1"/>
  <c r="A415" i="11" s="1"/>
  <c r="A416" i="11" a="1"/>
  <c r="A416" i="11" s="1"/>
  <c r="A417" i="11" a="1"/>
  <c r="A417" i="11" s="1"/>
  <c r="A418" i="11" a="1"/>
  <c r="A418" i="11" s="1"/>
  <c r="A419" i="11" a="1"/>
  <c r="A419" i="11" s="1"/>
  <c r="A420" i="11" a="1"/>
  <c r="A420" i="11" s="1"/>
  <c r="A421" i="11" a="1"/>
  <c r="A421" i="11" s="1"/>
  <c r="A422" i="11" a="1"/>
  <c r="A422" i="11" s="1"/>
  <c r="A423" i="11" a="1"/>
  <c r="A423" i="11" s="1"/>
  <c r="A424" i="11" a="1"/>
  <c r="A424" i="11" s="1"/>
  <c r="A425" i="11" a="1"/>
  <c r="A425" i="11" s="1"/>
  <c r="A426" i="11" a="1"/>
  <c r="A426" i="11" s="1"/>
  <c r="A427" i="11" a="1"/>
  <c r="A427" i="11" s="1"/>
  <c r="A428" i="11" a="1"/>
  <c r="A428" i="11" s="1"/>
  <c r="A429" i="11" a="1"/>
  <c r="A429" i="11" s="1"/>
  <c r="A430" i="11" a="1"/>
  <c r="A430" i="11" s="1"/>
  <c r="A431" i="11" a="1"/>
  <c r="A431" i="11" s="1"/>
  <c r="A432" i="11" a="1"/>
  <c r="A432" i="11" s="1"/>
  <c r="A433" i="11" a="1"/>
  <c r="A433" i="11" s="1"/>
  <c r="A434" i="11" a="1"/>
  <c r="A434" i="11" s="1"/>
  <c r="A435" i="11" a="1"/>
  <c r="A435" i="11" s="1"/>
  <c r="A436" i="11" a="1"/>
  <c r="A436" i="11" s="1"/>
  <c r="A437" i="11" a="1"/>
  <c r="A437" i="11" s="1"/>
  <c r="A438" i="11" a="1"/>
  <c r="A438" i="11" s="1"/>
  <c r="A439" i="11" a="1"/>
  <c r="A439" i="11" s="1"/>
  <c r="A440" i="11" a="1"/>
  <c r="A440" i="11" s="1"/>
  <c r="A441" i="11" a="1"/>
  <c r="A441" i="11" s="1"/>
  <c r="A442" i="11" a="1"/>
  <c r="A442" i="11" s="1"/>
  <c r="A443" i="11" a="1"/>
  <c r="A443" i="11" s="1"/>
  <c r="A444" i="11" a="1"/>
  <c r="A444" i="11" s="1"/>
  <c r="A445" i="11" a="1"/>
  <c r="A445" i="11" s="1"/>
  <c r="A446" i="11" a="1"/>
  <c r="A446" i="11" s="1"/>
  <c r="A447" i="11" a="1"/>
  <c r="A447" i="11" s="1"/>
  <c r="A448" i="11" a="1"/>
  <c r="A448" i="11" s="1"/>
  <c r="A449" i="11" a="1"/>
  <c r="A449" i="11" s="1"/>
  <c r="A450" i="11" a="1"/>
  <c r="A450" i="11" s="1"/>
  <c r="A451" i="11" a="1"/>
  <c r="A451" i="11" s="1"/>
  <c r="A452" i="11" a="1"/>
  <c r="A452" i="11" s="1"/>
  <c r="A453" i="11" a="1"/>
  <c r="A453" i="11" s="1"/>
  <c r="A454" i="11" a="1"/>
  <c r="A454" i="11" s="1"/>
  <c r="A455" i="11" a="1"/>
  <c r="A455" i="11" s="1"/>
  <c r="A456" i="11" a="1"/>
  <c r="A456" i="11" s="1"/>
  <c r="A457" i="11" a="1"/>
  <c r="A457" i="11" s="1"/>
  <c r="A458" i="11" a="1"/>
  <c r="A458" i="11" s="1"/>
  <c r="A459" i="11" a="1"/>
  <c r="A459" i="11" s="1"/>
  <c r="A460" i="11" a="1"/>
  <c r="A460" i="11" s="1"/>
  <c r="A461" i="11" a="1"/>
  <c r="A461" i="11" s="1"/>
  <c r="A462" i="11" a="1"/>
  <c r="A462" i="11" s="1"/>
  <c r="A463" i="11" a="1"/>
  <c r="A463" i="11" s="1"/>
  <c r="A464" i="11" a="1"/>
  <c r="A464" i="11" s="1"/>
  <c r="A465" i="11" a="1"/>
  <c r="A465" i="11" s="1"/>
  <c r="A466" i="11" a="1"/>
  <c r="A466" i="11" s="1"/>
  <c r="A467" i="11" a="1"/>
  <c r="A467" i="11" s="1"/>
  <c r="A468" i="11" a="1"/>
  <c r="A468" i="11" s="1"/>
  <c r="A469" i="11" a="1"/>
  <c r="A469" i="11" s="1"/>
  <c r="A470" i="11" a="1"/>
  <c r="A470" i="11" s="1"/>
  <c r="A471" i="11" a="1"/>
  <c r="A471" i="11" s="1"/>
  <c r="A472" i="11" a="1"/>
  <c r="A472" i="11" s="1"/>
  <c r="A473" i="11" a="1"/>
  <c r="A473" i="11" s="1"/>
  <c r="A474" i="11" a="1"/>
  <c r="A474" i="11" s="1"/>
  <c r="A475" i="11" a="1"/>
  <c r="A475" i="11" s="1"/>
  <c r="A476" i="11" a="1"/>
  <c r="A476" i="11" s="1"/>
  <c r="A477" i="11" a="1"/>
  <c r="A477" i="11" s="1"/>
  <c r="A478" i="11" a="1"/>
  <c r="A478" i="11" s="1"/>
  <c r="A479" i="11" a="1"/>
  <c r="A479" i="11" s="1"/>
  <c r="A480" i="11" a="1"/>
  <c r="A480" i="11" s="1"/>
  <c r="A481" i="11" a="1"/>
  <c r="A481" i="11" s="1"/>
  <c r="A482" i="11" a="1"/>
  <c r="A482" i="11" s="1"/>
  <c r="A483" i="11" a="1"/>
  <c r="A483" i="11" s="1"/>
  <c r="A484" i="11" a="1"/>
  <c r="A484" i="11" s="1"/>
  <c r="A485" i="11" a="1"/>
  <c r="A485" i="11" s="1"/>
  <c r="A486" i="11" a="1"/>
  <c r="A486" i="11" s="1"/>
  <c r="A487" i="11" a="1"/>
  <c r="A487" i="11" s="1"/>
  <c r="A488" i="11" a="1"/>
  <c r="A488" i="11" s="1"/>
  <c r="A489" i="11" a="1"/>
  <c r="A489" i="11" s="1"/>
  <c r="A490" i="11" a="1"/>
  <c r="A490" i="11" s="1"/>
  <c r="A491" i="11" a="1"/>
  <c r="A491" i="11" s="1"/>
  <c r="A492" i="11" a="1"/>
  <c r="A492" i="11" s="1"/>
  <c r="A493" i="11" a="1"/>
  <c r="A493" i="11" s="1"/>
  <c r="A494" i="11" a="1"/>
  <c r="A494" i="11" s="1"/>
  <c r="A495" i="11" a="1"/>
  <c r="A495" i="11" s="1"/>
  <c r="A496" i="11" a="1"/>
  <c r="A496" i="11" s="1"/>
  <c r="A497" i="11" a="1"/>
  <c r="A497" i="11" s="1"/>
  <c r="A498" i="11" a="1"/>
  <c r="A498" i="11" s="1"/>
  <c r="A499" i="11" a="1"/>
  <c r="A499" i="11" s="1"/>
  <c r="A500" i="11" a="1"/>
  <c r="A500" i="11" s="1"/>
  <c r="A501" i="11" a="1"/>
  <c r="A501" i="11" s="1"/>
  <c r="A502" i="11" a="1"/>
  <c r="A502" i="11" s="1"/>
  <c r="A503" i="11" a="1"/>
  <c r="A503" i="11" s="1"/>
  <c r="A504" i="11" a="1"/>
  <c r="A504" i="11" s="1"/>
  <c r="A505" i="11" a="1"/>
  <c r="A505" i="11" s="1"/>
  <c r="A506" i="11" a="1"/>
  <c r="A506" i="11" s="1"/>
  <c r="A507" i="11" a="1"/>
  <c r="A507" i="11" s="1"/>
  <c r="A508" i="11" a="1"/>
  <c r="A508" i="11" s="1"/>
  <c r="A509" i="11" a="1"/>
  <c r="A509" i="11" s="1"/>
  <c r="A510" i="11" a="1"/>
  <c r="A510" i="11" s="1"/>
  <c r="A511" i="11" a="1"/>
  <c r="A511" i="11" s="1"/>
  <c r="A512" i="11" a="1"/>
  <c r="A512" i="11" s="1"/>
  <c r="A513" i="11" a="1"/>
  <c r="A513" i="11" s="1"/>
  <c r="A514" i="11" a="1"/>
  <c r="A514" i="11" s="1"/>
  <c r="A515" i="11" a="1"/>
  <c r="A515" i="11" s="1"/>
  <c r="A516" i="11" a="1"/>
  <c r="A516" i="11" s="1"/>
  <c r="A517" i="11" a="1"/>
  <c r="A517" i="11" s="1"/>
  <c r="A518" i="11" a="1"/>
  <c r="A518" i="11" s="1"/>
  <c r="A519" i="11" a="1"/>
  <c r="A519" i="11" s="1"/>
  <c r="A520" i="11" a="1"/>
  <c r="A520" i="11" s="1"/>
  <c r="A521" i="11" a="1"/>
  <c r="A521" i="11" s="1"/>
  <c r="A522" i="11" a="1"/>
  <c r="A522" i="11" s="1"/>
  <c r="A523" i="11" a="1"/>
  <c r="A523" i="11" s="1"/>
  <c r="A524" i="11" a="1"/>
  <c r="A524" i="11" s="1"/>
  <c r="A525" i="11" a="1"/>
  <c r="A525" i="11" s="1"/>
  <c r="A526" i="11" a="1"/>
  <c r="A526" i="11" s="1"/>
  <c r="A527" i="11" a="1"/>
  <c r="A527" i="11" s="1"/>
  <c r="A528" i="11" a="1"/>
  <c r="A528" i="11" s="1"/>
  <c r="A529" i="11" a="1"/>
  <c r="A529" i="11" s="1"/>
  <c r="A530" i="11" a="1"/>
  <c r="A530" i="11" s="1"/>
  <c r="A531" i="11" a="1"/>
  <c r="A531" i="11" s="1"/>
  <c r="A532" i="11" a="1"/>
  <c r="A532" i="11" s="1"/>
  <c r="A533" i="11" a="1"/>
  <c r="A533" i="11" s="1"/>
  <c r="A534" i="11" a="1"/>
  <c r="A534" i="11" s="1"/>
  <c r="A535" i="11" a="1"/>
  <c r="A535" i="11" s="1"/>
  <c r="A536" i="11" a="1"/>
  <c r="A536" i="11" s="1"/>
  <c r="A537" i="11" a="1"/>
  <c r="A537" i="11" s="1"/>
  <c r="A538" i="11" a="1"/>
  <c r="A538" i="11" s="1"/>
  <c r="A539" i="11" a="1"/>
  <c r="A539" i="11" s="1"/>
  <c r="A540" i="11" a="1"/>
  <c r="A540" i="11" s="1"/>
  <c r="A541" i="11" a="1"/>
  <c r="A541" i="11" s="1"/>
  <c r="A542" i="11" a="1"/>
  <c r="A542" i="11" s="1"/>
  <c r="A543" i="11" a="1"/>
  <c r="A543" i="11" s="1"/>
  <c r="A544" i="11" a="1"/>
  <c r="A544" i="11" s="1"/>
  <c r="A545" i="11" a="1"/>
  <c r="A545" i="11" s="1"/>
  <c r="A546" i="11" a="1"/>
  <c r="A546" i="11" s="1"/>
  <c r="A547" i="11" a="1"/>
  <c r="A547" i="11" s="1"/>
  <c r="A548" i="11" a="1"/>
  <c r="A548" i="11" s="1"/>
  <c r="A549" i="11" a="1"/>
  <c r="A549" i="11" s="1"/>
  <c r="A550" i="11" a="1"/>
  <c r="A550" i="11" s="1"/>
  <c r="A551" i="11" a="1"/>
  <c r="A551" i="11" s="1"/>
  <c r="A552" i="11" a="1"/>
  <c r="A552" i="11" s="1"/>
  <c r="A553" i="11" a="1"/>
  <c r="A553" i="11" s="1"/>
  <c r="A554" i="11" a="1"/>
  <c r="A554" i="11" s="1"/>
  <c r="A555" i="11" a="1"/>
  <c r="A555" i="11" s="1"/>
  <c r="A556" i="11" a="1"/>
  <c r="A556" i="11" s="1"/>
  <c r="A557" i="11" a="1"/>
  <c r="A557" i="11" s="1"/>
  <c r="A558" i="11" a="1"/>
  <c r="A558" i="11" s="1"/>
  <c r="A559" i="11" a="1"/>
  <c r="A559" i="11" s="1"/>
  <c r="A560" i="11" a="1"/>
  <c r="A560" i="11" s="1"/>
  <c r="A561" i="11" a="1"/>
  <c r="A561" i="11" s="1"/>
  <c r="A562" i="11" a="1"/>
  <c r="A562" i="11" s="1"/>
  <c r="A563" i="11" a="1"/>
  <c r="A563" i="11" s="1"/>
  <c r="A564" i="11" a="1"/>
  <c r="A564" i="11" s="1"/>
  <c r="A565" i="11" a="1"/>
  <c r="A565" i="11" s="1"/>
  <c r="A566" i="11" a="1"/>
  <c r="A566" i="11" s="1"/>
  <c r="A567" i="11" a="1"/>
  <c r="A567" i="11" s="1"/>
  <c r="A568" i="11" a="1"/>
  <c r="A568" i="11" s="1"/>
  <c r="A569" i="11" a="1"/>
  <c r="A569" i="11" s="1"/>
  <c r="A2" i="11" a="1"/>
  <c r="A2" i="11" s="1"/>
  <c r="A570" i="11"/>
  <c r="A571" i="11"/>
  <c r="F5" i="12" l="1"/>
  <c r="N11" i="1" s="1"/>
  <c r="W11" i="1" s="1"/>
  <c r="X11" i="1" s="1"/>
  <c r="Y11" i="1" s="1"/>
  <c r="W16" i="1"/>
  <c r="X16" i="1" s="1"/>
  <c r="Y16" i="1" s="1"/>
  <c r="W14" i="1"/>
  <c r="X14" i="1" s="1"/>
  <c r="Y14" i="1" s="1"/>
  <c r="W24" i="1"/>
  <c r="X24" i="1" s="1"/>
  <c r="Y24" i="1" s="1"/>
  <c r="W10" i="1"/>
  <c r="X10" i="1" s="1"/>
  <c r="Y10" i="1" s="1"/>
  <c r="A1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B8478A-648E-44D4-9A22-821936CB4D8D}" keepAlive="1" name="Consulta - Table 0" description="Conexão com a consulta 'Table 0' na pasta de trabalho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07AAC92A-0A1C-47E6-BD46-C0EFBED96710}" keepAlive="1" interval="60" name="Consulta - Table 0 (2)" description="Conexão com a consulta 'Table 0 (2)' na pasta de trabalho." type="5" refreshedVersion="8" background="1" refreshOnLoad="1" saveData="1">
    <dbPr connection="Provider=Microsoft.Mashup.OleDb.1;Data Source=$Workbook$;Location=&quot;Table 0 (2)&quot;;Extended Properties=&quot;&quot;" command="SELECT * FROM [Table 0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<sst xmlns="http://schemas.openxmlformats.org/spreadsheetml/2006/main" count="2688" uniqueCount="229">
  <si>
    <t>Origem</t>
  </si>
  <si>
    <t>Destino</t>
  </si>
  <si>
    <t>Equip/Status</t>
  </si>
  <si>
    <t>Valor/km</t>
  </si>
  <si>
    <t>IRPJ/CSLL 2,90%</t>
  </si>
  <si>
    <t>INSS 1,5%</t>
  </si>
  <si>
    <t>Valor Merc.</t>
  </si>
  <si>
    <t>SEGURO CARGA</t>
  </si>
  <si>
    <t>ISSQN 0,3%</t>
  </si>
  <si>
    <t>CUSTO FRETE</t>
  </si>
  <si>
    <t>C. COML</t>
  </si>
  <si>
    <t>KM</t>
  </si>
  <si>
    <t>Custo Total</t>
  </si>
  <si>
    <t>INTEGRAÇÃO</t>
  </si>
  <si>
    <t>Margem INLOG</t>
  </si>
  <si>
    <t>C. EXT</t>
  </si>
  <si>
    <t>UF</t>
  </si>
  <si>
    <t>SC</t>
  </si>
  <si>
    <t>SP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</si>
  <si>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</si>
  <si>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</si>
  <si>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</si>
  <si>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</si>
  <si>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</si>
  <si>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</si>
  <si>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</si>
  <si>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</si>
  <si>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</si>
  <si>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</si>
  <si>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</si>
  <si>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</si>
  <si>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</si>
  <si>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</si>
  <si>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</si>
  <si>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</si>
  <si>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</si>
  <si>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</si>
  <si>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</si>
  <si>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</si>
  <si>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</si>
  <si>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</si>
  <si>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</si>
  <si>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SE</t>
  </si>
  <si>
    <t>TO</t>
  </si>
  <si>
    <t>S/N</t>
  </si>
  <si>
    <t>COMISSÃO?</t>
  </si>
  <si>
    <t>COMISSÃO EXT.?</t>
  </si>
  <si>
    <t>ORIGEM</t>
  </si>
  <si>
    <t>DESTINO</t>
  </si>
  <si>
    <t>Tipo Carroc.</t>
  </si>
  <si>
    <t>Tipo Veículo</t>
  </si>
  <si>
    <t>CUSTO</t>
  </si>
  <si>
    <t>ICMS</t>
  </si>
  <si>
    <t>DATA</t>
  </si>
  <si>
    <t>São Bernardo do Campo</t>
  </si>
  <si>
    <t>Carreta</t>
  </si>
  <si>
    <t>Toco</t>
  </si>
  <si>
    <t>Trucado</t>
  </si>
  <si>
    <t>Truck</t>
  </si>
  <si>
    <t>Itajaí</t>
  </si>
  <si>
    <t>Santana de Parnaiba</t>
  </si>
  <si>
    <t>Guarulhos</t>
  </si>
  <si>
    <t>Diadema</t>
  </si>
  <si>
    <t>Barueri</t>
  </si>
  <si>
    <t>São Roque</t>
  </si>
  <si>
    <t>Itupeva</t>
  </si>
  <si>
    <t>Novo Hamburgo</t>
  </si>
  <si>
    <t>Igarape</t>
  </si>
  <si>
    <t>Americana</t>
  </si>
  <si>
    <t>Araçariguama</t>
  </si>
  <si>
    <t>Ribeirão Preto</t>
  </si>
  <si>
    <t>Joinville</t>
  </si>
  <si>
    <t>Caçapava</t>
  </si>
  <si>
    <t>Pinhais</t>
  </si>
  <si>
    <t>Porta Conteiner</t>
  </si>
  <si>
    <t>40'</t>
  </si>
  <si>
    <t>Blumenau</t>
  </si>
  <si>
    <t>Ribas do Rio Pardo</t>
  </si>
  <si>
    <t>Ilhota</t>
  </si>
  <si>
    <t>Taquari</t>
  </si>
  <si>
    <t>Navegantes</t>
  </si>
  <si>
    <t>Içara</t>
  </si>
  <si>
    <t>Criciúma</t>
  </si>
  <si>
    <t>Jaíba</t>
  </si>
  <si>
    <t>Santos</t>
  </si>
  <si>
    <t>Loanda</t>
  </si>
  <si>
    <t>Vera</t>
  </si>
  <si>
    <t>Dois Corrégos</t>
  </si>
  <si>
    <t>Mauá</t>
  </si>
  <si>
    <t>Peso Líquido (ton)</t>
  </si>
  <si>
    <t>%</t>
  </si>
  <si>
    <t>R$</t>
  </si>
  <si>
    <t>Valor Cobrado do Cliente</t>
  </si>
  <si>
    <t>Itajaí(Multilog)</t>
  </si>
  <si>
    <t>20'</t>
  </si>
  <si>
    <t>Itapoá</t>
  </si>
  <si>
    <t>Itajaí (OL)</t>
  </si>
  <si>
    <t>Timbó</t>
  </si>
  <si>
    <t>Rio Verde</t>
  </si>
  <si>
    <t>Nova Bassano</t>
  </si>
  <si>
    <t>Cachoeiro de Itapemirim</t>
  </si>
  <si>
    <t>-</t>
  </si>
  <si>
    <t>UF2</t>
  </si>
  <si>
    <t>Paranavaí</t>
  </si>
  <si>
    <t>Isotanque</t>
  </si>
  <si>
    <t>Porta Container</t>
  </si>
  <si>
    <t>Frete Peso</t>
  </si>
  <si>
    <t>Maravilhas</t>
  </si>
  <si>
    <t>Curitiba</t>
  </si>
  <si>
    <t>Santo André</t>
  </si>
  <si>
    <t>Sumaré</t>
  </si>
  <si>
    <t>Container</t>
  </si>
  <si>
    <t>Valor do Serviço</t>
  </si>
  <si>
    <t>ICMS INCLUSO?</t>
  </si>
  <si>
    <t>Chapecó</t>
  </si>
  <si>
    <t>Porta Coneiner</t>
  </si>
  <si>
    <t>Guarujá</t>
  </si>
  <si>
    <t>Bataguassu</t>
  </si>
  <si>
    <t>Cachoeirinha</t>
  </si>
  <si>
    <t>ADV INCLUSO?</t>
  </si>
  <si>
    <t>Não me Toque</t>
  </si>
  <si>
    <t>Jundiaí</t>
  </si>
  <si>
    <t>São Paulo</t>
  </si>
  <si>
    <t>Cascavel</t>
  </si>
  <si>
    <t>Foz do Iguaçu</t>
  </si>
  <si>
    <t>Boa Vista II</t>
  </si>
  <si>
    <t>Quatro Barras</t>
  </si>
  <si>
    <t>Rio de Janeiro</t>
  </si>
  <si>
    <t>São Francisco do Sul</t>
  </si>
  <si>
    <t>Belo Horizonte</t>
  </si>
  <si>
    <t>Mirassolândia</t>
  </si>
  <si>
    <t>Palhoça</t>
  </si>
  <si>
    <t>CUSTO COM AGREGADO</t>
  </si>
  <si>
    <t>VALOR P/KM</t>
  </si>
  <si>
    <t>TIPO</t>
  </si>
  <si>
    <t>CHEIO</t>
  </si>
  <si>
    <t>VAZIO</t>
  </si>
  <si>
    <t>TOTAL</t>
  </si>
  <si>
    <t>PEDÁGIO</t>
  </si>
  <si>
    <t>Garuva</t>
  </si>
  <si>
    <t>Encantado</t>
  </si>
  <si>
    <t>Guaramirim</t>
  </si>
  <si>
    <t>Cosmópolis</t>
  </si>
  <si>
    <t>x</t>
  </si>
  <si>
    <t>Camanducaia</t>
  </si>
  <si>
    <t>Piçarras</t>
  </si>
  <si>
    <t>São José</t>
  </si>
  <si>
    <t>CONSULTA</t>
  </si>
  <si>
    <t>Campo Grande</t>
  </si>
  <si>
    <t>São José dos Pinhais</t>
  </si>
  <si>
    <t>SC X GRANDE SP</t>
  </si>
  <si>
    <t>Propriedade</t>
  </si>
  <si>
    <t>Terceiro</t>
  </si>
  <si>
    <t>Cocal do Sul</t>
  </si>
  <si>
    <t>Agregado</t>
  </si>
  <si>
    <t>São José dos Campos</t>
  </si>
  <si>
    <t>1/26/2023</t>
  </si>
  <si>
    <t>3/8/2023</t>
  </si>
  <si>
    <t>12/16/2022</t>
  </si>
  <si>
    <t>2/3/2023</t>
  </si>
  <si>
    <t>1/16/2023</t>
  </si>
  <si>
    <t>12/28/2022</t>
  </si>
  <si>
    <t>12/14/2022</t>
  </si>
  <si>
    <t>12/26/2022</t>
  </si>
  <si>
    <t>1/31/2023</t>
  </si>
  <si>
    <t>12/13/2022</t>
  </si>
  <si>
    <t>1/23/2023</t>
  </si>
  <si>
    <t>1/30/2023</t>
  </si>
  <si>
    <t>2/6/2023</t>
  </si>
  <si>
    <t>2/8/2023</t>
  </si>
  <si>
    <t>2/9/2023</t>
  </si>
  <si>
    <t>2/13/2023</t>
  </si>
  <si>
    <t>2/14/2023</t>
  </si>
  <si>
    <t>2/15/2023</t>
  </si>
  <si>
    <t>2/17/2023</t>
  </si>
  <si>
    <t>2/22/2023</t>
  </si>
  <si>
    <t>2/28/2023</t>
  </si>
  <si>
    <t>3/6/2023</t>
  </si>
  <si>
    <t>3/10/2023</t>
  </si>
  <si>
    <t>3/15/2023</t>
  </si>
  <si>
    <t>3/16/2023</t>
  </si>
  <si>
    <t>3/21/2023</t>
  </si>
  <si>
    <t>3/22/2023</t>
  </si>
  <si>
    <t>3/17/2023</t>
  </si>
  <si>
    <t>3/23/2023</t>
  </si>
  <si>
    <t>Ibaté</t>
  </si>
  <si>
    <t>Lençóis Paulista</t>
  </si>
  <si>
    <t>3/29/2023</t>
  </si>
  <si>
    <t>Divinópolis</t>
  </si>
  <si>
    <t>Lagoa da Prata</t>
  </si>
  <si>
    <t>São Sebastião do Oeste</t>
  </si>
  <si>
    <t>Barra do Garças</t>
  </si>
  <si>
    <t>Cláudia</t>
  </si>
  <si>
    <t>Diamantino</t>
  </si>
  <si>
    <t>Confresa</t>
  </si>
  <si>
    <t>Rondonópolis</t>
  </si>
  <si>
    <t>Mirassol D'oeste</t>
  </si>
  <si>
    <t>Cassilândia</t>
  </si>
  <si>
    <t>Paulínia</t>
  </si>
  <si>
    <t xml:space="preserve"> </t>
  </si>
  <si>
    <t>Curvelo</t>
  </si>
  <si>
    <t>3/30/2023</t>
  </si>
  <si>
    <t>São Bento do Sul</t>
  </si>
  <si>
    <t>Itajaí (Oceanic)</t>
  </si>
  <si>
    <t>3/31/2023</t>
  </si>
  <si>
    <t>Paranaguá</t>
  </si>
  <si>
    <t>Jaguariaíva</t>
  </si>
  <si>
    <t>Indaiatuba</t>
  </si>
  <si>
    <t>Canoas</t>
  </si>
  <si>
    <t>4/3/2023</t>
  </si>
  <si>
    <t>3/4/2023</t>
  </si>
  <si>
    <t>Contagem</t>
  </si>
  <si>
    <t>4/4/2023</t>
  </si>
  <si>
    <t>4/5/2023</t>
  </si>
  <si>
    <t>Cruzeiro</t>
  </si>
  <si>
    <t>4/6/2023</t>
  </si>
  <si>
    <t>Mirassol D'Oeste</t>
  </si>
  <si>
    <t>4/11/2023</t>
  </si>
  <si>
    <t>Mirassol d'Oeste</t>
  </si>
  <si>
    <t>PIS/COFINS 2%</t>
  </si>
  <si>
    <t>Artur Nogueira</t>
  </si>
  <si>
    <t>Taquara</t>
  </si>
  <si>
    <t>4/20/2023</t>
  </si>
  <si>
    <t>Balneário Barra do Sul</t>
  </si>
  <si>
    <t>Embu das Artes</t>
  </si>
  <si>
    <t>4/19/2023</t>
  </si>
  <si>
    <t>Unai</t>
  </si>
  <si>
    <t>4/18/2023</t>
  </si>
  <si>
    <t>Barretos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</si>
</sst>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 &quot;#,##0.00_);[Red]\(&quot;R$ &quot;#,##0.00\)"/>
    <numFmt numFmtId="165" formatCode="&quot;R$&quot;\ #,##0.00"/>
    <numFmt numFmtId="166" formatCode="0.00000%"/>
  </numFmts>
  <fonts count="31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  <scheme val="minor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rgb="FF0070C0"/>
      <name val="Arial Narrow"/>
      <family val="2"/>
    </font>
    <font>
      <sz val="12"/>
      <color rgb="FF222222"/>
      <name val="Calibri"/>
      <family val="2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333333"/>
      <name val="Open Sans"/>
      <family val="2"/>
    </font>
    <font>
      <b/>
      <sz val="11"/>
      <color rgb="FF333333"/>
      <name val="Open Sans"/>
      <family val="2"/>
    </font>
    <font>
      <sz val="11"/>
      <color theme="1"/>
      <name val="Calibri"/>
      <family val="2"/>
    </font>
    <font>
      <b/>
      <sz val="12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Arial"/>
      <family val="2"/>
      <scheme val="minor"/>
    </font>
    <font>
      <b/>
      <sz val="12"/>
      <color theme="0"/>
      <name val="Arial Narrow"/>
      <family val="2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name val="Arial"/>
      <family val="2"/>
      <scheme val="minor"/>
    </font>
    <font>
      <b/>
      <sz val="18"/>
      <color theme="2"/>
      <name val="Calibri"/>
      <family val="2"/>
    </font>
    <font>
      <sz val="11"/>
      <color theme="1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D6E3BC"/>
      </patternFill>
    </fill>
    <fill>
      <patternFill patternType="solid">
        <fgColor rgb="FF00B050"/>
        <bgColor rgb="FFD6E3BC"/>
      </patternFill>
    </fill>
    <fill>
      <patternFill patternType="solid">
        <fgColor rgb="FF00B050"/>
        <bgColor rgb="FFEAF1DD"/>
      </patternFill>
    </fill>
    <fill>
      <patternFill patternType="solid">
        <fgColor theme="0"/>
        <bgColor rgb="FFEAF1DD"/>
      </patternFill>
    </fill>
    <fill>
      <patternFill patternType="solid">
        <fgColor rgb="FF0033CC"/>
        <bgColor rgb="FFD6E3BC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rgb="FFEAF1DD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444444"/>
      </left>
      <right style="medium">
        <color rgb="FFCCCCCC"/>
      </right>
      <top style="thick">
        <color rgb="FF44444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444444"/>
      </top>
      <bottom style="medium">
        <color rgb="FFCCCCCC"/>
      </bottom>
      <diagonal/>
    </border>
    <border>
      <left style="medium">
        <color rgb="FFCCCCCC"/>
      </left>
      <right style="thick">
        <color rgb="FF444444"/>
      </right>
      <top style="thick">
        <color rgb="FF444444"/>
      </top>
      <bottom style="medium">
        <color rgb="FFCCCCCC"/>
      </bottom>
      <diagonal/>
    </border>
    <border>
      <left style="thick">
        <color rgb="FF44444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444444"/>
      </right>
      <top style="medium">
        <color rgb="FFCCCCCC"/>
      </top>
      <bottom style="medium">
        <color rgb="FFCCCCCC"/>
      </bottom>
      <diagonal/>
    </border>
    <border>
      <left style="thick">
        <color rgb="FF444444"/>
      </left>
      <right style="medium">
        <color rgb="FFCCCCCC"/>
      </right>
      <top style="medium">
        <color rgb="FFCCCCCC"/>
      </top>
      <bottom style="thick">
        <color rgb="FF44444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444444"/>
      </bottom>
      <diagonal/>
    </border>
    <border>
      <left style="medium">
        <color rgb="FFCCCCCC"/>
      </left>
      <right style="thick">
        <color rgb="FF444444"/>
      </right>
      <top style="medium">
        <color rgb="FFCCCCCC"/>
      </top>
      <bottom style="thick">
        <color rgb="FF44444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161">
    <xf numFmtId="0" fontId="0" fillId="0" borderId="0" xfId="0"/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164" fontId="12" fillId="4" borderId="3" xfId="0" applyNumberFormat="1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8" fillId="0" borderId="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19" fillId="0" borderId="8" xfId="0" applyFont="1" applyBorder="1" applyAlignment="1">
      <alignment horizontal="right" vertical="center" wrapText="1"/>
    </xf>
    <xf numFmtId="0" fontId="18" fillId="0" borderId="8" xfId="0" applyFont="1" applyBorder="1" applyAlignment="1">
      <alignment horizontal="right" vertical="center" wrapText="1"/>
    </xf>
    <xf numFmtId="0" fontId="18" fillId="0" borderId="9" xfId="0" applyFont="1" applyBorder="1" applyAlignment="1">
      <alignment horizontal="right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horizontal="right" vertical="center" wrapText="1"/>
    </xf>
    <xf numFmtId="0" fontId="19" fillId="0" borderId="12" xfId="0" applyFont="1" applyBorder="1" applyAlignment="1">
      <alignment horizontal="right" vertical="center" wrapText="1"/>
    </xf>
    <xf numFmtId="0" fontId="20" fillId="6" borderId="8" xfId="0" applyFont="1" applyFill="1" applyBorder="1" applyAlignment="1">
      <alignment wrapText="1"/>
    </xf>
    <xf numFmtId="164" fontId="13" fillId="5" borderId="1" xfId="0" applyNumberFormat="1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8" fontId="14" fillId="5" borderId="1" xfId="0" applyNumberFormat="1" applyFont="1" applyFill="1" applyBorder="1" applyAlignment="1">
      <alignment horizontal="center" vertical="center" wrapText="1"/>
    </xf>
    <xf numFmtId="4" fontId="15" fillId="5" borderId="1" xfId="0" applyNumberFormat="1" applyFont="1" applyFill="1" applyBorder="1" applyAlignment="1">
      <alignment horizontal="center" vertical="center"/>
    </xf>
    <xf numFmtId="165" fontId="13" fillId="5" borderId="1" xfId="0" applyNumberFormat="1" applyFont="1" applyFill="1" applyBorder="1" applyAlignment="1">
      <alignment horizontal="center" vertical="center"/>
    </xf>
    <xf numFmtId="44" fontId="8" fillId="0" borderId="1" xfId="1" applyFont="1" applyBorder="1" applyAlignment="1">
      <alignment horizontal="center" vertical="center"/>
    </xf>
    <xf numFmtId="44" fontId="8" fillId="0" borderId="0" xfId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44" fontId="22" fillId="0" borderId="0" xfId="1" applyFont="1" applyAlignment="1">
      <alignment horizontal="center" vertical="center"/>
    </xf>
    <xf numFmtId="44" fontId="24" fillId="0" borderId="0" xfId="1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0" fontId="12" fillId="8" borderId="3" xfId="0" applyFont="1" applyFill="1" applyBorder="1" applyAlignment="1">
      <alignment horizontal="center" vertical="center" wrapText="1"/>
    </xf>
    <xf numFmtId="8" fontId="8" fillId="0" borderId="0" xfId="0" applyNumberFormat="1" applyFont="1" applyAlignment="1">
      <alignment horizontal="center" vertical="center"/>
    </xf>
    <xf numFmtId="14" fontId="0" fillId="0" borderId="0" xfId="0" applyNumberFormat="1"/>
    <xf numFmtId="0" fontId="25" fillId="9" borderId="3" xfId="0" applyFont="1" applyFill="1" applyBorder="1" applyAlignment="1">
      <alignment horizontal="center" vertical="center" wrapText="1"/>
    </xf>
    <xf numFmtId="8" fontId="25" fillId="10" borderId="1" xfId="0" applyNumberFormat="1" applyFont="1" applyFill="1" applyBorder="1" applyAlignment="1">
      <alignment horizontal="center" vertical="center" wrapText="1"/>
    </xf>
    <xf numFmtId="164" fontId="13" fillId="11" borderId="0" xfId="0" applyNumberFormat="1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9" fontId="8" fillId="0" borderId="0" xfId="3" applyFont="1" applyAlignment="1">
      <alignment horizontal="center" vertical="center"/>
    </xf>
    <xf numFmtId="9" fontId="9" fillId="0" borderId="0" xfId="3" applyFont="1" applyAlignment="1">
      <alignment horizontal="center" vertical="center"/>
    </xf>
    <xf numFmtId="166" fontId="10" fillId="7" borderId="0" xfId="3" applyNumberFormat="1" applyFont="1" applyFill="1" applyAlignment="1">
      <alignment horizontal="center" vertical="center" wrapText="1"/>
    </xf>
    <xf numFmtId="2" fontId="12" fillId="8" borderId="3" xfId="0" applyNumberFormat="1" applyFont="1" applyFill="1" applyBorder="1" applyAlignment="1">
      <alignment horizontal="center" vertical="center"/>
    </xf>
    <xf numFmtId="2" fontId="14" fillId="5" borderId="1" xfId="0" applyNumberFormat="1" applyFont="1" applyFill="1" applyBorder="1" applyAlignment="1">
      <alignment horizontal="center" vertical="center"/>
    </xf>
    <xf numFmtId="2" fontId="14" fillId="5" borderId="1" xfId="2" applyNumberFormat="1" applyFont="1" applyFill="1" applyBorder="1" applyAlignment="1">
      <alignment horizontal="center" vertical="center"/>
    </xf>
    <xf numFmtId="164" fontId="14" fillId="5" borderId="1" xfId="0" applyNumberFormat="1" applyFont="1" applyFill="1" applyBorder="1" applyAlignment="1">
      <alignment horizontal="center" vertical="center"/>
    </xf>
    <xf numFmtId="14" fontId="22" fillId="0" borderId="0" xfId="1" applyNumberFormat="1" applyFont="1" applyBorder="1" applyAlignment="1">
      <alignment horizontal="center" vertical="center"/>
    </xf>
    <xf numFmtId="14" fontId="24" fillId="0" borderId="0" xfId="1" applyNumberFormat="1" applyFont="1" applyBorder="1" applyAlignment="1">
      <alignment horizontal="center" vertical="center"/>
    </xf>
    <xf numFmtId="8" fontId="11" fillId="0" borderId="0" xfId="0" applyNumberFormat="1" applyFont="1" applyAlignment="1">
      <alignment horizontal="center" vertical="center" wrapText="1"/>
    </xf>
    <xf numFmtId="0" fontId="8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 wrapText="1"/>
    </xf>
    <xf numFmtId="8" fontId="14" fillId="11" borderId="0" xfId="0" applyNumberFormat="1" applyFont="1" applyFill="1" applyAlignment="1">
      <alignment horizontal="center" vertical="center" wrapText="1"/>
    </xf>
    <xf numFmtId="2" fontId="14" fillId="11" borderId="0" xfId="0" applyNumberFormat="1" applyFont="1" applyFill="1" applyAlignment="1">
      <alignment horizontal="center" vertical="center"/>
    </xf>
    <xf numFmtId="2" fontId="14" fillId="11" borderId="0" xfId="2" applyNumberFormat="1" applyFont="1" applyFill="1" applyBorder="1" applyAlignment="1">
      <alignment horizontal="center" vertical="center"/>
    </xf>
    <xf numFmtId="4" fontId="15" fillId="11" borderId="0" xfId="0" applyNumberFormat="1" applyFont="1" applyFill="1" applyAlignment="1">
      <alignment horizontal="center" vertical="center"/>
    </xf>
    <xf numFmtId="164" fontId="14" fillId="11" borderId="0" xfId="0" applyNumberFormat="1" applyFont="1" applyFill="1" applyAlignment="1">
      <alignment horizontal="center" vertical="center"/>
    </xf>
    <xf numFmtId="165" fontId="13" fillId="11" borderId="0" xfId="0" applyNumberFormat="1" applyFont="1" applyFill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9" fontId="8" fillId="0" borderId="14" xfId="0" applyNumberFormat="1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9" fontId="8" fillId="7" borderId="1" xfId="0" applyNumberFormat="1" applyFont="1" applyFill="1" applyBorder="1" applyAlignment="1">
      <alignment horizontal="center" vertical="center"/>
    </xf>
    <xf numFmtId="0" fontId="7" fillId="7" borderId="0" xfId="0" applyFont="1" applyFill="1"/>
    <xf numFmtId="0" fontId="25" fillId="12" borderId="3" xfId="0" applyFont="1" applyFill="1" applyBorder="1" applyAlignment="1">
      <alignment horizontal="center" vertical="center" wrapText="1"/>
    </xf>
    <xf numFmtId="8" fontId="9" fillId="7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44" fontId="0" fillId="0" borderId="1" xfId="1" applyFont="1" applyBorder="1" applyAlignment="1">
      <alignment horizontal="center" vertical="center"/>
    </xf>
    <xf numFmtId="0" fontId="28" fillId="14" borderId="15" xfId="0" applyFont="1" applyFill="1" applyBorder="1" applyAlignment="1">
      <alignment horizontal="center" vertical="center"/>
    </xf>
    <xf numFmtId="0" fontId="28" fillId="14" borderId="16" xfId="0" applyFont="1" applyFill="1" applyBorder="1" applyAlignment="1">
      <alignment horizontal="center" vertical="center"/>
    </xf>
    <xf numFmtId="0" fontId="28" fillId="14" borderId="1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/>
    <xf numFmtId="44" fontId="0" fillId="0" borderId="0" xfId="0" applyNumberFormat="1"/>
    <xf numFmtId="0" fontId="6" fillId="0" borderId="1" xfId="0" applyFont="1" applyBorder="1"/>
    <xf numFmtId="44" fontId="0" fillId="0" borderId="0" xfId="1" applyFont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 wrapText="1"/>
    </xf>
    <xf numFmtId="0" fontId="23" fillId="3" borderId="21" xfId="0" applyFont="1" applyFill="1" applyBorder="1" applyAlignment="1">
      <alignment horizontal="center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9" fillId="15" borderId="19" xfId="0" applyFont="1" applyFill="1" applyBorder="1" applyAlignment="1">
      <alignment horizontal="center" vertical="center" wrapText="1"/>
    </xf>
    <xf numFmtId="165" fontId="14" fillId="5" borderId="1" xfId="0" applyNumberFormat="1" applyFont="1" applyFill="1" applyBorder="1" applyAlignment="1">
      <alignment horizontal="center" vertical="center" wrapText="1"/>
    </xf>
    <xf numFmtId="165" fontId="14" fillId="11" borderId="0" xfId="0" applyNumberFormat="1" applyFont="1" applyFill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/>
    </xf>
    <xf numFmtId="165" fontId="22" fillId="0" borderId="0" xfId="0" applyNumberFormat="1" applyFont="1" applyAlignment="1">
      <alignment horizontal="center" vertical="center"/>
    </xf>
    <xf numFmtId="165" fontId="24" fillId="0" borderId="0" xfId="0" applyNumberFormat="1" applyFont="1" applyAlignment="1">
      <alignment horizontal="center" vertical="center"/>
    </xf>
    <xf numFmtId="0" fontId="5" fillId="0" borderId="0" xfId="0" applyFont="1"/>
    <xf numFmtId="0" fontId="23" fillId="7" borderId="0" xfId="0" applyFont="1" applyFill="1" applyAlignment="1">
      <alignment horizontal="center" vertical="center"/>
    </xf>
    <xf numFmtId="165" fontId="23" fillId="7" borderId="0" xfId="1" applyNumberFormat="1" applyFont="1" applyFill="1" applyBorder="1" applyAlignment="1">
      <alignment horizontal="center" vertical="center"/>
    </xf>
    <xf numFmtId="44" fontId="23" fillId="7" borderId="0" xfId="1" applyFont="1" applyFill="1" applyBorder="1" applyAlignment="1">
      <alignment horizontal="center" vertical="center"/>
    </xf>
    <xf numFmtId="0" fontId="8" fillId="5" borderId="16" xfId="1" applyNumberFormat="1" applyFont="1" applyFill="1" applyBorder="1" applyAlignment="1">
      <alignment horizontal="center" vertical="center"/>
    </xf>
    <xf numFmtId="9" fontId="8" fillId="7" borderId="0" xfId="0" applyNumberFormat="1" applyFont="1" applyFill="1" applyAlignment="1">
      <alignment horizontal="center" vertical="center"/>
    </xf>
    <xf numFmtId="9" fontId="8" fillId="0" borderId="0" xfId="3" applyFont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4" fillId="0" borderId="1" xfId="0" applyFont="1" applyBorder="1"/>
    <xf numFmtId="44" fontId="0" fillId="0" borderId="0" xfId="1" applyFont="1"/>
    <xf numFmtId="9" fontId="8" fillId="0" borderId="0" xfId="0" applyNumberFormat="1" applyFont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10" fontId="8" fillId="7" borderId="0" xfId="3" applyNumberFormat="1" applyFont="1" applyFill="1" applyAlignment="1">
      <alignment horizontal="center" vertical="center"/>
    </xf>
    <xf numFmtId="0" fontId="24" fillId="0" borderId="0" xfId="1" applyNumberFormat="1" applyFont="1" applyAlignment="1">
      <alignment horizontal="center" vertical="center"/>
    </xf>
    <xf numFmtId="0" fontId="14" fillId="11" borderId="0" xfId="0" applyFont="1" applyFill="1" applyAlignment="1">
      <alignment horizontal="center" vertical="center" wrapText="1"/>
    </xf>
    <xf numFmtId="49" fontId="14" fillId="11" borderId="0" xfId="0" applyNumberFormat="1" applyFont="1" applyFill="1" applyAlignment="1">
      <alignment horizontal="center" vertical="center"/>
    </xf>
    <xf numFmtId="49" fontId="14" fillId="11" borderId="0" xfId="0" applyNumberFormat="1" applyFont="1" applyFill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30" fillId="0" borderId="0" xfId="0" applyFont="1" applyAlignment="1">
      <alignment vertical="center" wrapText="1"/>
    </xf>
    <xf numFmtId="49" fontId="9" fillId="7" borderId="0" xfId="0" applyNumberFormat="1" applyFont="1" applyFill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 wrapText="1"/>
    </xf>
    <xf numFmtId="164" fontId="13" fillId="5" borderId="20" xfId="0" applyNumberFormat="1" applyFont="1" applyFill="1" applyBorder="1" applyAlignment="1">
      <alignment horizontal="center" vertical="center"/>
    </xf>
    <xf numFmtId="2" fontId="14" fillId="16" borderId="1" xfId="0" applyNumberFormat="1" applyFont="1" applyFill="1" applyBorder="1" applyAlignment="1">
      <alignment horizontal="center" vertical="center"/>
    </xf>
    <xf numFmtId="2" fontId="14" fillId="16" borderId="1" xfId="2" applyNumberFormat="1" applyFont="1" applyFill="1" applyBorder="1" applyAlignment="1">
      <alignment horizontal="center" vertical="center"/>
    </xf>
    <xf numFmtId="4" fontId="15" fillId="16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44" fontId="3" fillId="0" borderId="1" xfId="1" applyFont="1" applyBorder="1"/>
    <xf numFmtId="165" fontId="14" fillId="16" borderId="1" xfId="0" applyNumberFormat="1" applyFont="1" applyFill="1" applyBorder="1" applyAlignment="1">
      <alignment horizontal="center" vertical="center" wrapText="1"/>
    </xf>
    <xf numFmtId="8" fontId="14" fillId="16" borderId="1" xfId="0" applyNumberFormat="1" applyFont="1" applyFill="1" applyBorder="1" applyAlignment="1">
      <alignment horizontal="center" vertical="center" wrapText="1"/>
    </xf>
    <xf numFmtId="164" fontId="14" fillId="16" borderId="1" xfId="0" applyNumberFormat="1" applyFont="1" applyFill="1" applyBorder="1" applyAlignment="1">
      <alignment horizontal="center" vertical="center"/>
    </xf>
    <xf numFmtId="164" fontId="13" fillId="16" borderId="1" xfId="0" applyNumberFormat="1" applyFont="1" applyFill="1" applyBorder="1" applyAlignment="1">
      <alignment horizontal="center" vertical="center"/>
    </xf>
    <xf numFmtId="165" fontId="13" fillId="16" borderId="1" xfId="0" applyNumberFormat="1" applyFont="1" applyFill="1" applyBorder="1" applyAlignment="1">
      <alignment horizontal="center" vertical="center"/>
    </xf>
    <xf numFmtId="164" fontId="13" fillId="16" borderId="20" xfId="0" applyNumberFormat="1" applyFont="1" applyFill="1" applyBorder="1" applyAlignment="1">
      <alignment horizontal="center" vertical="center"/>
    </xf>
    <xf numFmtId="10" fontId="8" fillId="17" borderId="0" xfId="3" applyNumberFormat="1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9" fontId="8" fillId="17" borderId="0" xfId="3" applyFont="1" applyFill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0" fillId="0" borderId="2" xfId="0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2" fillId="0" borderId="2" xfId="1" applyFont="1" applyBorder="1"/>
    <xf numFmtId="44" fontId="2" fillId="0" borderId="0" xfId="1" applyFont="1" applyBorder="1" applyAlignment="1">
      <alignment horizontal="center" vertical="center"/>
    </xf>
    <xf numFmtId="0" fontId="2" fillId="18" borderId="2" xfId="0" applyFont="1" applyFill="1" applyBorder="1"/>
    <xf numFmtId="0" fontId="3" fillId="18" borderId="1" xfId="0" applyFont="1" applyFill="1" applyBorder="1"/>
    <xf numFmtId="0" fontId="0" fillId="18" borderId="2" xfId="0" applyFill="1" applyBorder="1" applyAlignment="1">
      <alignment horizontal="center" vertical="center"/>
    </xf>
    <xf numFmtId="44" fontId="0" fillId="18" borderId="2" xfId="1" applyFont="1" applyFill="1" applyBorder="1" applyAlignment="1">
      <alignment horizontal="center" vertical="center"/>
    </xf>
    <xf numFmtId="44" fontId="2" fillId="18" borderId="2" xfId="1" applyFont="1" applyFill="1" applyBorder="1"/>
    <xf numFmtId="0" fontId="0" fillId="18" borderId="1" xfId="0" applyFill="1" applyBorder="1" applyAlignment="1">
      <alignment horizontal="center" vertical="center"/>
    </xf>
    <xf numFmtId="44" fontId="0" fillId="18" borderId="1" xfId="1" applyFont="1" applyFill="1" applyBorder="1"/>
    <xf numFmtId="44" fontId="0" fillId="18" borderId="1" xfId="1" applyFont="1" applyFill="1" applyBorder="1" applyAlignment="1">
      <alignment horizontal="center" vertical="center"/>
    </xf>
    <xf numFmtId="44" fontId="3" fillId="18" borderId="1" xfId="1" applyFont="1" applyFill="1" applyBorder="1"/>
    <xf numFmtId="0" fontId="2" fillId="18" borderId="1" xfId="0" applyFont="1" applyFill="1" applyBorder="1"/>
    <xf numFmtId="44" fontId="3" fillId="0" borderId="2" xfId="1" applyFont="1" applyBorder="1"/>
    <xf numFmtId="0" fontId="3" fillId="18" borderId="2" xfId="0" applyFont="1" applyFill="1" applyBorder="1"/>
    <xf numFmtId="44" fontId="3" fillId="18" borderId="2" xfId="1" applyFont="1" applyFill="1" applyBorder="1"/>
    <xf numFmtId="0" fontId="1" fillId="0" borderId="1" xfId="0" applyFont="1" applyBorder="1"/>
    <xf numFmtId="0" fontId="1" fillId="0" borderId="0" xfId="0" applyFont="1"/>
    <xf numFmtId="44" fontId="1" fillId="0" borderId="0" xfId="1" applyFont="1"/>
    <xf numFmtId="0" fontId="23" fillId="3" borderId="20" xfId="0" applyFont="1" applyFill="1" applyBorder="1" applyAlignment="1">
      <alignment horizontal="center" vertical="center" wrapText="1"/>
    </xf>
    <xf numFmtId="0" fontId="23" fillId="3" borderId="21" xfId="0" applyFont="1" applyFill="1" applyBorder="1" applyAlignment="1">
      <alignment horizontal="center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7" fillId="13" borderId="18" xfId="0" applyFont="1" applyFill="1" applyBorder="1" applyAlignment="1">
      <alignment horizontal="center"/>
    </xf>
    <xf numFmtId="0" fontId="27" fillId="13" borderId="0" xfId="0" applyFont="1" applyFill="1" applyAlignment="1">
      <alignment horizontal="center"/>
    </xf>
  </cellXfs>
  <cellStyles count="4">
    <cellStyle name="Moeda" xfId="1" builtinId="4"/>
    <cellStyle name="Normal" xfId="0" builtinId="0"/>
    <cellStyle name="Porcentagem" xfId="3" builtinId="5"/>
    <cellStyle name="Vírgula" xfId="2" builtinId="3"/>
  </cellStyles>
  <dxfs count="67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theme="6" tint="0.39994506668294322"/>
        </patternFill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4" formatCode="_-&quot;R$&quot;\ * #,##0.00_-;\-&quot;R$&quot;\ * #,##0.00_-;_-&quot;R$&quot;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-&quot;R$&quot;\ * #,##0.00_-;\-&quot;R$&quot;\ * #,##0.00_-;_-&quot;R$&quot;\ * &quot;-&quot;??_-;_-@_-"/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4" formatCode="&quot;R$ &quot;#,##0.00_);[Red]\(&quot;R$ &quot;#,##0.00\)"/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4" formatCode="&quot;R$ &quot;#,##0.00_);[Red]\(&quot;R$ &quot;#,##0.00\)"/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4" formatCode="&quot;R$ &quot;#,##0.00_);[Red]\(&quot;R$ &quot;#,##0.00\)"/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4" formatCode="&quot;R$ &quot;#,##0.00_);[Red]\(&quot;R$ &quot;#,##0.00\)"/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&quot;R$&quot;\ #,##0.00"/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4" formatCode="&quot;R$ &quot;#,##0.00_);[Red]\(&quot;R$ &quot;#,##0.00\)"/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4" formatCode="&quot;R$ &quot;#,##0.00_);[Red]\(&quot;R$ &quot;#,##0.00\)"/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4" formatCode="&quot;R$ &quot;#,##0.00_);[Red]\(&quot;R$ &quot;#,##0.00\)"/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4" formatCode="&quot;R$ &quot;#,##0.00_);[Red]\(&quot;R$ &quot;#,##0.00\)"/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Arial Narrow"/>
        <family val="2"/>
        <scheme val="none"/>
      </font>
      <numFmt numFmtId="164" formatCode="&quot;R$ &quot;#,##0.00_);[Red]\(&quot;R$ &quot;#,##0.00\)"/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Arial Narrow"/>
        <family val="2"/>
        <scheme val="none"/>
      </font>
      <numFmt numFmtId="164" formatCode="&quot;R$ &quot;#,##0.00_);[Red]\(&quot;R$ &quot;#,##0.00\)"/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none"/>
      </font>
      <numFmt numFmtId="4" formatCode="#,##0.00"/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none"/>
      </font>
      <numFmt numFmtId="4" formatCode="#,##0.00"/>
      <fill>
        <patternFill patternType="solid">
          <fgColor rgb="FFEAF1DD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Arial Narrow"/>
        <family val="2"/>
        <scheme val="none"/>
      </font>
      <numFmt numFmtId="2" formatCode="0.00"/>
      <fill>
        <patternFill patternType="solid">
          <fgColor rgb="FFEAF1DD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Arial Narrow"/>
        <family val="2"/>
        <scheme val="none"/>
      </font>
      <numFmt numFmtId="2" formatCode="0.00"/>
      <fill>
        <patternFill patternType="solid">
          <fgColor rgb="FFEAF1DD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Arial Narrow"/>
        <family val="2"/>
        <scheme val="none"/>
      </font>
      <numFmt numFmtId="12" formatCode="&quot;R$&quot;\ #,##0.00;[Red]\-&quot;R$&quot;\ #,##0.00"/>
      <fill>
        <patternFill patternType="solid">
          <fgColor rgb="FFEAF1DD"/>
          <bgColor rgb="FFEAF1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 Narrow"/>
        <family val="2"/>
        <scheme val="none"/>
      </font>
      <numFmt numFmtId="12" formatCode="&quot;R$&quot;\ #,##0.00;[Red]\-&quot;R$&quot;\ #,##0.00"/>
      <fill>
        <patternFill patternType="solid">
          <fgColor rgb="FFEAF1DD"/>
          <bgColor rgb="FF00B05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Arial Narrow"/>
        <family val="2"/>
        <scheme val="none"/>
      </font>
      <numFmt numFmtId="165" formatCode="&quot;R$&quot;\ #,##0.00"/>
      <fill>
        <patternFill patternType="solid">
          <fgColor rgb="FFEAF1DD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Arial Narrow"/>
        <family val="2"/>
        <scheme val="none"/>
      </font>
      <numFmt numFmtId="12" formatCode="&quot;R$&quot;\ #,##0.00;[Red]\-&quot;R$&quot;\ #,##0.00"/>
      <fill>
        <patternFill patternType="solid">
          <fgColor rgb="FFEAF1DD"/>
          <bgColor rgb="FFEAF1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solid">
          <fgColor rgb="FFEAF1DD"/>
          <bgColor rgb="FFEAF1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solid">
          <fgColor rgb="FFEAF1DD"/>
          <bgColor rgb="FFEAF1DD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solid">
          <fgColor rgb="FFD6E3BC"/>
          <bgColor rgb="FFD6E3B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Tabela Unica-style" pivot="0" count="3" xr9:uid="{00000000-0011-0000-FFFF-FFFF00000000}">
      <tableStyleElement type="headerRow" dxfId="66"/>
      <tableStyleElement type="firstRowStripe" dxfId="65"/>
      <tableStyleElement type="secondRowStripe" dxfId="64"/>
    </tableStyle>
  </tableStyles>
  <colors>
    <mruColors>
      <color rgb="FF0033CC"/>
      <color rgb="FF0066FF"/>
      <color rgb="FF0099FF"/>
      <color rgb="FF006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2" xr16:uid="{DAECE2AA-0646-4926-973F-37E796DD8DC7}" autoFormatId="16" applyNumberFormats="0" applyBorderFormats="0" applyFontFormats="0" applyPatternFormats="0" applyAlignmentFormats="0" applyWidthHeightFormats="0">
  <queryTableRefresh nextId="14">
    <queryTableFields count="9">
      <queryTableField id="1" name="ORIGEM" tableColumnId="1"/>
      <queryTableField id="2" name="UF" tableColumnId="2"/>
      <queryTableField id="3" name="DESTINO" tableColumnId="3"/>
      <queryTableField id="9" name="UF2" tableColumnId="4"/>
      <queryTableField id="5" name="Tipo Carroc." tableColumnId="5"/>
      <queryTableField id="6" name="Tipo Veículo" tableColumnId="6"/>
      <queryTableField id="10" name="Propriedade" tableColumnId="9"/>
      <queryTableField id="7" name="CUSTO" tableColumnId="7"/>
      <queryTableField id="8" name="DATA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C06D26-1C82-4A62-BAB2-36FB031545BA}" name="Tabela3" displayName="Tabela3" ref="A9:Y29" totalsRowShown="0" headerRowDxfId="63" dataDxfId="62" tableBorderDxfId="61">
  <autoFilter ref="A9:Y29" xr:uid="{A0C06D26-1C82-4A62-BAB2-36FB031545B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2" xr3:uid="{5AB5B418-5E9E-450F-9282-479ABCC5C874}" name="Origem" dataDxfId="60"/>
    <tableColumn id="3" xr3:uid="{63E461C4-5F48-4D34-9D4C-48E8DD13B879}" name="UF" dataDxfId="59"/>
    <tableColumn id="4" xr3:uid="{2008629C-84E6-4C52-9C23-2D78B85BEC2D}" name="Destino" dataDxfId="58"/>
    <tableColumn id="5" xr3:uid="{B15C1F15-9B50-4C9F-B0A2-E036F87B9C8B}" name="UF2" dataDxfId="57"/>
    <tableColumn id="6" xr3:uid="{2A6D647C-D0AC-436C-8DA4-E040ADCD0E36}" name="Equip/Status" dataDxfId="56"/>
    <tableColumn id="7" xr3:uid="{897CD662-752E-479A-B4DB-17A131FBB840}" name="Valor do Serviço" dataDxfId="55">
      <calculatedColumnFormula array="1">VALORDOSERVICO</calculatedColumnFormula>
    </tableColumn>
    <tableColumn id="8" xr3:uid="{C6AE28C6-D2C5-42AA-B6AE-DAB4AE68A213}" name="Frete Peso" dataDxfId="54"/>
    <tableColumn id="9" xr3:uid="{B0AFDCB6-F809-44A6-854E-76333D58DC90}" name="Valor Cobrado do Cliente" dataDxfId="53"/>
    <tableColumn id="10" xr3:uid="{EC099812-B9B9-4A71-A658-A662F826B4FA}" name="Valor/km" dataDxfId="52">
      <calculatedColumnFormula>CALCULO!$G10/CALCULO!$J10</calculatedColumnFormula>
    </tableColumn>
    <tableColumn id="11" xr3:uid="{17EC16B3-49DB-4894-9299-64E1C1DA2416}" name="KM" dataDxfId="51"/>
    <tableColumn id="12" xr3:uid="{DF64C384-B7E1-4FA7-9F5D-E964F6636844}" name="Peso Líquido (ton)" dataDxfId="50" dataCellStyle="Vírgula"/>
    <tableColumn id="13" xr3:uid="{0A73BE2E-B31E-4F27-8954-A94D4F7329CC}" name="Valor Merc." dataDxfId="49"/>
    <tableColumn id="1" xr3:uid="{BFAF0685-C5D1-4712-97C4-CA9EAFE95758}" name="Propriedade" dataDxfId="48"/>
    <tableColumn id="14" xr3:uid="{BFA83AC6-8380-4E4C-9ED3-95C0DF29A52B}" name="CUSTO FRETE" dataDxfId="47">
      <calculatedColumnFormula array="1">CUSTOFRETE</calculatedColumnFormula>
    </tableColumn>
    <tableColumn id="15" xr3:uid="{55E00C31-1711-4DA0-941D-5AACBD140454}" name="SEGURO CARGA" dataDxfId="46">
      <calculatedColumnFormula>+CALCULO!$L10*0.035%</calculatedColumnFormula>
    </tableColumn>
    <tableColumn id="16" xr3:uid="{4DFAD205-D0A4-477B-8C28-CD6D65137CC2}" name="IRPJ/CSLL 2,90%" dataDxfId="45">
      <calculatedColumnFormula>$H10*0%</calculatedColumnFormula>
    </tableColumn>
    <tableColumn id="17" xr3:uid="{AAF2CE9F-0A38-4ED0-96E2-ED334FC94F83}" name="INSS 1,5%" dataDxfId="44">
      <calculatedColumnFormula>CALCULO!$H10*1.5%</calculatedColumnFormula>
    </tableColumn>
    <tableColumn id="18" xr3:uid="{6DDB807B-6555-4F1D-B683-83FB9ED8E7E5}" name="PIS/COFINS 2%" dataDxfId="43">
      <calculatedColumnFormula>$H10*2%</calculatedColumnFormula>
    </tableColumn>
    <tableColumn id="19" xr3:uid="{F990AD9E-3368-4A43-9D46-E26AEAB18695}" name="ICMS" dataDxfId="42">
      <calculatedColumnFormula array="1">CALCULOICMS</calculatedColumnFormula>
    </tableColumn>
    <tableColumn id="20" xr3:uid="{F2F3C2CD-6B66-4B5E-B3F2-52ED792355D8}" name="ISSQN 0,3%" dataDxfId="41">
      <calculatedColumnFormula>CALCULO!$H10*0%</calculatedColumnFormula>
    </tableColumn>
    <tableColumn id="21" xr3:uid="{77F07D20-B44E-4F98-9467-8399C2009D76}" name="C. EXT" dataDxfId="40">
      <calculatedColumnFormula array="1">CALCULOCOMISSAOEXTERNA</calculatedColumnFormula>
    </tableColumn>
    <tableColumn id="22" xr3:uid="{2B8A143E-57B1-443C-839D-2CC690B2A455}" name="C. COML" dataDxfId="39">
      <calculatedColumnFormula array="1">CALCULOCOMISSAOINTERNA</calculatedColumnFormula>
    </tableColumn>
    <tableColumn id="23" xr3:uid="{8996910D-2F01-49D3-B7C6-69C7012FA038}" name="Custo Total" dataDxfId="38">
      <calculatedColumnFormula>+CALCULO!$P10+CALCULO!$Q10+CALCULO!$R10+CALCULO!$S10+CALCULO!$O10+CALCULO!$T10+CALCULO!$N10+CALCULO!$U10+CALCULO!$V10</calculatedColumnFormula>
    </tableColumn>
    <tableColumn id="24" xr3:uid="{98EACA18-E11D-4F9C-B04F-3A09EA1BCE19}" name="INTEGRAÇÃO" dataDxfId="37">
      <calculatedColumnFormula>CALCULO!$H10-CALCULO!$W10</calculatedColumnFormula>
    </tableColumn>
    <tableColumn id="25" xr3:uid="{43D9EF57-3C4B-4EA8-8F47-FCD12ABD434B}" name="Margem INLOG" dataDxfId="36" dataCellStyle="Porcentagem">
      <calculatedColumnFormula>$X10/$H10</calculatedColumnFormula>
    </tableColumn>
  </tableColumns>
  <tableStyleInfo name="Tabela Unica-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E78C92-0AA9-406E-A3C6-CD7A909AD71D}" name="Tabela2" displayName="Tabela2" ref="A2:F32" totalsRowShown="0" headerRowDxfId="35" totalsRowDxfId="32" headerRowBorderDxfId="34" tableBorderDxfId="33" totalsRowBorderDxfId="31">
  <autoFilter ref="A2:F32" xr:uid="{63E78C92-0AA9-406E-A3C6-CD7A909AD71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C6F7497-4ADB-4E09-945D-6B8FB8B5763F}" name="TIPO" dataDxfId="30" totalsRowDxfId="29"/>
    <tableColumn id="2" xr3:uid="{B5DD4462-12AC-46CC-8872-3E7C42547DFA}" name="ORIGEM" dataDxfId="28" totalsRowDxfId="27"/>
    <tableColumn id="3" xr3:uid="{8742B983-46E8-4325-85ED-632C86A21088}" name="DESTINO" dataDxfId="26" totalsRowDxfId="25"/>
    <tableColumn id="4" xr3:uid="{0EE55B9B-D4BE-4861-B677-CEFB552F712C}" name="KM" dataDxfId="24" totalsRowDxfId="23"/>
    <tableColumn id="6" xr3:uid="{AB7BEF1E-02FC-4651-90EA-F3FD342CCFDA}" name="PEDÁGIO" dataDxfId="22" totalsRowDxfId="21" dataCellStyle="Moeda"/>
    <tableColumn id="5" xr3:uid="{3FF8A62F-038D-4EBC-B8FF-4E046ABE9E6D}" name="TOTAL" dataDxfId="20" totalsRowDxfId="19" dataCellStyle="Moeda">
      <calculatedColumnFormula>IF(Tabela2[[#This Row],[TIPO]]="CHEIO",(Tabela2[[#This Row],[KM]]*$I$2)+Tabela2[[#This Row],[PEDÁGIO]],(Tabela2[[#This Row],[KM]]*$I$3)+Tabela2[[#This Row],[PEDÁGIO]])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EE293A-DAB4-4DF3-BDC9-4C67DFF043D0}" name="Table_0__2" displayName="Table_0__2" ref="B1:J150" tableType="queryTable" totalsRowShown="0">
  <autoFilter ref="B1:J150" xr:uid="{0CEE293A-DAB4-4DF3-BDC9-4C67DFF043D0}"/>
  <sortState xmlns:xlrd2="http://schemas.microsoft.com/office/spreadsheetml/2017/richdata2" ref="B2:J150">
    <sortCondition ref="B1:B150"/>
  </sortState>
  <tableColumns count="9">
    <tableColumn id="1" xr3:uid="{71BBB547-CAA8-4885-A104-1735175CA8F6}" uniqueName="1" name="ORIGEM" queryTableFieldId="1" dataDxfId="2"/>
    <tableColumn id="2" xr3:uid="{5DD04B4A-74AF-4930-9391-CC5254428347}" uniqueName="2" name="UF" queryTableFieldId="2" dataDxfId="18"/>
    <tableColumn id="3" xr3:uid="{6E453DCB-01BE-491E-B41A-F71C52C70A8E}" uniqueName="3" name="DESTINO" queryTableFieldId="3" dataDxfId="17"/>
    <tableColumn id="4" xr3:uid="{810CDD37-A6C6-4E86-8C95-4D4F2C88275A}" uniqueName="4" name="UF2" queryTableFieldId="9" dataDxfId="16"/>
    <tableColumn id="5" xr3:uid="{02ED3E64-074D-4FF2-B6B0-F50FAF76D49B}" uniqueName="5" name="Tipo Carroc." queryTableFieldId="5" dataDxfId="15"/>
    <tableColumn id="6" xr3:uid="{A385D7D4-07AF-4381-8E1E-625267EE8770}" uniqueName="6" name="Tipo Veículo" queryTableFieldId="6" dataDxfId="14"/>
    <tableColumn id="9" xr3:uid="{4664D317-46E5-4F00-9681-752BB8A67595}" uniqueName="9" name="Propriedade" queryTableFieldId="10" dataDxfId="13"/>
    <tableColumn id="7" xr3:uid="{06220D07-453F-4ECB-8229-8EE63199214C}" uniqueName="7" name="CUSTO" queryTableFieldId="7" dataDxfId="1" dataCellStyle="Moeda"/>
    <tableColumn id="8" xr3:uid="{53326ACA-7C84-4E99-9620-B2727CCB2ACF}" uniqueName="8" name="DATA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91AD-C45A-4A98-BB4C-B0D0D1D52666}">
  <dimension ref="A1:AB1000"/>
  <sheetViews>
    <sheetView zoomScale="70" zoomScaleNormal="70" workbookViewId="0">
      <selection activeCell="K24" sqref="K24"/>
    </sheetView>
  </sheetViews>
  <sheetFormatPr defaultRowHeight="14.25" x14ac:dyDescent="0.2"/>
  <sheetData>
    <row r="1" spans="1:28" ht="18" thickTop="1" thickBot="1" x14ac:dyDescent="0.25">
      <c r="A1" s="10" t="s">
        <v>16</v>
      </c>
      <c r="B1" s="11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1" t="s">
        <v>27</v>
      </c>
      <c r="K1" s="11" t="s">
        <v>28</v>
      </c>
      <c r="L1" s="11" t="s">
        <v>29</v>
      </c>
      <c r="M1" s="11" t="s">
        <v>30</v>
      </c>
      <c r="N1" s="11" t="s">
        <v>31</v>
      </c>
      <c r="O1" s="11" t="s">
        <v>32</v>
      </c>
      <c r="P1" s="11" t="s">
        <v>33</v>
      </c>
      <c r="Q1" s="11" t="s">
        <v>34</v>
      </c>
      <c r="R1" s="11" t="s">
        <v>35</v>
      </c>
      <c r="S1" s="11" t="s">
        <v>36</v>
      </c>
      <c r="T1" s="11" t="s">
        <v>37</v>
      </c>
      <c r="U1" s="11" t="s">
        <v>38</v>
      </c>
      <c r="V1" s="11" t="s">
        <v>39</v>
      </c>
      <c r="W1" s="11" t="s">
        <v>40</v>
      </c>
      <c r="X1" s="11" t="s">
        <v>41</v>
      </c>
      <c r="Y1" s="11" t="s">
        <v>17</v>
      </c>
      <c r="Z1" s="11" t="s">
        <v>42</v>
      </c>
      <c r="AA1" s="11" t="s">
        <v>18</v>
      </c>
      <c r="AB1" s="12" t="s">
        <v>43</v>
      </c>
    </row>
    <row r="2" spans="1:28" ht="17.25" thickBot="1" x14ac:dyDescent="0.25">
      <c r="A2" s="13" t="s">
        <v>19</v>
      </c>
      <c r="B2" s="14">
        <v>17</v>
      </c>
      <c r="C2" s="15">
        <v>12</v>
      </c>
      <c r="D2" s="15">
        <v>12</v>
      </c>
      <c r="E2" s="15">
        <v>12</v>
      </c>
      <c r="F2" s="15">
        <v>12</v>
      </c>
      <c r="G2" s="15">
        <v>12</v>
      </c>
      <c r="H2" s="15">
        <v>12</v>
      </c>
      <c r="I2" s="15">
        <v>12</v>
      </c>
      <c r="J2" s="15">
        <v>12</v>
      </c>
      <c r="K2" s="15">
        <v>12</v>
      </c>
      <c r="L2" s="15">
        <v>12</v>
      </c>
      <c r="M2" s="15">
        <v>12</v>
      </c>
      <c r="N2" s="15">
        <v>12</v>
      </c>
      <c r="O2" s="15">
        <v>12</v>
      </c>
      <c r="P2" s="15">
        <v>12</v>
      </c>
      <c r="Q2" s="15">
        <v>12</v>
      </c>
      <c r="R2" s="15">
        <v>12</v>
      </c>
      <c r="S2" s="15">
        <v>12</v>
      </c>
      <c r="T2" s="15">
        <v>12</v>
      </c>
      <c r="U2" s="15">
        <v>12</v>
      </c>
      <c r="V2" s="15">
        <v>12</v>
      </c>
      <c r="W2" s="15">
        <v>12</v>
      </c>
      <c r="X2" s="15">
        <v>12</v>
      </c>
      <c r="Y2" s="15">
        <v>12</v>
      </c>
      <c r="Z2" s="15">
        <v>12</v>
      </c>
      <c r="AA2" s="15">
        <v>12</v>
      </c>
      <c r="AB2" s="16">
        <v>12</v>
      </c>
    </row>
    <row r="3" spans="1:28" ht="17.25" thickBot="1" x14ac:dyDescent="0.25">
      <c r="A3" s="13" t="s">
        <v>20</v>
      </c>
      <c r="B3" s="15">
        <v>12</v>
      </c>
      <c r="C3" s="14">
        <v>17</v>
      </c>
      <c r="D3" s="15">
        <v>12</v>
      </c>
      <c r="E3" s="15">
        <v>12</v>
      </c>
      <c r="F3" s="15">
        <v>12</v>
      </c>
      <c r="G3" s="15">
        <v>12</v>
      </c>
      <c r="H3" s="15">
        <v>12</v>
      </c>
      <c r="I3" s="15">
        <v>12</v>
      </c>
      <c r="J3" s="15">
        <v>12</v>
      </c>
      <c r="K3" s="15">
        <v>12</v>
      </c>
      <c r="L3" s="15">
        <v>12</v>
      </c>
      <c r="M3" s="15">
        <v>12</v>
      </c>
      <c r="N3" s="15">
        <v>12</v>
      </c>
      <c r="O3" s="15">
        <v>12</v>
      </c>
      <c r="P3" s="15">
        <v>12</v>
      </c>
      <c r="Q3" s="15">
        <v>12</v>
      </c>
      <c r="R3" s="15">
        <v>12</v>
      </c>
      <c r="S3" s="15">
        <v>12</v>
      </c>
      <c r="T3" s="15">
        <v>12</v>
      </c>
      <c r="U3" s="15">
        <v>12</v>
      </c>
      <c r="V3" s="15">
        <v>12</v>
      </c>
      <c r="W3" s="15">
        <v>12</v>
      </c>
      <c r="X3" s="15">
        <v>12</v>
      </c>
      <c r="Y3" s="15">
        <v>12</v>
      </c>
      <c r="Z3" s="15">
        <v>12</v>
      </c>
      <c r="AA3" s="15">
        <v>12</v>
      </c>
      <c r="AB3" s="16">
        <v>12</v>
      </c>
    </row>
    <row r="4" spans="1:28" ht="17.25" thickBot="1" x14ac:dyDescent="0.25">
      <c r="A4" s="13" t="s">
        <v>21</v>
      </c>
      <c r="B4" s="15">
        <v>12</v>
      </c>
      <c r="C4" s="15">
        <v>12</v>
      </c>
      <c r="D4" s="14">
        <v>18</v>
      </c>
      <c r="E4" s="15">
        <v>12</v>
      </c>
      <c r="F4" s="15">
        <v>12</v>
      </c>
      <c r="G4" s="15">
        <v>12</v>
      </c>
      <c r="H4" s="15">
        <v>12</v>
      </c>
      <c r="I4" s="15">
        <v>12</v>
      </c>
      <c r="J4" s="15">
        <v>12</v>
      </c>
      <c r="K4" s="15">
        <v>12</v>
      </c>
      <c r="L4" s="15">
        <v>12</v>
      </c>
      <c r="M4" s="15">
        <v>12</v>
      </c>
      <c r="N4" s="15">
        <v>12</v>
      </c>
      <c r="O4" s="15">
        <v>12</v>
      </c>
      <c r="P4" s="15">
        <v>12</v>
      </c>
      <c r="Q4" s="15">
        <v>12</v>
      </c>
      <c r="R4" s="15">
        <v>12</v>
      </c>
      <c r="S4" s="15">
        <v>12</v>
      </c>
      <c r="T4" s="15">
        <v>12</v>
      </c>
      <c r="U4" s="15">
        <v>12</v>
      </c>
      <c r="V4" s="15">
        <v>12</v>
      </c>
      <c r="W4" s="15">
        <v>12</v>
      </c>
      <c r="X4" s="15">
        <v>12</v>
      </c>
      <c r="Y4" s="15">
        <v>12</v>
      </c>
      <c r="Z4" s="15">
        <v>12</v>
      </c>
      <c r="AA4" s="15">
        <v>12</v>
      </c>
      <c r="AB4" s="16">
        <v>12</v>
      </c>
    </row>
    <row r="5" spans="1:28" ht="17.25" thickBot="1" x14ac:dyDescent="0.25">
      <c r="A5" s="13" t="s">
        <v>22</v>
      </c>
      <c r="B5" s="15">
        <v>12</v>
      </c>
      <c r="C5" s="15">
        <v>12</v>
      </c>
      <c r="D5" s="15">
        <v>12</v>
      </c>
      <c r="E5" s="14">
        <v>18</v>
      </c>
      <c r="F5" s="15">
        <v>12</v>
      </c>
      <c r="G5" s="15">
        <v>12</v>
      </c>
      <c r="H5" s="15">
        <v>12</v>
      </c>
      <c r="I5" s="15">
        <v>12</v>
      </c>
      <c r="J5" s="15">
        <v>12</v>
      </c>
      <c r="K5" s="15">
        <v>12</v>
      </c>
      <c r="L5" s="15">
        <v>12</v>
      </c>
      <c r="M5" s="15">
        <v>12</v>
      </c>
      <c r="N5" s="15">
        <v>12</v>
      </c>
      <c r="O5" s="15">
        <v>12</v>
      </c>
      <c r="P5" s="15">
        <v>12</v>
      </c>
      <c r="Q5" s="15">
        <v>12</v>
      </c>
      <c r="R5" s="15">
        <v>12</v>
      </c>
      <c r="S5" s="15">
        <v>12</v>
      </c>
      <c r="T5" s="15">
        <v>12</v>
      </c>
      <c r="U5" s="15">
        <v>12</v>
      </c>
      <c r="V5" s="15">
        <v>12</v>
      </c>
      <c r="W5" s="15">
        <v>12</v>
      </c>
      <c r="X5" s="15">
        <v>12</v>
      </c>
      <c r="Y5" s="15">
        <v>12</v>
      </c>
      <c r="Z5" s="15">
        <v>12</v>
      </c>
      <c r="AA5" s="15">
        <v>12</v>
      </c>
      <c r="AB5" s="16">
        <v>12</v>
      </c>
    </row>
    <row r="6" spans="1:28" ht="17.25" thickBot="1" x14ac:dyDescent="0.25">
      <c r="A6" s="13" t="s">
        <v>23</v>
      </c>
      <c r="B6" s="15">
        <v>12</v>
      </c>
      <c r="C6" s="15">
        <v>12</v>
      </c>
      <c r="D6" s="15">
        <v>12</v>
      </c>
      <c r="E6" s="15">
        <v>12</v>
      </c>
      <c r="F6" s="14">
        <v>18</v>
      </c>
      <c r="G6" s="15">
        <v>12</v>
      </c>
      <c r="H6" s="15">
        <v>12</v>
      </c>
      <c r="I6" s="15">
        <v>12</v>
      </c>
      <c r="J6" s="15">
        <v>12</v>
      </c>
      <c r="K6" s="15">
        <v>12</v>
      </c>
      <c r="L6" s="15">
        <v>12</v>
      </c>
      <c r="M6" s="15">
        <v>12</v>
      </c>
      <c r="N6" s="15">
        <v>12</v>
      </c>
      <c r="O6" s="15">
        <v>12</v>
      </c>
      <c r="P6" s="15">
        <v>12</v>
      </c>
      <c r="Q6" s="15">
        <v>12</v>
      </c>
      <c r="R6" s="15">
        <v>12</v>
      </c>
      <c r="S6" s="15">
        <v>12</v>
      </c>
      <c r="T6" s="15">
        <v>12</v>
      </c>
      <c r="U6" s="15">
        <v>12</v>
      </c>
      <c r="V6" s="15">
        <v>12</v>
      </c>
      <c r="W6" s="15">
        <v>12</v>
      </c>
      <c r="X6" s="15">
        <v>12</v>
      </c>
      <c r="Y6" s="15">
        <v>12</v>
      </c>
      <c r="Z6" s="15">
        <v>12</v>
      </c>
      <c r="AA6" s="15">
        <v>12</v>
      </c>
      <c r="AB6" s="16">
        <v>12</v>
      </c>
    </row>
    <row r="7" spans="1:28" ht="17.25" thickBot="1" x14ac:dyDescent="0.25">
      <c r="A7" s="13" t="s">
        <v>24</v>
      </c>
      <c r="B7" s="15">
        <v>12</v>
      </c>
      <c r="C7" s="15">
        <v>12</v>
      </c>
      <c r="D7" s="15">
        <v>12</v>
      </c>
      <c r="E7" s="15">
        <v>12</v>
      </c>
      <c r="F7" s="15">
        <v>12</v>
      </c>
      <c r="G7" s="14">
        <v>18</v>
      </c>
      <c r="H7" s="15">
        <v>12</v>
      </c>
      <c r="I7" s="15">
        <v>12</v>
      </c>
      <c r="J7" s="15">
        <v>12</v>
      </c>
      <c r="K7" s="15">
        <v>12</v>
      </c>
      <c r="L7" s="15">
        <v>12</v>
      </c>
      <c r="M7" s="15">
        <v>12</v>
      </c>
      <c r="N7" s="15">
        <v>12</v>
      </c>
      <c r="O7" s="15">
        <v>12</v>
      </c>
      <c r="P7" s="15">
        <v>12</v>
      </c>
      <c r="Q7" s="15">
        <v>12</v>
      </c>
      <c r="R7" s="15">
        <v>12</v>
      </c>
      <c r="S7" s="15">
        <v>12</v>
      </c>
      <c r="T7" s="15">
        <v>12</v>
      </c>
      <c r="U7" s="15">
        <v>12</v>
      </c>
      <c r="V7" s="15">
        <v>12</v>
      </c>
      <c r="W7" s="15">
        <v>12</v>
      </c>
      <c r="X7" s="15">
        <v>12</v>
      </c>
      <c r="Y7" s="15">
        <v>12</v>
      </c>
      <c r="Z7" s="15">
        <v>12</v>
      </c>
      <c r="AA7" s="15">
        <v>12</v>
      </c>
      <c r="AB7" s="16">
        <v>12</v>
      </c>
    </row>
    <row r="8" spans="1:28" ht="17.25" thickBot="1" x14ac:dyDescent="0.25">
      <c r="A8" s="13" t="s">
        <v>25</v>
      </c>
      <c r="B8" s="15">
        <v>12</v>
      </c>
      <c r="C8" s="15">
        <v>12</v>
      </c>
      <c r="D8" s="15">
        <v>12</v>
      </c>
      <c r="E8" s="15">
        <v>12</v>
      </c>
      <c r="F8" s="15">
        <v>12</v>
      </c>
      <c r="G8" s="15">
        <v>12</v>
      </c>
      <c r="H8" s="14">
        <v>18</v>
      </c>
      <c r="I8" s="15">
        <v>12</v>
      </c>
      <c r="J8" s="15">
        <v>12</v>
      </c>
      <c r="K8" s="15">
        <v>12</v>
      </c>
      <c r="L8" s="15">
        <v>12</v>
      </c>
      <c r="M8" s="15">
        <v>12</v>
      </c>
      <c r="N8" s="15">
        <v>12</v>
      </c>
      <c r="O8" s="15">
        <v>12</v>
      </c>
      <c r="P8" s="15">
        <v>12</v>
      </c>
      <c r="Q8" s="15">
        <v>12</v>
      </c>
      <c r="R8" s="15">
        <v>12</v>
      </c>
      <c r="S8" s="15">
        <v>12</v>
      </c>
      <c r="T8" s="15">
        <v>12</v>
      </c>
      <c r="U8" s="15">
        <v>12</v>
      </c>
      <c r="V8" s="15">
        <v>12</v>
      </c>
      <c r="W8" s="15">
        <v>12</v>
      </c>
      <c r="X8" s="15">
        <v>12</v>
      </c>
      <c r="Y8" s="15">
        <v>12</v>
      </c>
      <c r="Z8" s="15">
        <v>12</v>
      </c>
      <c r="AA8" s="15">
        <v>12</v>
      </c>
      <c r="AB8" s="16">
        <v>12</v>
      </c>
    </row>
    <row r="9" spans="1:28" ht="17.25" thickBot="1" x14ac:dyDescent="0.25">
      <c r="A9" s="13" t="s">
        <v>26</v>
      </c>
      <c r="B9" s="15">
        <v>12</v>
      </c>
      <c r="C9" s="15">
        <v>12</v>
      </c>
      <c r="D9" s="15">
        <v>12</v>
      </c>
      <c r="E9" s="15">
        <v>12</v>
      </c>
      <c r="F9" s="15">
        <v>12</v>
      </c>
      <c r="G9" s="15">
        <v>12</v>
      </c>
      <c r="H9" s="15">
        <v>12</v>
      </c>
      <c r="I9" s="14">
        <v>17</v>
      </c>
      <c r="J9" s="15">
        <v>12</v>
      </c>
      <c r="K9" s="15">
        <v>12</v>
      </c>
      <c r="L9" s="15">
        <v>12</v>
      </c>
      <c r="M9" s="15">
        <v>12</v>
      </c>
      <c r="N9" s="15">
        <v>12</v>
      </c>
      <c r="O9" s="15">
        <v>12</v>
      </c>
      <c r="P9" s="15">
        <v>12</v>
      </c>
      <c r="Q9" s="15">
        <v>12</v>
      </c>
      <c r="R9" s="15">
        <v>12</v>
      </c>
      <c r="S9" s="15">
        <v>12</v>
      </c>
      <c r="T9" s="15">
        <v>12</v>
      </c>
      <c r="U9" s="15">
        <v>12</v>
      </c>
      <c r="V9" s="15">
        <v>12</v>
      </c>
      <c r="W9" s="15">
        <v>12</v>
      </c>
      <c r="X9" s="15">
        <v>12</v>
      </c>
      <c r="Y9" s="15">
        <v>12</v>
      </c>
      <c r="Z9" s="15">
        <v>12</v>
      </c>
      <c r="AA9" s="15">
        <v>12</v>
      </c>
      <c r="AB9" s="16">
        <v>12</v>
      </c>
    </row>
    <row r="10" spans="1:28" ht="17.25" thickBot="1" x14ac:dyDescent="0.25">
      <c r="A10" s="13" t="s">
        <v>27</v>
      </c>
      <c r="B10" s="15">
        <v>12</v>
      </c>
      <c r="C10" s="15">
        <v>12</v>
      </c>
      <c r="D10" s="15">
        <v>12</v>
      </c>
      <c r="E10" s="15">
        <v>12</v>
      </c>
      <c r="F10" s="15">
        <v>12</v>
      </c>
      <c r="G10" s="15">
        <v>12</v>
      </c>
      <c r="H10" s="15">
        <v>12</v>
      </c>
      <c r="I10" s="15">
        <v>12</v>
      </c>
      <c r="J10" s="14">
        <v>17</v>
      </c>
      <c r="K10" s="15">
        <v>12</v>
      </c>
      <c r="L10" s="15">
        <v>12</v>
      </c>
      <c r="M10" s="15">
        <v>12</v>
      </c>
      <c r="N10" s="15">
        <v>12</v>
      </c>
      <c r="O10" s="15">
        <v>12</v>
      </c>
      <c r="P10" s="15">
        <v>12</v>
      </c>
      <c r="Q10" s="15">
        <v>12</v>
      </c>
      <c r="R10" s="15">
        <v>12</v>
      </c>
      <c r="S10" s="15">
        <v>12</v>
      </c>
      <c r="T10" s="15">
        <v>12</v>
      </c>
      <c r="U10" s="15">
        <v>12</v>
      </c>
      <c r="V10" s="15">
        <v>12</v>
      </c>
      <c r="W10" s="15">
        <v>12</v>
      </c>
      <c r="X10" s="15">
        <v>12</v>
      </c>
      <c r="Y10" s="15">
        <v>12</v>
      </c>
      <c r="Z10" s="15">
        <v>12</v>
      </c>
      <c r="AA10" s="15">
        <v>12</v>
      </c>
      <c r="AB10" s="16">
        <v>12</v>
      </c>
    </row>
    <row r="11" spans="1:28" ht="17.25" thickBot="1" x14ac:dyDescent="0.25">
      <c r="A11" s="13" t="s">
        <v>28</v>
      </c>
      <c r="B11" s="15">
        <v>12</v>
      </c>
      <c r="C11" s="15">
        <v>12</v>
      </c>
      <c r="D11" s="15">
        <v>12</v>
      </c>
      <c r="E11" s="15">
        <v>12</v>
      </c>
      <c r="F11" s="15">
        <v>12</v>
      </c>
      <c r="G11" s="15">
        <v>12</v>
      </c>
      <c r="H11" s="15">
        <v>12</v>
      </c>
      <c r="I11" s="15">
        <v>12</v>
      </c>
      <c r="J11" s="15">
        <v>12</v>
      </c>
      <c r="K11" s="14">
        <v>18</v>
      </c>
      <c r="L11" s="15">
        <v>12</v>
      </c>
      <c r="M11" s="15">
        <v>12</v>
      </c>
      <c r="N11" s="15">
        <v>12</v>
      </c>
      <c r="O11" s="15">
        <v>12</v>
      </c>
      <c r="P11" s="15">
        <v>12</v>
      </c>
      <c r="Q11" s="15">
        <v>12</v>
      </c>
      <c r="R11" s="15">
        <v>12</v>
      </c>
      <c r="S11" s="15">
        <v>12</v>
      </c>
      <c r="T11" s="15">
        <v>12</v>
      </c>
      <c r="U11" s="15">
        <v>12</v>
      </c>
      <c r="V11" s="15">
        <v>12</v>
      </c>
      <c r="W11" s="15">
        <v>12</v>
      </c>
      <c r="X11" s="15">
        <v>12</v>
      </c>
      <c r="Y11" s="15">
        <v>12</v>
      </c>
      <c r="Z11" s="15">
        <v>12</v>
      </c>
      <c r="AA11" s="15">
        <v>12</v>
      </c>
      <c r="AB11" s="16">
        <v>12</v>
      </c>
    </row>
    <row r="12" spans="1:28" ht="17.25" thickBot="1" x14ac:dyDescent="0.25">
      <c r="A12" s="13" t="s">
        <v>29</v>
      </c>
      <c r="B12" s="15">
        <v>7</v>
      </c>
      <c r="C12" s="15">
        <v>7</v>
      </c>
      <c r="D12" s="15">
        <v>7</v>
      </c>
      <c r="E12" s="15">
        <v>7</v>
      </c>
      <c r="F12" s="15">
        <v>7</v>
      </c>
      <c r="G12" s="15">
        <v>7</v>
      </c>
      <c r="H12" s="15">
        <v>7</v>
      </c>
      <c r="I12" s="15">
        <v>7</v>
      </c>
      <c r="J12" s="15">
        <v>7</v>
      </c>
      <c r="K12" s="15">
        <v>7</v>
      </c>
      <c r="L12" s="14">
        <v>18</v>
      </c>
      <c r="M12" s="15">
        <v>7</v>
      </c>
      <c r="N12" s="15">
        <v>7</v>
      </c>
      <c r="O12" s="15">
        <v>7</v>
      </c>
      <c r="P12" s="15">
        <v>7</v>
      </c>
      <c r="Q12" s="15">
        <v>7</v>
      </c>
      <c r="R12" s="15">
        <v>7</v>
      </c>
      <c r="S12" s="15">
        <v>12</v>
      </c>
      <c r="T12" s="15">
        <v>12</v>
      </c>
      <c r="U12" s="15">
        <v>7</v>
      </c>
      <c r="V12" s="15">
        <v>7</v>
      </c>
      <c r="W12" s="15">
        <v>7</v>
      </c>
      <c r="X12" s="15">
        <v>12</v>
      </c>
      <c r="Y12" s="15">
        <v>12</v>
      </c>
      <c r="Z12" s="15">
        <v>7</v>
      </c>
      <c r="AA12" s="15">
        <v>12</v>
      </c>
      <c r="AB12" s="16">
        <v>7</v>
      </c>
    </row>
    <row r="13" spans="1:28" ht="17.25" thickBot="1" x14ac:dyDescent="0.25">
      <c r="A13" s="13" t="s">
        <v>30</v>
      </c>
      <c r="B13" s="15">
        <v>12</v>
      </c>
      <c r="C13" s="15">
        <v>12</v>
      </c>
      <c r="D13" s="15">
        <v>12</v>
      </c>
      <c r="E13" s="15">
        <v>12</v>
      </c>
      <c r="F13" s="15">
        <v>12</v>
      </c>
      <c r="G13" s="15">
        <v>12</v>
      </c>
      <c r="H13" s="15">
        <v>12</v>
      </c>
      <c r="I13" s="15">
        <v>12</v>
      </c>
      <c r="J13" s="15">
        <v>12</v>
      </c>
      <c r="K13" s="15">
        <v>12</v>
      </c>
      <c r="L13" s="15">
        <v>12</v>
      </c>
      <c r="M13" s="14">
        <v>17</v>
      </c>
      <c r="N13" s="15">
        <v>12</v>
      </c>
      <c r="O13" s="15">
        <v>12</v>
      </c>
      <c r="P13" s="15">
        <v>12</v>
      </c>
      <c r="Q13" s="15">
        <v>12</v>
      </c>
      <c r="R13" s="15">
        <v>12</v>
      </c>
      <c r="S13" s="15">
        <v>12</v>
      </c>
      <c r="T13" s="15">
        <v>12</v>
      </c>
      <c r="U13" s="15">
        <v>12</v>
      </c>
      <c r="V13" s="15">
        <v>12</v>
      </c>
      <c r="W13" s="15">
        <v>12</v>
      </c>
      <c r="X13" s="15">
        <v>12</v>
      </c>
      <c r="Y13" s="15">
        <v>12</v>
      </c>
      <c r="Z13" s="15">
        <v>12</v>
      </c>
      <c r="AA13" s="15">
        <v>12</v>
      </c>
      <c r="AB13" s="16">
        <v>12</v>
      </c>
    </row>
    <row r="14" spans="1:28" ht="17.25" thickBot="1" x14ac:dyDescent="0.25">
      <c r="A14" s="13" t="s">
        <v>31</v>
      </c>
      <c r="B14" s="15">
        <v>12</v>
      </c>
      <c r="C14" s="15">
        <v>12</v>
      </c>
      <c r="D14" s="15">
        <v>12</v>
      </c>
      <c r="E14" s="15">
        <v>12</v>
      </c>
      <c r="F14" s="15">
        <v>12</v>
      </c>
      <c r="G14" s="15">
        <v>12</v>
      </c>
      <c r="H14" s="15">
        <v>12</v>
      </c>
      <c r="I14" s="15">
        <v>12</v>
      </c>
      <c r="J14" s="15">
        <v>12</v>
      </c>
      <c r="K14" s="15">
        <v>12</v>
      </c>
      <c r="L14" s="15">
        <v>12</v>
      </c>
      <c r="M14" s="15">
        <v>12</v>
      </c>
      <c r="N14" s="14">
        <v>17</v>
      </c>
      <c r="O14" s="15">
        <v>12</v>
      </c>
      <c r="P14" s="15">
        <v>12</v>
      </c>
      <c r="Q14" s="15">
        <v>12</v>
      </c>
      <c r="R14" s="15">
        <v>12</v>
      </c>
      <c r="S14" s="15">
        <v>12</v>
      </c>
      <c r="T14" s="15">
        <v>12</v>
      </c>
      <c r="U14" s="15">
        <v>12</v>
      </c>
      <c r="V14" s="15">
        <v>12</v>
      </c>
      <c r="W14" s="15">
        <v>12</v>
      </c>
      <c r="X14" s="15">
        <v>12</v>
      </c>
      <c r="Y14" s="15">
        <v>12</v>
      </c>
      <c r="Z14" s="15">
        <v>12</v>
      </c>
      <c r="AA14" s="15">
        <v>12</v>
      </c>
      <c r="AB14" s="16">
        <v>12</v>
      </c>
    </row>
    <row r="15" spans="1:28" ht="17.25" thickBot="1" x14ac:dyDescent="0.25">
      <c r="A15" s="13" t="s">
        <v>32</v>
      </c>
      <c r="B15" s="15">
        <v>12</v>
      </c>
      <c r="C15" s="15">
        <v>12</v>
      </c>
      <c r="D15" s="15">
        <v>12</v>
      </c>
      <c r="E15" s="15">
        <v>12</v>
      </c>
      <c r="F15" s="15">
        <v>12</v>
      </c>
      <c r="G15" s="15">
        <v>12</v>
      </c>
      <c r="H15" s="15">
        <v>12</v>
      </c>
      <c r="I15" s="15">
        <v>12</v>
      </c>
      <c r="J15" s="15">
        <v>12</v>
      </c>
      <c r="K15" s="15">
        <v>12</v>
      </c>
      <c r="L15" s="15">
        <v>12</v>
      </c>
      <c r="M15" s="15">
        <v>12</v>
      </c>
      <c r="N15" s="15">
        <v>12</v>
      </c>
      <c r="O15" s="14">
        <v>17</v>
      </c>
      <c r="P15" s="15">
        <v>12</v>
      </c>
      <c r="Q15" s="15">
        <v>12</v>
      </c>
      <c r="R15" s="15">
        <v>12</v>
      </c>
      <c r="S15" s="15">
        <v>12</v>
      </c>
      <c r="T15" s="15">
        <v>12</v>
      </c>
      <c r="U15" s="15">
        <v>12</v>
      </c>
      <c r="V15" s="15">
        <v>12</v>
      </c>
      <c r="W15" s="15">
        <v>12</v>
      </c>
      <c r="X15" s="15">
        <v>12</v>
      </c>
      <c r="Y15" s="15">
        <v>12</v>
      </c>
      <c r="Z15" s="15">
        <v>12</v>
      </c>
      <c r="AA15" s="15">
        <v>12</v>
      </c>
      <c r="AB15" s="16">
        <v>12</v>
      </c>
    </row>
    <row r="16" spans="1:28" ht="17.25" thickBot="1" x14ac:dyDescent="0.25">
      <c r="A16" s="13" t="s">
        <v>33</v>
      </c>
      <c r="B16" s="15">
        <v>12</v>
      </c>
      <c r="C16" s="15">
        <v>12</v>
      </c>
      <c r="D16" s="15">
        <v>12</v>
      </c>
      <c r="E16" s="15">
        <v>12</v>
      </c>
      <c r="F16" s="15">
        <v>12</v>
      </c>
      <c r="G16" s="15">
        <v>12</v>
      </c>
      <c r="H16" s="15">
        <v>12</v>
      </c>
      <c r="I16" s="15">
        <v>12</v>
      </c>
      <c r="J16" s="15">
        <v>12</v>
      </c>
      <c r="K16" s="15">
        <v>12</v>
      </c>
      <c r="L16" s="15">
        <v>12</v>
      </c>
      <c r="M16" s="15">
        <v>12</v>
      </c>
      <c r="N16" s="15">
        <v>12</v>
      </c>
      <c r="O16" s="15">
        <v>12</v>
      </c>
      <c r="P16" s="14">
        <v>18</v>
      </c>
      <c r="Q16" s="15">
        <v>12</v>
      </c>
      <c r="R16" s="15">
        <v>12</v>
      </c>
      <c r="S16" s="15">
        <v>12</v>
      </c>
      <c r="T16" s="15">
        <v>12</v>
      </c>
      <c r="U16" s="15">
        <v>12</v>
      </c>
      <c r="V16" s="15">
        <v>12</v>
      </c>
      <c r="W16" s="15">
        <v>12</v>
      </c>
      <c r="X16" s="15">
        <v>12</v>
      </c>
      <c r="Y16" s="15">
        <v>12</v>
      </c>
      <c r="Z16" s="15">
        <v>12</v>
      </c>
      <c r="AA16" s="15">
        <v>12</v>
      </c>
      <c r="AB16" s="16">
        <v>12</v>
      </c>
    </row>
    <row r="17" spans="1:28" ht="17.25" thickBot="1" x14ac:dyDescent="0.25">
      <c r="A17" s="13" t="s">
        <v>34</v>
      </c>
      <c r="B17" s="15">
        <v>12</v>
      </c>
      <c r="C17" s="15">
        <v>12</v>
      </c>
      <c r="D17" s="15">
        <v>12</v>
      </c>
      <c r="E17" s="15">
        <v>12</v>
      </c>
      <c r="F17" s="15">
        <v>12</v>
      </c>
      <c r="G17" s="15">
        <v>12</v>
      </c>
      <c r="H17" s="15">
        <v>12</v>
      </c>
      <c r="I17" s="15">
        <v>12</v>
      </c>
      <c r="J17" s="15">
        <v>12</v>
      </c>
      <c r="K17" s="15">
        <v>12</v>
      </c>
      <c r="L17" s="15">
        <v>12</v>
      </c>
      <c r="M17" s="15">
        <v>12</v>
      </c>
      <c r="N17" s="15">
        <v>12</v>
      </c>
      <c r="O17" s="15">
        <v>12</v>
      </c>
      <c r="P17" s="15">
        <v>12</v>
      </c>
      <c r="Q17" s="14">
        <v>18</v>
      </c>
      <c r="R17" s="15">
        <v>12</v>
      </c>
      <c r="S17" s="15">
        <v>12</v>
      </c>
      <c r="T17" s="15">
        <v>12</v>
      </c>
      <c r="U17" s="15">
        <v>12</v>
      </c>
      <c r="V17" s="15">
        <v>12</v>
      </c>
      <c r="W17" s="15">
        <v>12</v>
      </c>
      <c r="X17" s="15">
        <v>12</v>
      </c>
      <c r="Y17" s="15">
        <v>12</v>
      </c>
      <c r="Z17" s="15">
        <v>12</v>
      </c>
      <c r="AA17" s="15">
        <v>12</v>
      </c>
      <c r="AB17" s="16">
        <v>12</v>
      </c>
    </row>
    <row r="18" spans="1:28" ht="17.25" thickBot="1" x14ac:dyDescent="0.25">
      <c r="A18" s="13" t="s">
        <v>35</v>
      </c>
      <c r="B18" s="15">
        <v>12</v>
      </c>
      <c r="C18" s="15">
        <v>12</v>
      </c>
      <c r="D18" s="15">
        <v>12</v>
      </c>
      <c r="E18" s="15">
        <v>12</v>
      </c>
      <c r="F18" s="15">
        <v>12</v>
      </c>
      <c r="G18" s="15">
        <v>12</v>
      </c>
      <c r="H18" s="15">
        <v>12</v>
      </c>
      <c r="I18" s="15">
        <v>12</v>
      </c>
      <c r="J18" s="15">
        <v>12</v>
      </c>
      <c r="K18" s="15">
        <v>12</v>
      </c>
      <c r="L18" s="15">
        <v>12</v>
      </c>
      <c r="M18" s="15">
        <v>12</v>
      </c>
      <c r="N18" s="15">
        <v>12</v>
      </c>
      <c r="O18" s="15">
        <v>12</v>
      </c>
      <c r="P18" s="15">
        <v>12</v>
      </c>
      <c r="Q18" s="15">
        <v>12</v>
      </c>
      <c r="R18" s="14">
        <v>18</v>
      </c>
      <c r="S18" s="15">
        <v>12</v>
      </c>
      <c r="T18" s="15">
        <v>12</v>
      </c>
      <c r="U18" s="15">
        <v>12</v>
      </c>
      <c r="V18" s="15">
        <v>12</v>
      </c>
      <c r="W18" s="15">
        <v>12</v>
      </c>
      <c r="X18" s="15">
        <v>12</v>
      </c>
      <c r="Y18" s="15">
        <v>12</v>
      </c>
      <c r="Z18" s="15">
        <v>12</v>
      </c>
      <c r="AA18" s="15">
        <v>12</v>
      </c>
      <c r="AB18" s="16">
        <v>12</v>
      </c>
    </row>
    <row r="19" spans="1:28" ht="17.25" thickBot="1" x14ac:dyDescent="0.25">
      <c r="A19" s="13" t="s">
        <v>36</v>
      </c>
      <c r="B19" s="15">
        <v>7</v>
      </c>
      <c r="C19" s="15">
        <v>7</v>
      </c>
      <c r="D19" s="15">
        <v>7</v>
      </c>
      <c r="E19" s="15">
        <v>7</v>
      </c>
      <c r="F19" s="15">
        <v>7</v>
      </c>
      <c r="G19" s="15">
        <v>7</v>
      </c>
      <c r="H19" s="15">
        <v>7</v>
      </c>
      <c r="I19" s="15">
        <v>7</v>
      </c>
      <c r="J19" s="15">
        <v>7</v>
      </c>
      <c r="K19" s="15">
        <v>7</v>
      </c>
      <c r="L19" s="15">
        <v>12</v>
      </c>
      <c r="M19" s="15">
        <v>7</v>
      </c>
      <c r="N19" s="15">
        <v>7</v>
      </c>
      <c r="O19" s="15">
        <v>7</v>
      </c>
      <c r="P19" s="15">
        <v>7</v>
      </c>
      <c r="Q19" s="15">
        <v>7</v>
      </c>
      <c r="R19" s="15">
        <v>7</v>
      </c>
      <c r="S19" s="14">
        <v>18</v>
      </c>
      <c r="T19" s="15">
        <v>12</v>
      </c>
      <c r="U19" s="15">
        <v>7</v>
      </c>
      <c r="V19" s="15">
        <v>7</v>
      </c>
      <c r="W19" s="15">
        <v>7</v>
      </c>
      <c r="X19" s="15">
        <v>12</v>
      </c>
      <c r="Y19" s="15">
        <v>12</v>
      </c>
      <c r="Z19" s="15">
        <v>7</v>
      </c>
      <c r="AA19" s="15">
        <v>12</v>
      </c>
      <c r="AB19" s="16">
        <v>7</v>
      </c>
    </row>
    <row r="20" spans="1:28" ht="17.25" thickBot="1" x14ac:dyDescent="0.25">
      <c r="A20" s="13" t="s">
        <v>37</v>
      </c>
      <c r="B20" s="15">
        <v>7</v>
      </c>
      <c r="C20" s="15">
        <v>7</v>
      </c>
      <c r="D20" s="15">
        <v>7</v>
      </c>
      <c r="E20" s="15">
        <v>7</v>
      </c>
      <c r="F20" s="15">
        <v>7</v>
      </c>
      <c r="G20" s="15">
        <v>7</v>
      </c>
      <c r="H20" s="15">
        <v>7</v>
      </c>
      <c r="I20" s="15">
        <v>7</v>
      </c>
      <c r="J20" s="15">
        <v>7</v>
      </c>
      <c r="K20" s="15">
        <v>7</v>
      </c>
      <c r="L20" s="15">
        <v>12</v>
      </c>
      <c r="M20" s="15">
        <v>7</v>
      </c>
      <c r="N20" s="15">
        <v>7</v>
      </c>
      <c r="O20" s="15">
        <v>7</v>
      </c>
      <c r="P20" s="15">
        <v>7</v>
      </c>
      <c r="Q20" s="15">
        <v>7</v>
      </c>
      <c r="R20" s="15">
        <v>7</v>
      </c>
      <c r="S20" s="15">
        <v>12</v>
      </c>
      <c r="T20" s="14">
        <v>20</v>
      </c>
      <c r="U20" s="15">
        <v>7</v>
      </c>
      <c r="V20" s="15">
        <v>7</v>
      </c>
      <c r="W20" s="15">
        <v>7</v>
      </c>
      <c r="X20" s="15">
        <v>12</v>
      </c>
      <c r="Y20" s="15">
        <v>12</v>
      </c>
      <c r="Z20" s="15">
        <v>7</v>
      </c>
      <c r="AA20" s="15">
        <v>12</v>
      </c>
      <c r="AB20" s="16">
        <v>7</v>
      </c>
    </row>
    <row r="21" spans="1:28" ht="17.25" thickBot="1" x14ac:dyDescent="0.25">
      <c r="A21" s="13" t="s">
        <v>38</v>
      </c>
      <c r="B21" s="15">
        <v>12</v>
      </c>
      <c r="C21" s="15">
        <v>12</v>
      </c>
      <c r="D21" s="15">
        <v>12</v>
      </c>
      <c r="E21" s="15">
        <v>12</v>
      </c>
      <c r="F21" s="15">
        <v>12</v>
      </c>
      <c r="G21" s="15">
        <v>12</v>
      </c>
      <c r="H21" s="15">
        <v>12</v>
      </c>
      <c r="I21" s="15">
        <v>12</v>
      </c>
      <c r="J21" s="15">
        <v>12</v>
      </c>
      <c r="K21" s="15">
        <v>12</v>
      </c>
      <c r="L21" s="15">
        <v>12</v>
      </c>
      <c r="M21" s="15">
        <v>12</v>
      </c>
      <c r="N21" s="15">
        <v>12</v>
      </c>
      <c r="O21" s="15">
        <v>12</v>
      </c>
      <c r="P21" s="15">
        <v>12</v>
      </c>
      <c r="Q21" s="15">
        <v>12</v>
      </c>
      <c r="R21" s="15">
        <v>12</v>
      </c>
      <c r="S21" s="15">
        <v>12</v>
      </c>
      <c r="T21" s="15">
        <v>12</v>
      </c>
      <c r="U21" s="14">
        <v>18</v>
      </c>
      <c r="V21" s="15">
        <v>12</v>
      </c>
      <c r="W21" s="15">
        <v>12</v>
      </c>
      <c r="X21" s="15">
        <v>12</v>
      </c>
      <c r="Y21" s="15">
        <v>12</v>
      </c>
      <c r="Z21" s="15">
        <v>12</v>
      </c>
      <c r="AA21" s="15">
        <v>12</v>
      </c>
      <c r="AB21" s="16">
        <v>12</v>
      </c>
    </row>
    <row r="22" spans="1:28" ht="17.25" thickBot="1" x14ac:dyDescent="0.25">
      <c r="A22" s="13" t="s">
        <v>39</v>
      </c>
      <c r="B22" s="15">
        <v>12</v>
      </c>
      <c r="C22" s="15">
        <v>12</v>
      </c>
      <c r="D22" s="15">
        <v>12</v>
      </c>
      <c r="E22" s="15">
        <v>12</v>
      </c>
      <c r="F22" s="15">
        <v>12</v>
      </c>
      <c r="G22" s="15">
        <v>12</v>
      </c>
      <c r="H22" s="15">
        <v>12</v>
      </c>
      <c r="I22" s="15">
        <v>12</v>
      </c>
      <c r="J22" s="15">
        <v>12</v>
      </c>
      <c r="K22" s="15">
        <v>12</v>
      </c>
      <c r="L22" s="15">
        <v>12</v>
      </c>
      <c r="M22" s="15">
        <v>12</v>
      </c>
      <c r="N22" s="15">
        <v>12</v>
      </c>
      <c r="O22" s="15">
        <v>12</v>
      </c>
      <c r="P22" s="15">
        <v>12</v>
      </c>
      <c r="Q22" s="15">
        <v>12</v>
      </c>
      <c r="R22" s="15">
        <v>12</v>
      </c>
      <c r="S22" s="15">
        <v>12</v>
      </c>
      <c r="T22" s="15">
        <v>12</v>
      </c>
      <c r="U22" s="15">
        <v>12</v>
      </c>
      <c r="V22" s="14">
        <v>17.5</v>
      </c>
      <c r="W22" s="15">
        <v>12</v>
      </c>
      <c r="X22" s="15">
        <v>12</v>
      </c>
      <c r="Y22" s="15">
        <v>12</v>
      </c>
      <c r="Z22" s="15">
        <v>12</v>
      </c>
      <c r="AA22" s="15">
        <v>12</v>
      </c>
      <c r="AB22" s="16">
        <v>12</v>
      </c>
    </row>
    <row r="23" spans="1:28" ht="17.25" thickBot="1" x14ac:dyDescent="0.25">
      <c r="A23" s="13" t="s">
        <v>40</v>
      </c>
      <c r="B23" s="15">
        <v>12</v>
      </c>
      <c r="C23" s="15">
        <v>12</v>
      </c>
      <c r="D23" s="15">
        <v>12</v>
      </c>
      <c r="E23" s="15">
        <v>12</v>
      </c>
      <c r="F23" s="15">
        <v>12</v>
      </c>
      <c r="G23" s="15">
        <v>12</v>
      </c>
      <c r="H23" s="15">
        <v>12</v>
      </c>
      <c r="I23" s="15">
        <v>12</v>
      </c>
      <c r="J23" s="15">
        <v>12</v>
      </c>
      <c r="K23" s="15">
        <v>12</v>
      </c>
      <c r="L23" s="15">
        <v>12</v>
      </c>
      <c r="M23" s="15">
        <v>12</v>
      </c>
      <c r="N23" s="15">
        <v>12</v>
      </c>
      <c r="O23" s="15">
        <v>12</v>
      </c>
      <c r="P23" s="15">
        <v>12</v>
      </c>
      <c r="Q23" s="15">
        <v>12</v>
      </c>
      <c r="R23" s="15">
        <v>12</v>
      </c>
      <c r="S23" s="15">
        <v>12</v>
      </c>
      <c r="T23" s="15">
        <v>12</v>
      </c>
      <c r="U23" s="15">
        <v>12</v>
      </c>
      <c r="V23" s="15">
        <v>12</v>
      </c>
      <c r="W23" s="14">
        <v>17</v>
      </c>
      <c r="X23" s="15">
        <v>12</v>
      </c>
      <c r="Y23" s="15">
        <v>12</v>
      </c>
      <c r="Z23" s="15">
        <v>12</v>
      </c>
      <c r="AA23" s="15">
        <v>12</v>
      </c>
      <c r="AB23" s="16">
        <v>12</v>
      </c>
    </row>
    <row r="24" spans="1:28" ht="17.25" thickBot="1" x14ac:dyDescent="0.25">
      <c r="A24" s="13" t="s">
        <v>41</v>
      </c>
      <c r="B24" s="15">
        <v>7</v>
      </c>
      <c r="C24" s="15">
        <v>7</v>
      </c>
      <c r="D24" s="15">
        <v>7</v>
      </c>
      <c r="E24" s="15">
        <v>7</v>
      </c>
      <c r="F24" s="15">
        <v>7</v>
      </c>
      <c r="G24" s="15">
        <v>7</v>
      </c>
      <c r="H24" s="15">
        <v>7</v>
      </c>
      <c r="I24" s="15">
        <v>7</v>
      </c>
      <c r="J24" s="15">
        <v>7</v>
      </c>
      <c r="K24" s="15">
        <v>7</v>
      </c>
      <c r="L24" s="15">
        <v>12</v>
      </c>
      <c r="M24" s="15">
        <v>7</v>
      </c>
      <c r="N24" s="15">
        <v>7</v>
      </c>
      <c r="O24" s="15">
        <v>7</v>
      </c>
      <c r="P24" s="15">
        <v>7</v>
      </c>
      <c r="Q24" s="15">
        <v>7</v>
      </c>
      <c r="R24" s="15">
        <v>7</v>
      </c>
      <c r="S24" s="15">
        <v>12</v>
      </c>
      <c r="T24" s="15">
        <v>12</v>
      </c>
      <c r="U24" s="15">
        <v>7</v>
      </c>
      <c r="V24" s="15">
        <v>7</v>
      </c>
      <c r="W24" s="15">
        <v>7</v>
      </c>
      <c r="X24" s="14">
        <v>18</v>
      </c>
      <c r="Y24" s="15">
        <v>12</v>
      </c>
      <c r="Z24" s="15">
        <v>7</v>
      </c>
      <c r="AA24" s="15">
        <v>12</v>
      </c>
      <c r="AB24" s="16">
        <v>7</v>
      </c>
    </row>
    <row r="25" spans="1:28" ht="17.25" thickBot="1" x14ac:dyDescent="0.25">
      <c r="A25" s="13" t="s">
        <v>17</v>
      </c>
      <c r="B25" s="15">
        <v>7</v>
      </c>
      <c r="C25" s="15">
        <v>7</v>
      </c>
      <c r="D25" s="15">
        <v>7</v>
      </c>
      <c r="E25" s="15">
        <v>7</v>
      </c>
      <c r="F25" s="15">
        <v>7</v>
      </c>
      <c r="G25" s="15">
        <v>7</v>
      </c>
      <c r="H25" s="15">
        <v>7</v>
      </c>
      <c r="I25" s="15">
        <v>7</v>
      </c>
      <c r="J25" s="15">
        <v>7</v>
      </c>
      <c r="K25" s="15">
        <v>7</v>
      </c>
      <c r="L25" s="15">
        <v>12</v>
      </c>
      <c r="M25" s="15">
        <v>7</v>
      </c>
      <c r="N25" s="15">
        <v>7</v>
      </c>
      <c r="O25" s="15">
        <v>7</v>
      </c>
      <c r="P25" s="15">
        <v>7</v>
      </c>
      <c r="Q25" s="15">
        <v>7</v>
      </c>
      <c r="R25" s="15">
        <v>7</v>
      </c>
      <c r="S25" s="15">
        <v>12</v>
      </c>
      <c r="T25" s="15">
        <v>12</v>
      </c>
      <c r="U25" s="15">
        <v>7</v>
      </c>
      <c r="V25" s="15">
        <v>7</v>
      </c>
      <c r="W25" s="15">
        <v>7</v>
      </c>
      <c r="X25" s="15">
        <v>12</v>
      </c>
      <c r="Y25" s="14">
        <v>17</v>
      </c>
      <c r="Z25" s="15">
        <v>7</v>
      </c>
      <c r="AA25" s="15">
        <v>12</v>
      </c>
      <c r="AB25" s="16">
        <v>7</v>
      </c>
    </row>
    <row r="26" spans="1:28" ht="17.25" thickBot="1" x14ac:dyDescent="0.25">
      <c r="A26" s="13" t="s">
        <v>42</v>
      </c>
      <c r="B26" s="15">
        <v>12</v>
      </c>
      <c r="C26" s="15">
        <v>12</v>
      </c>
      <c r="D26" s="15">
        <v>12</v>
      </c>
      <c r="E26" s="15">
        <v>12</v>
      </c>
      <c r="F26" s="15">
        <v>12</v>
      </c>
      <c r="G26" s="15">
        <v>12</v>
      </c>
      <c r="H26" s="15">
        <v>12</v>
      </c>
      <c r="I26" s="15">
        <v>12</v>
      </c>
      <c r="J26" s="15">
        <v>12</v>
      </c>
      <c r="K26" s="15">
        <v>12</v>
      </c>
      <c r="L26" s="15">
        <v>12</v>
      </c>
      <c r="M26" s="15">
        <v>12</v>
      </c>
      <c r="N26" s="15">
        <v>12</v>
      </c>
      <c r="O26" s="15">
        <v>12</v>
      </c>
      <c r="P26" s="15">
        <v>12</v>
      </c>
      <c r="Q26" s="15">
        <v>12</v>
      </c>
      <c r="R26" s="15">
        <v>12</v>
      </c>
      <c r="S26" s="15">
        <v>12</v>
      </c>
      <c r="T26" s="15">
        <v>12</v>
      </c>
      <c r="U26" s="15">
        <v>12</v>
      </c>
      <c r="V26" s="15">
        <v>12</v>
      </c>
      <c r="W26" s="15">
        <v>12</v>
      </c>
      <c r="X26" s="15">
        <v>12</v>
      </c>
      <c r="Y26" s="15">
        <v>12</v>
      </c>
      <c r="Z26" s="14">
        <v>18</v>
      </c>
      <c r="AA26" s="15">
        <v>12</v>
      </c>
      <c r="AB26" s="16">
        <v>12</v>
      </c>
    </row>
    <row r="27" spans="1:28" ht="17.25" thickBot="1" x14ac:dyDescent="0.25">
      <c r="A27" s="13" t="s">
        <v>18</v>
      </c>
      <c r="B27" s="15">
        <v>7</v>
      </c>
      <c r="C27" s="15">
        <v>7</v>
      </c>
      <c r="D27" s="15">
        <v>7</v>
      </c>
      <c r="E27" s="15">
        <v>7</v>
      </c>
      <c r="F27" s="15">
        <v>7</v>
      </c>
      <c r="G27" s="15">
        <v>7</v>
      </c>
      <c r="H27" s="15">
        <v>7</v>
      </c>
      <c r="I27" s="15">
        <v>7</v>
      </c>
      <c r="J27" s="15">
        <v>7</v>
      </c>
      <c r="K27" s="15">
        <v>7</v>
      </c>
      <c r="L27" s="15">
        <v>12</v>
      </c>
      <c r="M27" s="15">
        <v>7</v>
      </c>
      <c r="N27" s="15">
        <v>7</v>
      </c>
      <c r="O27" s="15">
        <v>7</v>
      </c>
      <c r="P27" s="15">
        <v>7</v>
      </c>
      <c r="Q27" s="15">
        <v>7</v>
      </c>
      <c r="R27" s="15">
        <v>7</v>
      </c>
      <c r="S27" s="15">
        <v>12</v>
      </c>
      <c r="T27" s="15">
        <v>12</v>
      </c>
      <c r="U27" s="15">
        <v>7</v>
      </c>
      <c r="V27" s="15">
        <v>7</v>
      </c>
      <c r="W27" s="15">
        <v>7</v>
      </c>
      <c r="X27" s="15">
        <v>12</v>
      </c>
      <c r="Y27" s="15">
        <v>12</v>
      </c>
      <c r="Z27" s="15">
        <v>7</v>
      </c>
      <c r="AA27" s="14">
        <v>18</v>
      </c>
      <c r="AB27" s="16">
        <v>7</v>
      </c>
    </row>
    <row r="28" spans="1:28" ht="17.25" thickBot="1" x14ac:dyDescent="0.25">
      <c r="A28" s="17" t="s">
        <v>43</v>
      </c>
      <c r="B28" s="18">
        <v>12</v>
      </c>
      <c r="C28" s="18">
        <v>12</v>
      </c>
      <c r="D28" s="18">
        <v>12</v>
      </c>
      <c r="E28" s="18">
        <v>12</v>
      </c>
      <c r="F28" s="18">
        <v>12</v>
      </c>
      <c r="G28" s="18">
        <v>12</v>
      </c>
      <c r="H28" s="18">
        <v>12</v>
      </c>
      <c r="I28" s="18">
        <v>12</v>
      </c>
      <c r="J28" s="18">
        <v>12</v>
      </c>
      <c r="K28" s="18">
        <v>12</v>
      </c>
      <c r="L28" s="18">
        <v>12</v>
      </c>
      <c r="M28" s="18">
        <v>12</v>
      </c>
      <c r="N28" s="18">
        <v>12</v>
      </c>
      <c r="O28" s="18">
        <v>12</v>
      </c>
      <c r="P28" s="18">
        <v>12</v>
      </c>
      <c r="Q28" s="18">
        <v>12</v>
      </c>
      <c r="R28" s="18">
        <v>12</v>
      </c>
      <c r="S28" s="18">
        <v>12</v>
      </c>
      <c r="T28" s="18">
        <v>12</v>
      </c>
      <c r="U28" s="18">
        <v>12</v>
      </c>
      <c r="V28" s="18">
        <v>12</v>
      </c>
      <c r="W28" s="18">
        <v>12</v>
      </c>
      <c r="X28" s="18">
        <v>12</v>
      </c>
      <c r="Y28" s="18">
        <v>12</v>
      </c>
      <c r="Z28" s="18">
        <v>12</v>
      </c>
      <c r="AA28" s="18">
        <v>12</v>
      </c>
      <c r="AB28" s="19">
        <v>18</v>
      </c>
    </row>
    <row r="29" spans="1:28" ht="16.5" thickTop="1" thickBot="1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5.75" thickBot="1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5.75" thickBo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5.75" thickBot="1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5.75" thickBo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5.75" thickBo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5.75" thickBo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5.75" thickBo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5.75" thickBo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5.75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5.75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5.75" thickBo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5.75" thickBo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5.75" thickBo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5.75" thickBo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5.75" thickBo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5.75" thickBo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5.75" thickBo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5.75" thickBo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5.75" thickBo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5.75" thickBo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5.75" thickBo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5.75" thickBo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5.75" thickBo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5.75" thickBo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5.75" thickBo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5.75" thickBo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5.75" thickBo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5.75" thickBo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5.75" thickBo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5.75" thickBo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5.75" thickBo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5.75" thickBo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5.75" thickBo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5.75" thickBo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5.75" thickBo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5.75" thickBo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5.75" thickBo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5.75" thickBot="1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5.75" thickBot="1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5.75" thickBot="1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5.75" thickBot="1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5.75" thickBot="1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5.75" thickBot="1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5.75" thickBo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5.75" thickBo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5.75" thickBo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5.75" thickBot="1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5.75" thickBot="1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5.75" thickBot="1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5.75" thickBot="1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5.75" thickBot="1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5.75" thickBot="1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5.75" thickBot="1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5.75" thickBo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5.75" thickBot="1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5.75" thickBot="1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5.75" thickBot="1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5.75" thickBo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5.75" thickBo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5.75" thickBo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5.75" thickBot="1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5.75" thickBot="1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5.75" thickBot="1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5.75" thickBot="1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5.75" thickBot="1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5.75" thickBot="1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5.75" thickBot="1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5.75" thickBot="1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5.75" thickBo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5.75" thickBot="1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5.75" thickBo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5.75" thickBo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5.75" thickBo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5.75" thickBot="1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5.75" thickBot="1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5.75" thickBot="1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5.75" thickBot="1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5.75" thickBot="1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5.75" thickBot="1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5.75" thickBo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5.75" thickBot="1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5.75" thickBot="1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5.75" thickBot="1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5.75" thickBot="1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5.75" thickBot="1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5.75" thickBot="1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5.75" thickBot="1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5.75" thickBot="1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5.75" thickBot="1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5.75" thickBot="1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5.75" thickBot="1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5.75" thickBot="1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5.75" thickBot="1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5.75" thickBo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5.75" thickBot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5.75" thickBot="1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5.75" thickBot="1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5.75" thickBot="1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5.75" thickBo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5.75" thickBot="1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5.75" thickBot="1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5.75" thickBot="1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5.75" thickBo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5.75" thickBo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5.75" thickBo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5.75" thickBo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5.75" thickBo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5.75" thickBo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5.75" thickBo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5.75" thickBo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5.75" thickBo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5.75" thickBo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5.75" thickBo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5.75" thickBo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5.75" thickBo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5.75" thickBo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5.75" thickBo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5.75" thickBo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5.75" thickBot="1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5.75" thickBo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5.75" thickBo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5.75" thickBot="1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5.75" thickBot="1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5.75" thickBot="1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5.75" thickBot="1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5.75" thickBot="1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5.75" thickBot="1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5.75" thickBot="1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5.75" thickBot="1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5.75" thickBot="1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5.75" thickBo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5.75" thickBo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5.75" thickBot="1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5.75" thickBo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5.75" thickBot="1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5.75" thickBot="1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5.75" thickBo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5.75" thickBot="1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5.75" thickBot="1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5.75" thickBot="1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5.75" thickBot="1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5.75" thickBot="1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5.75" thickBot="1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5.75" thickBot="1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5.75" thickBot="1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5.75" thickBot="1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5.75" thickBot="1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5.75" thickBot="1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5.75" thickBot="1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5.75" thickBot="1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5.75" thickBo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5.75" thickBot="1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5.75" thickBo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5.75" thickBot="1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5.75" thickBo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5.75" thickBot="1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5.75" thickBo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5.75" thickBot="1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5.75" thickBo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5.75" thickBo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5.75" thickBo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5.75" thickBo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5.75" thickBo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5.75" thickBo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5.75" thickBo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5.75" thickBot="1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5.75" thickBo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5.75" thickBot="1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5.75" thickBo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5.75" thickBot="1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5.75" thickBot="1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5.75" thickBo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5.75" thickBo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5.75" thickBot="1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5.75" thickBo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5.75" thickBo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5.75" thickBo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5.75" thickBot="1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5.75" thickBo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5.75" thickBot="1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5.75" thickBot="1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5.75" thickBot="1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5.75" thickBot="1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5.75" thickBot="1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5.75" thickBot="1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5.75" thickBot="1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5.75" thickBot="1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5.75" thickBot="1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5.75" thickBot="1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5.75" thickBot="1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5.75" thickBo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5.75" thickBot="1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5.75" thickBot="1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5.75" thickBot="1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5.75" thickBo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5.75" thickBot="1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5.75" thickBot="1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5.75" thickBot="1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5.75" thickBot="1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5.75" thickBot="1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5.75" thickBot="1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5.75" thickBot="1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5.75" thickBot="1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5.75" thickBot="1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5.75" thickBo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5.75" thickBot="1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5.75" thickBot="1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5.75" thickBot="1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5.75" thickBot="1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5.75" thickBot="1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5.75" thickBo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5.75" thickBot="1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5.75" thickBot="1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5.75" thickBot="1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5.75" thickBo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5.75" thickBot="1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5.75" thickBot="1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5.75" thickBot="1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5.75" thickBot="1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5.75" thickBot="1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5.75" thickBot="1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5.75" thickBot="1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5.75" thickBot="1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5.75" thickBot="1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5.75" thickBot="1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5.75" thickBot="1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5.75" thickBot="1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5.75" thickBot="1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5.75" thickBot="1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5.75" thickBot="1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5.75" thickBo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5.75" thickBot="1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5.75" thickBot="1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5.75" thickBot="1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5.75" thickBo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5.75" thickBot="1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5.75" thickBot="1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5.75" thickBot="1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5.75" thickBot="1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5.75" thickBot="1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5.75" thickBot="1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5.75" thickBot="1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5.75" thickBot="1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5.75" thickBot="1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5.75" thickBot="1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5.75" thickBot="1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5.75" thickBot="1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5.75" thickBot="1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5.75" thickBot="1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5.75" thickBot="1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5.75" thickBo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5.75" thickBot="1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5.75" thickBot="1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5.75" thickBot="1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5.75" thickBot="1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5.75" thickBot="1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5.75" thickBot="1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5.75" thickBot="1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5.75" thickBo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5.75" thickBot="1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5.75" thickBot="1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5.75" thickBot="1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5.75" thickBot="1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5.75" thickBot="1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5.75" thickBot="1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5.75" thickBot="1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5.75" thickBot="1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5.75" thickBot="1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5.75" thickBot="1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5.75" thickBot="1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5.75" thickBot="1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5.75" thickBot="1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5.75" thickBot="1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5.75" thickBot="1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5.75" thickBot="1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5.75" thickBot="1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5.75" thickBo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5.75" thickBot="1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5.75" thickBot="1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5.75" thickBot="1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5.75" thickBo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5.75" thickBot="1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5.75" thickBot="1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5.75" thickBot="1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5.75" thickBot="1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5.75" thickBot="1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5.75" thickBot="1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5.75" thickBot="1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5.75" thickBot="1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5.75" thickBot="1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5.75" thickBot="1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5.75" thickBot="1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5.75" thickBot="1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5.75" thickBot="1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5.75" thickBot="1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5.75" thickBot="1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5.75" thickBot="1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5.75" thickBot="1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5.75" thickBo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5.75" thickBot="1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5.75" thickBot="1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5.75" thickBot="1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5.75" thickBo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5.75" thickBot="1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5.75" thickBot="1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5.75" thickBot="1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5.75" thickBot="1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5.75" thickBot="1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5.75" thickBot="1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5.75" thickBot="1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5.75" thickBot="1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5.75" thickBot="1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5.75" thickBot="1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5.75" thickBot="1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5.75" thickBot="1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5.75" thickBot="1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5.75" thickBot="1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5.75" thickBot="1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5.75" thickBot="1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5.75" thickBot="1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5.75" thickBo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5.75" thickBot="1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5.75" thickBot="1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5.75" thickBot="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5.75" thickBo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5.75" thickBot="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5.75" thickBot="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5.75" thickBot="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5.75" thickBot="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5.75" thickBot="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5.75" thickBot="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5.75" thickBot="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5.75" thickBot="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5.75" thickBot="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5.75" thickBot="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5.75" thickBot="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5.75" thickBot="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5.75" thickBot="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5.75" thickBot="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5.75" thickBot="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5.75" thickBot="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5.75" thickBot="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5.75" thickBo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5.75" thickBot="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5.75" thickBot="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5.75" thickBot="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5.75" thickBo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5.75" thickBot="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5.75" thickBot="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5.75" thickBot="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5.75" thickBot="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5.75" thickBot="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5.75" thickBot="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5.75" thickBot="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5.75" thickBot="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5.75" thickBot="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5.75" thickBot="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5.75" thickBot="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5.75" thickBot="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5.75" thickBot="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5.75" thickBot="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5.75" thickBot="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5.75" thickBot="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5.75" thickBot="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5.75" thickBo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5.75" thickBot="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5.75" thickBot="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5.75" thickBot="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5.75" thickBo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5.75" thickBot="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5.75" thickBot="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5.75" thickBot="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5.75" thickBot="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5.75" thickBot="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5.75" thickBot="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5.75" thickBot="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5.75" thickBot="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5.75" thickBot="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5.75" thickBot="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5.75" thickBot="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5.75" thickBot="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5.75" thickBot="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5.75" thickBot="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5.75" thickBot="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5.75" thickBot="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5.75" thickBot="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5.75" thickBo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5.75" thickBot="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5.75" thickBot="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5.75" thickBot="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5.75" thickBo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5.75" thickBot="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5.75" thickBot="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5.75" thickBot="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5.75" thickBot="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5.75" thickBot="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5.75" thickBot="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5.75" thickBot="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5.75" thickBot="1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5.75" thickBot="1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5.75" thickBot="1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5.75" thickBot="1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5.75" thickBot="1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5.75" thickBot="1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5.75" thickBot="1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5.75" thickBot="1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5.75" thickBot="1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5.75" thickBot="1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5.75" thickBo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5.75" thickBot="1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5.75" thickBot="1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5.75" thickBot="1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5.75" thickBot="1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5.75" thickBot="1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5.75" thickBot="1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5.75" thickBot="1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5.75" thickBot="1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5.75" thickBot="1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5.75" thickBot="1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5.75" thickBot="1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5.75" thickBot="1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5.75" thickBot="1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5.75" thickBot="1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5.75" thickBot="1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5.75" thickBo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5.75" thickBot="1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5.75" thickBot="1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5.75" thickBot="1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5.75" thickBo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5.75" thickBot="1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5.75" thickBot="1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5.75" thickBot="1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5.75" thickBot="1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5.75" thickBot="1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5.75" thickBot="1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5.75" thickBot="1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5.75" thickBot="1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5.75" thickBot="1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5.75" thickBot="1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5.75" thickBot="1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5.75" thickBot="1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5.75" thickBot="1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5.75" thickBot="1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5.75" thickBot="1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5.75" thickBot="1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5.75" thickBot="1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5.75" thickBot="1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5.75" thickBot="1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5.75" thickBot="1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5.75" thickBot="1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5.75" thickBot="1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5.75" thickBot="1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5.75" thickBot="1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5.75" thickBot="1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5.75" thickBot="1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5.75" thickBot="1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5.75" thickBot="1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5.75" thickBot="1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5.75" thickBot="1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5.75" thickBot="1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5.75" thickBot="1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5.75" thickBot="1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5.75" thickBot="1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5.75" thickBot="1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5.75" thickBot="1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5.75" thickBot="1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5.75" thickBot="1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5.75" thickBot="1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5.75" thickBot="1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5.75" thickBot="1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5.75" thickBot="1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5.75" thickBot="1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5.75" thickBot="1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5.75" thickBot="1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5.75" thickBot="1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5.75" thickBot="1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5.75" thickBot="1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5.75" thickBot="1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5.75" thickBot="1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5.75" thickBot="1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5.75" thickBot="1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5.75" thickBot="1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5.75" thickBot="1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5.75" thickBot="1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5.75" thickBot="1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5.75" thickBot="1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5.75" thickBot="1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5.75" thickBot="1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5.75" thickBot="1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5.75" thickBot="1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5.75" thickBot="1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5.75" thickBot="1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5.75" thickBot="1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5.75" thickBot="1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5.75" thickBot="1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5.75" thickBot="1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5.75" thickBot="1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5.75" thickBot="1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5.75" thickBot="1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5.75" thickBot="1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5.75" thickBot="1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5.75" thickBot="1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5.75" thickBot="1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5.75" thickBot="1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5.75" thickBot="1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5.75" thickBot="1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5.75" thickBot="1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5.75" thickBot="1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5.75" thickBot="1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5.75" thickBot="1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5.75" thickBot="1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5.75" thickBot="1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5.75" thickBot="1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5.75" thickBot="1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5.75" thickBot="1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5.75" thickBot="1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5.75" thickBot="1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5.75" thickBot="1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5.75" thickBot="1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5.75" thickBot="1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5.75" thickBot="1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5.75" thickBot="1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5.75" thickBot="1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5.75" thickBot="1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5.75" thickBot="1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5.75" thickBot="1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5.75" thickBot="1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5.75" thickBot="1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5.75" thickBot="1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5.75" thickBot="1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5.75" thickBot="1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5.75" thickBot="1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5.75" thickBot="1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5.75" thickBot="1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5.75" thickBot="1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5.75" thickBot="1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5.75" thickBot="1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5.75" thickBot="1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5.75" thickBot="1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5.75" thickBot="1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5.75" thickBot="1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5.75" thickBot="1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5.75" thickBot="1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5.75" thickBot="1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5.75" thickBot="1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5.75" thickBot="1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5.75" thickBot="1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5.75" thickBot="1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5.75" thickBot="1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5.75" thickBot="1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5.75" thickBot="1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5.75" thickBot="1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5.75" thickBot="1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5.75" thickBot="1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5.75" thickBot="1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5.75" thickBot="1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5.75" thickBot="1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5.75" thickBot="1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5.75" thickBot="1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5.75" thickBot="1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5.75" thickBot="1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5.75" thickBot="1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5.75" thickBot="1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5.75" thickBot="1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5.75" thickBot="1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5.75" thickBot="1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5.75" thickBot="1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5.75" thickBot="1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5.75" thickBot="1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5.75" thickBot="1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5.75" thickBot="1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5.75" thickBot="1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5.75" thickBot="1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5.75" thickBot="1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5.75" thickBot="1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5.75" thickBot="1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5.75" thickBot="1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5.75" thickBot="1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5.75" thickBot="1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5.75" thickBot="1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5.75" thickBot="1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5.75" thickBot="1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5.75" thickBot="1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5.75" thickBot="1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5.75" thickBot="1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5.75" thickBo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5.75" thickBo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5.75" thickBo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5.75" thickBo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5.75" thickBot="1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5.75" thickBo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5.75" thickBo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5.75" thickBo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5.75" thickBo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5.75" thickBo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5.75" thickBot="1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5.75" thickBo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5.75" thickBo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5.75" thickBo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5.75" thickBo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5.75" thickBo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5.75" thickBo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5.75" thickBo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5.75" thickBo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5.75" thickBo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5.75" thickBo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5.75" thickBo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5.75" thickBo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5.75" thickBo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5.75" thickBo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5.75" thickBo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5.75" thickBo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5.75" thickBo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5.75" thickBo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5.75" thickBo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5.75" thickBo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5.75" thickBo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5.75" thickBo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5.75" thickBo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5.75" thickBo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5.75" thickBot="1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5.75" thickBo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5.75" thickBo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5.75" thickBo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5.75" thickBo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5.75" thickBo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5.75" thickBo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5.75" thickBo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5.75" thickBo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5.75" thickBo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5.75" thickBo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5.75" thickBo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5.75" thickBo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5.75" thickBo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5.75" thickBo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5.75" thickBo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5.75" thickBo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5.75" thickBo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5.75" thickBo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5.75" thickBo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5.75" thickBo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5.75" thickBo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5.75" thickBo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5.75" thickBot="1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5.75" thickBo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5.75" thickBo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5.75" thickBo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5.75" thickBo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5.75" thickBo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5.75" thickBo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5.75" thickBot="1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5.75" thickBot="1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5.75" thickBot="1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5.75" thickBot="1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5.75" thickBot="1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5.75" thickBot="1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5.75" thickBot="1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5.75" thickBot="1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5.75" thickBot="1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5.75" thickBot="1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5.75" thickBot="1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5.75" thickBot="1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5.75" thickBot="1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5.75" thickBot="1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5.75" thickBot="1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5.75" thickBot="1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5.75" thickBot="1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5.75" thickBot="1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5.75" thickBot="1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5.75" thickBot="1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5.75" thickBot="1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5.75" thickBo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5.75" thickBo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5.75" thickBo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5.75" thickBo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5.75" thickBo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5.75" thickBo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5.75" thickBo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5.75" thickBo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5.75" thickBo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5.75" thickBo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5.75" thickBo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5.75" thickBo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5.75" thickBo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5.75" thickBo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5.75" thickBo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5.75" thickBo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5.75" thickBo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5.75" thickBo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5.75" thickBo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5.75" thickBo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5.75" thickBo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5.75" thickBo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5.75" thickBo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5.75" thickBo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5.75" thickBo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5.75" thickBo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5.75" thickBo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5.75" thickBo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5.75" thickBot="1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5.75" thickBot="1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5.75" thickBot="1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5.75" thickBo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5.75" thickBo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5.75" thickBo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5.75" thickBot="1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5.75" thickBo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5.75" thickBot="1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5.75" thickBot="1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5.75" thickBot="1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5.75" thickBo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5.75" thickBo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5.75" thickBo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5.75" thickBot="1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5.75" thickBo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5.75" thickBot="1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5.75" thickBot="1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5.75" thickBot="1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5.75" thickBo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5.75" thickBo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5.75" thickBot="1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5.75" thickBot="1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5.75" thickBo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5.75" thickBot="1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5.75" thickBot="1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5.75" thickBot="1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5.75" thickBot="1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5.75" thickBo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5.75" thickBot="1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5.75" thickBot="1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5.75" thickBo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5.75" thickBot="1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5.75" thickBot="1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5.75" thickBot="1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5.75" thickBot="1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5.75" thickBot="1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5.75" thickBot="1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5.75" thickBot="1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5.75" thickBot="1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5.75" thickBot="1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5.75" thickBot="1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5.75" thickBot="1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5.75" thickBot="1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5.75" thickBot="1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5.75" thickBot="1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5.75" thickBot="1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5.75" thickBot="1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5.75" thickBot="1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5.75" thickBot="1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5.75" thickBot="1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5.75" thickBot="1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5.75" thickBot="1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5.75" thickBot="1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5.75" thickBo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5.75" thickBot="1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5.75" thickBo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5.75" thickBot="1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5.75" thickBot="1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5.75" thickBot="1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5.75" thickBot="1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5.75" thickBot="1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5.75" thickBo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5.75" thickBot="1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5.75" thickBo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5.75" thickBot="1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5.75" thickBot="1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5.75" thickBot="1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5.75" thickBo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5.75" thickBo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5.75" thickBo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5.75" thickBot="1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5.75" thickBo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5.75" thickBot="1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5.75" thickBot="1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5.75" thickBot="1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5.75" thickBo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5.75" thickBo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5.75" thickBo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5.75" thickBot="1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5.75" thickBo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5.75" thickBot="1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5.75" thickBot="1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5.75" thickBot="1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5.75" thickBo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5.75" thickBo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5.75" thickBot="1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5.75" thickBot="1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5.75" thickBo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5.75" thickBot="1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5.75" thickBot="1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5.75" thickBot="1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5.75" thickBot="1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5.75" thickBo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5.75" thickBot="1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5.75" thickBot="1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5.75" thickBo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5.75" thickBot="1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5.75" thickBot="1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5.75" thickBot="1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5.75" thickBot="1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5.75" thickBot="1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5.75" thickBot="1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5.75" thickBot="1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5.75" thickBot="1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5.75" thickBot="1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5.75" thickBot="1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5.75" thickBot="1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5.75" thickBot="1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5.75" thickBot="1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5.75" thickBot="1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5.75" thickBot="1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5.75" thickBot="1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5.75" thickBot="1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5.75" thickBot="1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5.75" thickBot="1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5.75" thickBot="1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5.75" thickBot="1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5.75" thickBot="1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5.75" thickBot="1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5.75" thickBot="1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5.75" thickBot="1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5.75" thickBot="1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5.75" thickBot="1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5.75" thickBot="1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5.75" thickBot="1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5.75" thickBot="1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5.75" thickBot="1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5.75" thickBot="1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5.75" thickBot="1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5.75" thickBot="1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5.75" thickBot="1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5.75" thickBot="1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5.75" thickBot="1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5.75" thickBot="1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5.75" thickBot="1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5.75" thickBot="1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5.75" thickBot="1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5.75" thickBot="1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5.75" thickBot="1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5.75" thickBot="1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5.75" thickBot="1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5.75" thickBo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5.75" thickBot="1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5.75" thickBo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5.75" thickBot="1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5.75" thickBot="1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5.75" thickBot="1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5.75" thickBot="1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5.75" thickBot="1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5.75" thickBo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5.75" thickBot="1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5.75" thickBo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5.75" thickBot="1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5.75" thickBot="1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5.75" thickBot="1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5.75" thickBo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5.75" thickBo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5.75" thickBot="1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5.75" thickBot="1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5.75" thickBo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5.75" thickBot="1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5.75" thickBot="1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5.75" thickBot="1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5.75" thickBot="1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5.75" thickBo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5.75" thickBot="1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5.75" thickBo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5.75" thickBo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5.75" thickBo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5.75" thickBot="1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5.75" thickBot="1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5.75" thickBot="1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5.75" thickBot="1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5.75" thickBot="1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5.75" thickBot="1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5.75" thickBot="1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5.75" thickBot="1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5.75" thickBot="1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5.75" thickBot="1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5.75" thickBot="1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5.75" thickBot="1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5.75" thickBo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5.75" thickBot="1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5.75" thickBot="1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5.75" thickBo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5.75" thickBot="1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5.75" thickBot="1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5.75" thickBot="1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5.75" thickBot="1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5.75" thickBot="1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5.75" thickBot="1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5.75" thickBot="1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5.75" thickBo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5.75" thickBot="1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5.75" thickBo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5.75" thickBot="1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5.75" thickBot="1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5.75" thickBot="1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5.75" thickBot="1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5.75" thickBot="1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5.75" thickBo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5.75" thickBot="1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5.75" thickBo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5.75" thickBot="1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5.75" thickBot="1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5.75" thickBot="1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5.75" thickBo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5.75" thickBo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5.75" thickBo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5.75" thickBo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5.75" thickBo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5.75" thickBo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5.75" thickBot="1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5.75" thickBo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5.75" thickBo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5.75" thickBo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5.75" thickBot="1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5.75" thickBot="1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5.75" thickBo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5.75" thickBot="1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5.75" thickBot="1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5.75" thickBot="1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5.75" thickBot="1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5.75" thickBo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5.75" thickBo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5.75" thickBot="1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5.75" thickBo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5.75" thickBo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5.75" thickBot="1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5.75" thickBot="1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5.75" thickBot="1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5.75" thickBot="1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5.75" thickBot="1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5.75" thickBot="1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5.75" thickBot="1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5.75" thickBot="1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5.75" thickBot="1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5.75" thickBot="1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5.75" thickBot="1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5.75" thickBot="1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5.75" thickBot="1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5.75" thickBot="1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5.75" thickBot="1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5.75" thickBot="1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5.75" thickBot="1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5.75" thickBot="1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5.75" thickBot="1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5.75" thickBot="1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5.75" thickBot="1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5.75" thickBot="1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5.75" thickBot="1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5.75" thickBot="1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5.75" thickBot="1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5.75" thickBot="1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5.75" thickBot="1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5.75" thickBot="1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5.75" thickBot="1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5.75" thickBot="1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5.75" thickBot="1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5.75" thickBot="1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5.75" thickBot="1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5.75" thickBot="1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5.75" thickBot="1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5.75" thickBot="1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5.75" thickBot="1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5.75" thickBot="1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5.75" thickBot="1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5.75" thickBot="1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5.75" thickBot="1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5.75" thickBot="1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5.75" thickBot="1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G936"/>
  <sheetViews>
    <sheetView showGridLines="0" tabSelected="1" zoomScale="70" zoomScaleNormal="70" workbookViewId="0">
      <selection activeCell="C22" sqref="C22"/>
    </sheetView>
  </sheetViews>
  <sheetFormatPr defaultColWidth="12.625" defaultRowHeight="15" customHeight="1" x14ac:dyDescent="0.2"/>
  <cols>
    <col min="1" max="1" width="26" style="32" customWidth="1"/>
    <col min="2" max="2" width="4.875" style="32" customWidth="1"/>
    <col min="3" max="3" width="27.625" style="32" bestFit="1" customWidth="1"/>
    <col min="4" max="4" width="6.875" style="32" bestFit="1" customWidth="1"/>
    <col min="5" max="5" width="16.75" style="32" bestFit="1" customWidth="1"/>
    <col min="6" max="6" width="20.625" style="32" customWidth="1"/>
    <col min="7" max="7" width="15.125" style="95" customWidth="1"/>
    <col min="8" max="8" width="23.75" style="35" customWidth="1"/>
    <col min="9" max="9" width="15" style="54" bestFit="1" customWidth="1"/>
    <col min="10" max="10" width="14.75" style="3" customWidth="1"/>
    <col min="11" max="11" width="18" style="32" customWidth="1"/>
    <col min="12" max="12" width="15.125" style="32" bestFit="1" customWidth="1"/>
    <col min="13" max="13" width="12.625" style="32" customWidth="1"/>
    <col min="14" max="14" width="14.5" customWidth="1"/>
    <col min="15" max="15" width="16.75" style="35" customWidth="1"/>
    <col min="16" max="16" width="16.75" customWidth="1"/>
    <col min="17" max="17" width="11.125" style="32" customWidth="1"/>
    <col min="18" max="18" width="17.625" style="32" customWidth="1"/>
    <col min="19" max="19" width="10.875" style="32" bestFit="1" customWidth="1"/>
    <col min="20" max="20" width="12.375" style="32" customWidth="1"/>
    <col min="24" max="24" width="14.125" style="3" customWidth="1"/>
    <col min="25" max="25" width="15.375" customWidth="1"/>
    <col min="26" max="26" width="12.375" style="3" customWidth="1"/>
    <col min="27" max="27" width="13.875" style="3" customWidth="1"/>
    <col min="28" max="28" width="15.625" style="47" customWidth="1"/>
    <col min="29" max="33" width="7.625" style="3" customWidth="1"/>
    <col min="34" max="16384" width="12.625" style="3"/>
  </cols>
  <sheetData>
    <row r="1" spans="1:28" ht="18" x14ac:dyDescent="0.2">
      <c r="A1" s="1"/>
      <c r="B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6"/>
      <c r="AB1" s="3"/>
    </row>
    <row r="2" spans="1:28" ht="18" x14ac:dyDescent="0.2">
      <c r="A2" s="1"/>
      <c r="B2" s="1"/>
      <c r="D2" s="1"/>
      <c r="G2" s="1"/>
      <c r="H2" s="22" t="s">
        <v>44</v>
      </c>
      <c r="I2" s="22" t="s">
        <v>90</v>
      </c>
      <c r="J2" s="22" t="s">
        <v>91</v>
      </c>
      <c r="K2" s="1"/>
      <c r="L2" s="1"/>
      <c r="M2" s="1"/>
      <c r="N2" s="1"/>
      <c r="O2" s="1"/>
      <c r="P2" s="32"/>
      <c r="S2" s="1"/>
      <c r="T2" s="1"/>
      <c r="U2" s="1"/>
      <c r="V2" s="1"/>
      <c r="W2" s="1"/>
      <c r="X2" s="1"/>
      <c r="Y2" s="46"/>
      <c r="AB2" s="3"/>
    </row>
    <row r="3" spans="1:28" ht="18" x14ac:dyDescent="0.2">
      <c r="A3" s="1"/>
      <c r="B3" s="1"/>
      <c r="C3" s="66"/>
      <c r="D3" s="1"/>
      <c r="G3" s="23" t="s">
        <v>45</v>
      </c>
      <c r="H3" s="69" t="s">
        <v>143</v>
      </c>
      <c r="I3" s="24">
        <v>0.01</v>
      </c>
      <c r="J3" s="30">
        <v>0</v>
      </c>
      <c r="K3" s="1"/>
      <c r="L3" s="1"/>
      <c r="M3" s="1"/>
      <c r="N3" s="1"/>
      <c r="O3" s="1"/>
      <c r="P3" s="32"/>
      <c r="S3" s="1"/>
      <c r="T3" s="1"/>
      <c r="U3" s="1"/>
      <c r="V3" s="1"/>
      <c r="W3" s="1"/>
      <c r="X3" s="1"/>
      <c r="Y3" s="46"/>
      <c r="AB3" s="3"/>
    </row>
    <row r="4" spans="1:28" ht="18" x14ac:dyDescent="0.2">
      <c r="A4" s="1"/>
      <c r="B4" s="1"/>
      <c r="C4" s="44"/>
      <c r="D4" s="1"/>
      <c r="F4" s="95"/>
      <c r="G4" s="65" t="s">
        <v>46</v>
      </c>
      <c r="H4" s="69" t="s">
        <v>143</v>
      </c>
      <c r="I4" s="67">
        <v>0.02</v>
      </c>
      <c r="J4" s="30">
        <v>400</v>
      </c>
      <c r="K4" s="1"/>
      <c r="L4" s="1"/>
      <c r="M4" s="1"/>
      <c r="N4" s="1"/>
      <c r="O4" s="1"/>
      <c r="P4" s="32"/>
      <c r="S4" s="1"/>
      <c r="T4" s="1"/>
      <c r="U4" s="1"/>
      <c r="V4" s="1"/>
      <c r="W4" s="1"/>
      <c r="X4" s="1"/>
      <c r="Y4" s="46"/>
      <c r="AB4" s="3"/>
    </row>
    <row r="5" spans="1:28" ht="18" x14ac:dyDescent="0.2">
      <c r="A5" s="1"/>
      <c r="B5" s="1"/>
      <c r="C5" s="66"/>
      <c r="D5" s="1"/>
      <c r="F5" s="95"/>
      <c r="G5" s="23" t="s">
        <v>119</v>
      </c>
      <c r="H5" s="72"/>
      <c r="I5" s="68">
        <v>1E-3</v>
      </c>
      <c r="J5" s="1"/>
      <c r="K5" s="3"/>
      <c r="L5" s="3"/>
      <c r="M5" s="3"/>
      <c r="N5" s="1"/>
      <c r="O5" s="1"/>
      <c r="P5" s="48"/>
      <c r="Q5" s="37"/>
      <c r="R5" s="1"/>
      <c r="S5" s="3"/>
      <c r="T5" s="1"/>
      <c r="U5" s="1"/>
      <c r="V5" s="1"/>
      <c r="W5" s="1"/>
      <c r="X5" s="1"/>
      <c r="Y5" s="46"/>
      <c r="AB5" s="3"/>
    </row>
    <row r="6" spans="1:28" ht="18" x14ac:dyDescent="0.2">
      <c r="A6" s="1"/>
      <c r="B6" s="1"/>
      <c r="C6" s="115"/>
      <c r="D6" s="1"/>
      <c r="E6" s="66"/>
      <c r="F6" s="66"/>
      <c r="G6" s="23" t="s">
        <v>113</v>
      </c>
      <c r="H6" s="69"/>
      <c r="I6" s="31"/>
      <c r="J6" s="2"/>
      <c r="K6" s="1"/>
      <c r="L6" s="1"/>
      <c r="M6" s="1"/>
      <c r="N6" s="1"/>
      <c r="O6" s="1"/>
      <c r="P6" s="32"/>
      <c r="S6" s="1"/>
      <c r="T6" s="1"/>
      <c r="U6" s="1"/>
      <c r="V6" s="1"/>
      <c r="W6" s="1"/>
      <c r="X6" s="1"/>
      <c r="Y6" s="46"/>
      <c r="AB6" s="3"/>
    </row>
    <row r="7" spans="1:28" ht="17.25" customHeight="1" x14ac:dyDescent="0.2">
      <c r="A7" s="4"/>
      <c r="B7" s="4"/>
      <c r="C7" s="4"/>
      <c r="D7" s="4"/>
      <c r="E7" s="70"/>
      <c r="H7" s="101"/>
      <c r="I7" s="55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02"/>
      <c r="AB7" s="3"/>
    </row>
    <row r="8" spans="1:28" ht="17.25" customHeight="1" x14ac:dyDescent="0.2">
      <c r="A8" s="4" t="s">
        <v>199</v>
      </c>
      <c r="B8" s="4"/>
      <c r="C8" s="4"/>
      <c r="D8" s="4"/>
      <c r="E8" s="70"/>
      <c r="F8" s="70"/>
      <c r="G8" s="70"/>
      <c r="H8" s="71"/>
      <c r="I8" s="55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46"/>
      <c r="AB8" s="3"/>
    </row>
    <row r="9" spans="1:28" ht="35.25" customHeight="1" x14ac:dyDescent="0.2">
      <c r="A9" s="107" t="s">
        <v>0</v>
      </c>
      <c r="B9" s="38" t="s">
        <v>16</v>
      </c>
      <c r="C9" s="38" t="s">
        <v>1</v>
      </c>
      <c r="D9" s="38" t="s">
        <v>102</v>
      </c>
      <c r="E9" s="38" t="s">
        <v>2</v>
      </c>
      <c r="F9" s="74" t="s">
        <v>112</v>
      </c>
      <c r="G9" s="38" t="s">
        <v>106</v>
      </c>
      <c r="H9" s="41" t="s">
        <v>92</v>
      </c>
      <c r="I9" s="5" t="s">
        <v>3</v>
      </c>
      <c r="J9" s="49" t="s">
        <v>11</v>
      </c>
      <c r="K9" s="38" t="s">
        <v>89</v>
      </c>
      <c r="L9" s="38" t="s">
        <v>6</v>
      </c>
      <c r="M9" s="38" t="s">
        <v>151</v>
      </c>
      <c r="N9" s="64" t="s">
        <v>9</v>
      </c>
      <c r="O9" s="7" t="s">
        <v>7</v>
      </c>
      <c r="P9" s="6" t="s">
        <v>4</v>
      </c>
      <c r="Q9" s="6" t="s">
        <v>5</v>
      </c>
      <c r="R9" s="6" t="s">
        <v>219</v>
      </c>
      <c r="S9" s="6" t="s">
        <v>52</v>
      </c>
      <c r="T9" s="6" t="s">
        <v>8</v>
      </c>
      <c r="U9" s="6" t="s">
        <v>15</v>
      </c>
      <c r="V9" s="6" t="s">
        <v>10</v>
      </c>
      <c r="W9" s="8" t="s">
        <v>12</v>
      </c>
      <c r="X9" s="9" t="s">
        <v>13</v>
      </c>
      <c r="Y9" s="106" t="s">
        <v>14</v>
      </c>
      <c r="Z9" s="1"/>
      <c r="AB9" s="3"/>
    </row>
    <row r="10" spans="1:28" ht="47.25" customHeight="1" x14ac:dyDescent="0.2">
      <c r="A10" s="25" t="s">
        <v>54</v>
      </c>
      <c r="B10" s="25" t="s">
        <v>18</v>
      </c>
      <c r="C10" s="25" t="s">
        <v>188</v>
      </c>
      <c r="D10" s="25" t="s">
        <v>29</v>
      </c>
      <c r="E10" s="26" t="s">
        <v>55</v>
      </c>
      <c r="F10" s="27" t="str" cm="1">
        <f t="array" ref="F10">VALORDOSERVICO</f>
        <v>R$ 5.700,00 + ICMS + 0,10% ADV</v>
      </c>
      <c r="G10" s="91">
        <v>5700</v>
      </c>
      <c r="H10" s="42" cm="1">
        <f t="array" ref="H10">VALORCOBRADODOCLIENTE+100.8</f>
        <v>7146.2545454545452</v>
      </c>
      <c r="I10" s="27">
        <f>CALCULO!$G10/CALCULO!$J10</f>
        <v>10.795454545454545</v>
      </c>
      <c r="J10" s="50">
        <v>528</v>
      </c>
      <c r="K10" s="51">
        <v>20</v>
      </c>
      <c r="L10" s="28">
        <v>500000</v>
      </c>
      <c r="M10" s="28" t="s">
        <v>152</v>
      </c>
      <c r="N10" s="52">
        <v>4700</v>
      </c>
      <c r="O10" s="52">
        <f>+CALCULO!$L10*0.035%</f>
        <v>175.00000000000003</v>
      </c>
      <c r="P10" s="21">
        <f t="shared" ref="P10" si="0">$H10*0%</f>
        <v>0</v>
      </c>
      <c r="Q10" s="21">
        <f>CALCULO!$H10*1.5%</f>
        <v>107.19381818181817</v>
      </c>
      <c r="R10" s="21">
        <f>$H10*2%</f>
        <v>142.9250909090909</v>
      </c>
      <c r="S10" s="21" cm="1">
        <f t="array" ref="S10">CALCULOICMS</f>
        <v>686.04043636363622</v>
      </c>
      <c r="T10" s="29">
        <f>CALCULO!$H10*0%</f>
        <v>0</v>
      </c>
      <c r="U10" s="21" cm="1">
        <f t="array" ref="U10">CALCULOCOMISSAOEXTERNA</f>
        <v>400</v>
      </c>
      <c r="V10" s="21" cm="1">
        <f t="array" ref="V10">CALCULOCOMISSAOINTERNA</f>
        <v>71.462545454545449</v>
      </c>
      <c r="W10" s="21">
        <f>+CALCULO!$P10+CALCULO!$Q10+CALCULO!$R10+CALCULO!$S10+CALCULO!$O10+CALCULO!$T10+CALCULO!$N10+CALCULO!$U10+CALCULO!$V10</f>
        <v>6282.6218909090912</v>
      </c>
      <c r="X10" s="21">
        <f>CALCULO!$H10-CALCULO!$W10</f>
        <v>863.63265454545399</v>
      </c>
      <c r="Y10" s="108">
        <f t="shared" ref="Y10" si="1">$X10/$H10</f>
        <v>0.12085109046315418</v>
      </c>
      <c r="Z10" s="1"/>
      <c r="AB10" s="3"/>
    </row>
    <row r="11" spans="1:28" s="132" customFormat="1" ht="47.25" customHeight="1" x14ac:dyDescent="0.2">
      <c r="A11" s="116" t="s">
        <v>54</v>
      </c>
      <c r="B11" s="116" t="s">
        <v>18</v>
      </c>
      <c r="C11" s="116" t="s">
        <v>188</v>
      </c>
      <c r="D11" s="116" t="s">
        <v>29</v>
      </c>
      <c r="E11" s="117" t="s">
        <v>55</v>
      </c>
      <c r="F11" s="125" t="str" cm="1">
        <f t="array" ref="F11">VALORDOSERVICO</f>
        <v>R$ 5.700,00 + ICMS + 0,10% ADV</v>
      </c>
      <c r="G11" s="124">
        <v>5700</v>
      </c>
      <c r="H11" s="42" cm="1">
        <f t="array" ref="H11">VALORCOBRADODOCLIENTE+100.8</f>
        <v>7146.2545454545452</v>
      </c>
      <c r="I11" s="125">
        <f>CALCULO!$G11/CALCULO!$J11</f>
        <v>10.795454545454545</v>
      </c>
      <c r="J11" s="119">
        <v>528</v>
      </c>
      <c r="K11" s="120">
        <v>20</v>
      </c>
      <c r="L11" s="121">
        <v>500000</v>
      </c>
      <c r="M11" s="121" t="s">
        <v>154</v>
      </c>
      <c r="N11" s="126">
        <f>'CUSTO C AGREGADO'!F5</f>
        <v>4413.18</v>
      </c>
      <c r="O11" s="126">
        <f>+CALCULO!$L11*0.035%</f>
        <v>175.00000000000003</v>
      </c>
      <c r="P11" s="127">
        <f t="shared" ref="P11:P29" si="2">$H11*0%</f>
        <v>0</v>
      </c>
      <c r="Q11" s="127">
        <f>CALCULO!$H11*1.5%</f>
        <v>107.19381818181817</v>
      </c>
      <c r="R11" s="127">
        <f t="shared" ref="R11:R29" si="3">$H11*2%</f>
        <v>142.9250909090909</v>
      </c>
      <c r="S11" s="127" cm="1">
        <f t="array" ref="S11">CALCULOICMS</f>
        <v>686.04043636363622</v>
      </c>
      <c r="T11" s="128">
        <f>CALCULO!$H11*0%</f>
        <v>0</v>
      </c>
      <c r="U11" s="127" cm="1">
        <f t="array" ref="U11">CALCULOCOMISSAOEXTERNA</f>
        <v>400</v>
      </c>
      <c r="V11" s="127" cm="1">
        <f t="array" ref="V11">CALCULOCOMISSAOINTERNA</f>
        <v>71.462545454545449</v>
      </c>
      <c r="W11" s="127">
        <f>+CALCULO!$P11+CALCULO!$Q11+CALCULO!$R11+CALCULO!$S11+CALCULO!$O11+CALCULO!$T11+CALCULO!$N11+CALCULO!$U11+CALCULO!$V11</f>
        <v>5995.8018909090915</v>
      </c>
      <c r="X11" s="129">
        <f>CALCULO!$H11-CALCULO!$W11</f>
        <v>1150.4526545454537</v>
      </c>
      <c r="Y11" s="130">
        <f t="shared" ref="Y11:Y29" si="4">$X11/$H11</f>
        <v>0.16098680045999927</v>
      </c>
      <c r="Z11" s="131"/>
    </row>
    <row r="12" spans="1:28" ht="47.25" customHeight="1" x14ac:dyDescent="0.2">
      <c r="A12" s="25" t="s">
        <v>54</v>
      </c>
      <c r="B12" s="25" t="s">
        <v>18</v>
      </c>
      <c r="C12" s="25" t="s">
        <v>189</v>
      </c>
      <c r="D12" s="25" t="s">
        <v>29</v>
      </c>
      <c r="E12" s="26" t="s">
        <v>55</v>
      </c>
      <c r="F12" s="27" t="str" cm="1">
        <f t="array" ref="F12">VALORDOSERVICO</f>
        <v>R$ 5.700,00 + ICMS + 0,10% ADV</v>
      </c>
      <c r="G12" s="91">
        <v>5700</v>
      </c>
      <c r="H12" s="42" cm="1">
        <f t="array" ref="H12">VALORCOBRADODOCLIENTE+84</f>
        <v>7129.454545454545</v>
      </c>
      <c r="I12" s="27">
        <f>CALCULO!$G12/CALCULO!$J12</f>
        <v>10.536044362292051</v>
      </c>
      <c r="J12" s="50">
        <v>541</v>
      </c>
      <c r="K12" s="51">
        <v>20</v>
      </c>
      <c r="L12" s="28">
        <v>500000</v>
      </c>
      <c r="M12" s="28" t="s">
        <v>152</v>
      </c>
      <c r="N12" s="52">
        <v>4800</v>
      </c>
      <c r="O12" s="52">
        <f>+CALCULO!$L12*0.035%</f>
        <v>175.00000000000003</v>
      </c>
      <c r="P12" s="21">
        <f t="shared" si="2"/>
        <v>0</v>
      </c>
      <c r="Q12" s="21">
        <f>CALCULO!$H12*1.5%</f>
        <v>106.94181818181818</v>
      </c>
      <c r="R12" s="21">
        <f t="shared" si="3"/>
        <v>142.58909090909091</v>
      </c>
      <c r="S12" s="21" cm="1">
        <f t="array" ref="S12">CALCULOICMS</f>
        <v>684.42763636363622</v>
      </c>
      <c r="T12" s="29">
        <f>CALCULO!$H12*0%</f>
        <v>0</v>
      </c>
      <c r="U12" s="21" cm="1">
        <f t="array" ref="U12">CALCULOCOMISSAOEXTERNA</f>
        <v>400</v>
      </c>
      <c r="V12" s="21" cm="1">
        <f t="array" ref="V12">CALCULOCOMISSAOINTERNA</f>
        <v>71.294545454545457</v>
      </c>
      <c r="W12" s="21">
        <f>+CALCULO!$P12+CALCULO!$Q12+CALCULO!$R12+CALCULO!$S12+CALCULO!$O12+CALCULO!$T12+CALCULO!$N12+CALCULO!$U12+CALCULO!$V12</f>
        <v>6380.2530909090901</v>
      </c>
      <c r="X12" s="118">
        <f>CALCULO!$H12-CALCULO!$W12</f>
        <v>749.20145454545491</v>
      </c>
      <c r="Y12" s="108">
        <f t="shared" si="4"/>
        <v>0.10508538202591049</v>
      </c>
      <c r="Z12" s="1"/>
      <c r="AB12" s="3"/>
    </row>
    <row r="13" spans="1:28" s="132" customFormat="1" ht="47.25" customHeight="1" x14ac:dyDescent="0.2">
      <c r="A13" s="116" t="s">
        <v>54</v>
      </c>
      <c r="B13" s="116" t="s">
        <v>18</v>
      </c>
      <c r="C13" s="116" t="s">
        <v>189</v>
      </c>
      <c r="D13" s="116" t="s">
        <v>29</v>
      </c>
      <c r="E13" s="117" t="s">
        <v>55</v>
      </c>
      <c r="F13" s="125" t="str" cm="1">
        <f t="array" ref="F13">VALORDOSERVICO</f>
        <v>R$ 5.700,00 + ICMS + 0,10% ADV</v>
      </c>
      <c r="G13" s="124">
        <v>5700</v>
      </c>
      <c r="H13" s="42" cm="1">
        <f t="array" ref="H13">VALORCOBRADODOCLIENTE+84</f>
        <v>7129.454545454545</v>
      </c>
      <c r="I13" s="125">
        <f>CALCULO!$G13/CALCULO!$J13</f>
        <v>10.536044362292051</v>
      </c>
      <c r="J13" s="119">
        <v>541</v>
      </c>
      <c r="K13" s="120">
        <v>20</v>
      </c>
      <c r="L13" s="121">
        <v>500000</v>
      </c>
      <c r="M13" s="121" t="s">
        <v>154</v>
      </c>
      <c r="N13" s="126">
        <f>'CUSTO C AGREGADO'!F8</f>
        <v>4314.63</v>
      </c>
      <c r="O13" s="126">
        <f>+CALCULO!$L13*0.035%</f>
        <v>175.00000000000003</v>
      </c>
      <c r="P13" s="127">
        <f t="shared" si="2"/>
        <v>0</v>
      </c>
      <c r="Q13" s="127">
        <f>CALCULO!$H13*1.5%</f>
        <v>106.94181818181818</v>
      </c>
      <c r="R13" s="127">
        <f t="shared" si="3"/>
        <v>142.58909090909091</v>
      </c>
      <c r="S13" s="127" cm="1">
        <f t="array" ref="S13">CALCULOICMS</f>
        <v>684.42763636363622</v>
      </c>
      <c r="T13" s="128">
        <f>CALCULO!$H13*0%</f>
        <v>0</v>
      </c>
      <c r="U13" s="127" cm="1">
        <f t="array" ref="U13">CALCULOCOMISSAOEXTERNA</f>
        <v>400</v>
      </c>
      <c r="V13" s="127" cm="1">
        <f t="array" ref="V13">CALCULOCOMISSAOINTERNA</f>
        <v>71.294545454545457</v>
      </c>
      <c r="W13" s="127">
        <f>+CALCULO!$P13+CALCULO!$Q13+CALCULO!$R13+CALCULO!$S13+CALCULO!$O13+CALCULO!$T13+CALCULO!$N13+CALCULO!$U13+CALCULO!$V13</f>
        <v>5894.8830909090912</v>
      </c>
      <c r="X13" s="129">
        <f>CALCULO!$H13-CALCULO!$W13</f>
        <v>1234.5714545454539</v>
      </c>
      <c r="Y13" s="130">
        <f t="shared" si="4"/>
        <v>0.17316492400285619</v>
      </c>
      <c r="Z13" s="131"/>
    </row>
    <row r="14" spans="1:28" ht="47.25" customHeight="1" x14ac:dyDescent="0.2">
      <c r="A14" s="25" t="s">
        <v>54</v>
      </c>
      <c r="B14" s="25" t="s">
        <v>18</v>
      </c>
      <c r="C14" s="25" t="s">
        <v>190</v>
      </c>
      <c r="D14" s="25" t="s">
        <v>29</v>
      </c>
      <c r="E14" s="26" t="s">
        <v>55</v>
      </c>
      <c r="F14" s="27" t="str" cm="1">
        <f t="array" ref="F14">VALORDOSERVICO</f>
        <v>R$ 5.700,00 + ICMS + 0,10% ADV</v>
      </c>
      <c r="G14" s="91">
        <v>5700</v>
      </c>
      <c r="H14" s="42" cm="1">
        <f t="array" ref="H14">VALORCOBRADODOCLIENTE+146.4</f>
        <v>7191.8545454545447</v>
      </c>
      <c r="I14" s="27">
        <f>CALCULO!$G14/CALCULO!$J14</f>
        <v>10.536044362292051</v>
      </c>
      <c r="J14" s="50">
        <v>541</v>
      </c>
      <c r="K14" s="51">
        <v>20</v>
      </c>
      <c r="L14" s="28">
        <v>500000</v>
      </c>
      <c r="M14" s="28" t="s">
        <v>152</v>
      </c>
      <c r="N14" s="52">
        <v>4800</v>
      </c>
      <c r="O14" s="52">
        <f>+CALCULO!$L14*0.035%</f>
        <v>175.00000000000003</v>
      </c>
      <c r="P14" s="21">
        <f t="shared" si="2"/>
        <v>0</v>
      </c>
      <c r="Q14" s="21">
        <f>CALCULO!$H14*1.5%</f>
        <v>107.87781818181817</v>
      </c>
      <c r="R14" s="21">
        <f t="shared" si="3"/>
        <v>143.8370909090909</v>
      </c>
      <c r="S14" s="21" cm="1">
        <f t="array" ref="S14">CALCULOICMS</f>
        <v>690.41803636363625</v>
      </c>
      <c r="T14" s="29">
        <f>CALCULO!$H14*0%</f>
        <v>0</v>
      </c>
      <c r="U14" s="21" cm="1">
        <f t="array" ref="U14">CALCULOCOMISSAOEXTERNA</f>
        <v>400</v>
      </c>
      <c r="V14" s="21" cm="1">
        <f t="array" ref="V14">CALCULOCOMISSAOINTERNA</f>
        <v>71.918545454545452</v>
      </c>
      <c r="W14" s="21">
        <f>+CALCULO!$P14+CALCULO!$Q14+CALCULO!$R14+CALCULO!$S14+CALCULO!$O14+CALCULO!$T14+CALCULO!$N14+CALCULO!$U14+CALCULO!$V14</f>
        <v>6389.0514909090907</v>
      </c>
      <c r="X14" s="118">
        <f>CALCULO!$H14-CALCULO!$W14</f>
        <v>802.80305454545396</v>
      </c>
      <c r="Y14" s="108">
        <f t="shared" si="4"/>
        <v>0.11162670900412582</v>
      </c>
      <c r="Z14" s="1"/>
      <c r="AB14" s="3"/>
    </row>
    <row r="15" spans="1:28" s="132" customFormat="1" ht="47.25" customHeight="1" x14ac:dyDescent="0.2">
      <c r="A15" s="116" t="s">
        <v>54</v>
      </c>
      <c r="B15" s="116" t="s">
        <v>18</v>
      </c>
      <c r="C15" s="116" t="s">
        <v>190</v>
      </c>
      <c r="D15" s="116" t="s">
        <v>29</v>
      </c>
      <c r="E15" s="117" t="s">
        <v>55</v>
      </c>
      <c r="F15" s="125" t="str" cm="1">
        <f t="array" ref="F15">VALORDOSERVICO</f>
        <v>R$ 5.700,00 + ICMS + 0,10% ADV</v>
      </c>
      <c r="G15" s="124">
        <v>5700</v>
      </c>
      <c r="H15" s="42" cm="1">
        <f t="array" ref="H15">VALORCOBRADODOCLIENTE+146.4</f>
        <v>7191.8545454545447</v>
      </c>
      <c r="I15" s="125">
        <f>CALCULO!$G15/CALCULO!$J15</f>
        <v>10.536044362292051</v>
      </c>
      <c r="J15" s="119">
        <v>541</v>
      </c>
      <c r="K15" s="120">
        <v>20</v>
      </c>
      <c r="L15" s="121">
        <v>500000</v>
      </c>
      <c r="M15" s="121" t="s">
        <v>154</v>
      </c>
      <c r="N15" s="126">
        <f>'CUSTO C AGREGADO'!F11</f>
        <v>4473.6900000000005</v>
      </c>
      <c r="O15" s="126">
        <f>+CALCULO!$L15*0.035%</f>
        <v>175.00000000000003</v>
      </c>
      <c r="P15" s="127">
        <f t="shared" si="2"/>
        <v>0</v>
      </c>
      <c r="Q15" s="127">
        <f>CALCULO!$H15*1.5%</f>
        <v>107.87781818181817</v>
      </c>
      <c r="R15" s="127">
        <f t="shared" si="3"/>
        <v>143.8370909090909</v>
      </c>
      <c r="S15" s="127" cm="1">
        <f t="array" ref="S15">CALCULOICMS</f>
        <v>690.41803636363625</v>
      </c>
      <c r="T15" s="128">
        <f>CALCULO!$H15*0%</f>
        <v>0</v>
      </c>
      <c r="U15" s="127" cm="1">
        <f t="array" ref="U15">CALCULOCOMISSAOEXTERNA</f>
        <v>400</v>
      </c>
      <c r="V15" s="127" cm="1">
        <f t="array" ref="V15">CALCULOCOMISSAOINTERNA</f>
        <v>71.918545454545452</v>
      </c>
      <c r="W15" s="127">
        <f>+CALCULO!$P15+CALCULO!$Q15+CALCULO!$R15+CALCULO!$S15+CALCULO!$O15+CALCULO!$T15+CALCULO!$N15+CALCULO!$U15+CALCULO!$V15</f>
        <v>6062.7414909090912</v>
      </c>
      <c r="X15" s="129">
        <f>CALCULO!$H15-CALCULO!$W15</f>
        <v>1129.1130545454535</v>
      </c>
      <c r="Y15" s="130">
        <f t="shared" si="4"/>
        <v>0.1569988724617748</v>
      </c>
      <c r="Z15" s="131"/>
    </row>
    <row r="16" spans="1:28" ht="47.25" customHeight="1" x14ac:dyDescent="0.2">
      <c r="A16" s="25" t="s">
        <v>54</v>
      </c>
      <c r="B16" s="25" t="s">
        <v>18</v>
      </c>
      <c r="C16" s="25" t="s">
        <v>191</v>
      </c>
      <c r="D16" s="25" t="s">
        <v>31</v>
      </c>
      <c r="E16" s="26" t="s">
        <v>55</v>
      </c>
      <c r="F16" s="27" t="str" cm="1">
        <f t="array" ref="F16">VALORDOSERVICO</f>
        <v>R$ 10.300,00 + ICMS + 0,10% ADV</v>
      </c>
      <c r="G16" s="91">
        <v>10300</v>
      </c>
      <c r="H16" s="42" cm="1">
        <f t="array" ref="H16">VALORCOBRADODOCLIENTE+733.3</f>
        <v>12346.203225806452</v>
      </c>
      <c r="I16" s="27">
        <f>CALCULO!$G16/CALCULO!$J16</f>
        <v>7.7560240963855422</v>
      </c>
      <c r="J16" s="50">
        <v>1328</v>
      </c>
      <c r="K16" s="51">
        <v>20</v>
      </c>
      <c r="L16" s="28">
        <v>500000</v>
      </c>
      <c r="M16" s="28" t="s">
        <v>152</v>
      </c>
      <c r="N16" s="52">
        <v>9000</v>
      </c>
      <c r="O16" s="52">
        <f>+CALCULO!$L16*0.035%</f>
        <v>175.00000000000003</v>
      </c>
      <c r="P16" s="21">
        <f t="shared" si="2"/>
        <v>0</v>
      </c>
      <c r="Q16" s="21">
        <f>CALCULO!$H16*1.5%</f>
        <v>185.19304838709678</v>
      </c>
      <c r="R16" s="21">
        <f t="shared" si="3"/>
        <v>246.92406451612905</v>
      </c>
      <c r="S16" s="21" cm="1">
        <f t="array" ref="S16">CALCULOICMS</f>
        <v>691.38738064516133</v>
      </c>
      <c r="T16" s="29">
        <f>CALCULO!$H16*0%</f>
        <v>0</v>
      </c>
      <c r="U16" s="21" cm="1">
        <f t="array" ref="U16">CALCULOCOMISSAOEXTERNA</f>
        <v>400</v>
      </c>
      <c r="V16" s="21" cm="1">
        <f t="array" ref="V16">CALCULOCOMISSAOINTERNA</f>
        <v>123.46203225806453</v>
      </c>
      <c r="W16" s="21">
        <f>+CALCULO!$P16+CALCULO!$Q16+CALCULO!$R16+CALCULO!$S16+CALCULO!$O16+CALCULO!$T16+CALCULO!$N16+CALCULO!$U16+CALCULO!$V16</f>
        <v>10821.966525806452</v>
      </c>
      <c r="X16" s="118">
        <f>CALCULO!$H16-CALCULO!$W16</f>
        <v>1524.2366999999995</v>
      </c>
      <c r="Y16" s="108">
        <f t="shared" si="4"/>
        <v>0.12345793051696966</v>
      </c>
      <c r="Z16" s="1"/>
      <c r="AB16" s="3"/>
    </row>
    <row r="17" spans="1:33" s="132" customFormat="1" ht="47.25" customHeight="1" x14ac:dyDescent="0.2">
      <c r="A17" s="116" t="s">
        <v>54</v>
      </c>
      <c r="B17" s="116" t="s">
        <v>18</v>
      </c>
      <c r="C17" s="116" t="s">
        <v>191</v>
      </c>
      <c r="D17" s="116" t="s">
        <v>31</v>
      </c>
      <c r="E17" s="117" t="s">
        <v>55</v>
      </c>
      <c r="F17" s="125" t="str" cm="1">
        <f t="array" ref="F17">VALORDOSERVICO</f>
        <v>R$ 10.300,00 + ICMS + 0,10% ADV</v>
      </c>
      <c r="G17" s="124">
        <v>10300</v>
      </c>
      <c r="H17" s="42" cm="1">
        <f t="array" ref="H17">VALORCOBRADODOCLIENTE+733.3</f>
        <v>12346.203225806452</v>
      </c>
      <c r="I17" s="125">
        <f>CALCULO!$G17/CALCULO!$J17</f>
        <v>7.7560240963855422</v>
      </c>
      <c r="J17" s="119">
        <v>1328</v>
      </c>
      <c r="K17" s="120">
        <v>20</v>
      </c>
      <c r="L17" s="121">
        <v>500000</v>
      </c>
      <c r="M17" s="121" t="s">
        <v>154</v>
      </c>
      <c r="N17" s="126">
        <f>'CUSTO C AGREGADO'!F14</f>
        <v>10479.399999999998</v>
      </c>
      <c r="O17" s="126">
        <f>+CALCULO!$L17*0.035%</f>
        <v>175.00000000000003</v>
      </c>
      <c r="P17" s="127">
        <f t="shared" si="2"/>
        <v>0</v>
      </c>
      <c r="Q17" s="127">
        <f>CALCULO!$H17*1.5%</f>
        <v>185.19304838709678</v>
      </c>
      <c r="R17" s="127">
        <f t="shared" si="3"/>
        <v>246.92406451612905</v>
      </c>
      <c r="S17" s="127" cm="1">
        <f t="array" ref="S17">CALCULOICMS</f>
        <v>691.38738064516133</v>
      </c>
      <c r="T17" s="128">
        <f>CALCULO!$H17*0%</f>
        <v>0</v>
      </c>
      <c r="U17" s="127" cm="1">
        <f t="array" ref="U17">CALCULOCOMISSAOEXTERNA</f>
        <v>400</v>
      </c>
      <c r="V17" s="127" cm="1">
        <f t="array" ref="V17">CALCULOCOMISSAOINTERNA</f>
        <v>123.46203225806453</v>
      </c>
      <c r="W17" s="127">
        <f>+CALCULO!$P17+CALCULO!$Q17+CALCULO!$R17+CALCULO!$S17+CALCULO!$O17+CALCULO!$T17+CALCULO!$N17+CALCULO!$U17+CALCULO!$V17</f>
        <v>12301.36652580645</v>
      </c>
      <c r="X17" s="129">
        <f>CALCULO!$H17-CALCULO!$W17</f>
        <v>44.836700000001656</v>
      </c>
      <c r="Y17" s="130">
        <f t="shared" si="4"/>
        <v>3.631618496792801E-3</v>
      </c>
      <c r="Z17" s="131"/>
    </row>
    <row r="18" spans="1:33" ht="47.25" customHeight="1" x14ac:dyDescent="0.2">
      <c r="A18" s="25" t="s">
        <v>54</v>
      </c>
      <c r="B18" s="25" t="s">
        <v>18</v>
      </c>
      <c r="C18" s="25" t="s">
        <v>192</v>
      </c>
      <c r="D18" s="25" t="s">
        <v>31</v>
      </c>
      <c r="E18" s="26" t="s">
        <v>55</v>
      </c>
      <c r="F18" s="27" t="str" cm="1">
        <f t="array" ref="F18">VALORDOSERVICO</f>
        <v>R$ 15.900,00 + ICMS + 0,10% ADV</v>
      </c>
      <c r="G18" s="91">
        <v>15900</v>
      </c>
      <c r="H18" s="42" cm="1">
        <f t="array" ref="H18">VALORCOBRADODOCLIENTE+1191.7</f>
        <v>18826.10860215054</v>
      </c>
      <c r="I18" s="27">
        <f>CALCULO!$G18/CALCULO!$J18</f>
        <v>7.3577047663118931</v>
      </c>
      <c r="J18" s="50">
        <v>2161</v>
      </c>
      <c r="K18" s="51">
        <v>20</v>
      </c>
      <c r="L18" s="28">
        <v>500000</v>
      </c>
      <c r="M18" s="28" t="s">
        <v>152</v>
      </c>
      <c r="N18" s="52">
        <v>14000</v>
      </c>
      <c r="O18" s="52">
        <f>+CALCULO!$L18*0.035%</f>
        <v>175.00000000000003</v>
      </c>
      <c r="P18" s="21">
        <f t="shared" si="2"/>
        <v>0</v>
      </c>
      <c r="Q18" s="21">
        <f>CALCULO!$H18*1.5%</f>
        <v>282.39162903225809</v>
      </c>
      <c r="R18" s="21">
        <f t="shared" si="3"/>
        <v>376.52217204301081</v>
      </c>
      <c r="S18" s="21" cm="1">
        <f t="array" ref="S18">CALCULOICMS</f>
        <v>1054.2620817204302</v>
      </c>
      <c r="T18" s="29">
        <f>CALCULO!$H18*0%</f>
        <v>0</v>
      </c>
      <c r="U18" s="21" cm="1">
        <f t="array" ref="U18">CALCULOCOMISSAOEXTERNA</f>
        <v>400</v>
      </c>
      <c r="V18" s="21" cm="1">
        <f t="array" ref="V18">CALCULOCOMISSAOINTERNA</f>
        <v>188.26108602150541</v>
      </c>
      <c r="W18" s="21">
        <f>+CALCULO!$P18+CALCULO!$Q18+CALCULO!$R18+CALCULO!$S18+CALCULO!$O18+CALCULO!$T18+CALCULO!$N18+CALCULO!$U18+CALCULO!$V18</f>
        <v>16476.436968817205</v>
      </c>
      <c r="X18" s="118">
        <f>CALCULO!$H18-CALCULO!$W18</f>
        <v>2349.6716333333352</v>
      </c>
      <c r="Y18" s="108">
        <f t="shared" si="4"/>
        <v>0.12480920422741681</v>
      </c>
      <c r="Z18" s="1"/>
      <c r="AB18" s="3"/>
    </row>
    <row r="19" spans="1:33" s="132" customFormat="1" ht="47.25" customHeight="1" x14ac:dyDescent="0.2">
      <c r="A19" s="116" t="s">
        <v>54</v>
      </c>
      <c r="B19" s="116" t="s">
        <v>18</v>
      </c>
      <c r="C19" s="116" t="s">
        <v>192</v>
      </c>
      <c r="D19" s="116" t="s">
        <v>31</v>
      </c>
      <c r="E19" s="117" t="s">
        <v>55</v>
      </c>
      <c r="F19" s="125" t="str" cm="1">
        <f t="array" ref="F19">VALORDOSERVICO</f>
        <v>R$ 15.900,00 + ICMS + 0,10% ADV</v>
      </c>
      <c r="G19" s="124">
        <v>15900</v>
      </c>
      <c r="H19" s="42" cm="1">
        <f t="array" ref="H19">VALORCOBRADODOCLIENTE+1191.7</f>
        <v>18826.10860215054</v>
      </c>
      <c r="I19" s="125">
        <f>CALCULO!$G19/CALCULO!$J19</f>
        <v>7.3577047663118931</v>
      </c>
      <c r="J19" s="119">
        <v>2161</v>
      </c>
      <c r="K19" s="120">
        <v>20</v>
      </c>
      <c r="L19" s="121">
        <v>500000</v>
      </c>
      <c r="M19" s="121" t="s">
        <v>154</v>
      </c>
      <c r="N19" s="126">
        <f>'CUSTO C AGREGADO'!F17</f>
        <v>17921.53</v>
      </c>
      <c r="O19" s="126">
        <f>+CALCULO!$L19*0.035%</f>
        <v>175.00000000000003</v>
      </c>
      <c r="P19" s="127">
        <f t="shared" si="2"/>
        <v>0</v>
      </c>
      <c r="Q19" s="127">
        <f>CALCULO!$H19*1.5%</f>
        <v>282.39162903225809</v>
      </c>
      <c r="R19" s="127">
        <f t="shared" si="3"/>
        <v>376.52217204301081</v>
      </c>
      <c r="S19" s="127" cm="1">
        <f t="array" ref="S19">CALCULOICMS</f>
        <v>1054.2620817204302</v>
      </c>
      <c r="T19" s="128">
        <f>CALCULO!$H19*0%</f>
        <v>0</v>
      </c>
      <c r="U19" s="127" cm="1">
        <f t="array" ref="U19">CALCULOCOMISSAOEXTERNA</f>
        <v>400</v>
      </c>
      <c r="V19" s="127" cm="1">
        <f t="array" ref="V19">CALCULOCOMISSAOINTERNA</f>
        <v>188.26108602150541</v>
      </c>
      <c r="W19" s="127">
        <f>+CALCULO!$P19+CALCULO!$Q19+CALCULO!$R19+CALCULO!$S19+CALCULO!$O19+CALCULO!$T19+CALCULO!$N19+CALCULO!$U19+CALCULO!$V19</f>
        <v>20397.966968817203</v>
      </c>
      <c r="X19" s="129">
        <f>CALCULO!$H19-CALCULO!$W19</f>
        <v>-1571.8583666666636</v>
      </c>
      <c r="Y19" s="130">
        <f t="shared" si="4"/>
        <v>-8.3493535487578541E-2</v>
      </c>
      <c r="Z19" s="131"/>
    </row>
    <row r="20" spans="1:33" ht="47.25" customHeight="1" x14ac:dyDescent="0.2">
      <c r="A20" s="25" t="s">
        <v>54</v>
      </c>
      <c r="B20" s="25" t="s">
        <v>18</v>
      </c>
      <c r="C20" s="25" t="s">
        <v>193</v>
      </c>
      <c r="D20" s="25" t="s">
        <v>31</v>
      </c>
      <c r="E20" s="26" t="s">
        <v>55</v>
      </c>
      <c r="F20" s="27" t="str" cm="1">
        <f t="array" ref="F20">VALORDOSERVICO</f>
        <v>R$ 15.300,00 + ICMS + 0,10% ADV</v>
      </c>
      <c r="G20" s="91">
        <v>15300</v>
      </c>
      <c r="H20" s="42" cm="1">
        <f t="array" ref="H20">VALORCOBRADODOCLIENTE+1098.7</f>
        <v>18087.94731182796</v>
      </c>
      <c r="I20" s="27">
        <f>CALCULO!$G20/CALCULO!$J20</f>
        <v>8.6148648648648649</v>
      </c>
      <c r="J20" s="50">
        <v>1776</v>
      </c>
      <c r="K20" s="51">
        <v>20</v>
      </c>
      <c r="L20" s="28">
        <v>500000</v>
      </c>
      <c r="M20" s="28" t="s">
        <v>152</v>
      </c>
      <c r="N20" s="52">
        <v>13500</v>
      </c>
      <c r="O20" s="52">
        <f>+CALCULO!$L20*0.035%</f>
        <v>175.00000000000003</v>
      </c>
      <c r="P20" s="21">
        <f t="shared" si="2"/>
        <v>0</v>
      </c>
      <c r="Q20" s="21">
        <f>CALCULO!$H20*1.5%</f>
        <v>271.31920967741939</v>
      </c>
      <c r="R20" s="21">
        <f t="shared" si="3"/>
        <v>361.75894623655921</v>
      </c>
      <c r="S20" s="21" cm="1">
        <f t="array" ref="S20">CALCULOICMS</f>
        <v>1012.9250494623657</v>
      </c>
      <c r="T20" s="29">
        <f>CALCULO!$H20*0%</f>
        <v>0</v>
      </c>
      <c r="U20" s="21" cm="1">
        <f t="array" ref="U20">CALCULOCOMISSAOEXTERNA</f>
        <v>400</v>
      </c>
      <c r="V20" s="21" cm="1">
        <f t="array" ref="V20">CALCULOCOMISSAOINTERNA</f>
        <v>180.87947311827961</v>
      </c>
      <c r="W20" s="21">
        <f>+CALCULO!$P20+CALCULO!$Q20+CALCULO!$R20+CALCULO!$S20+CALCULO!$O20+CALCULO!$T20+CALCULO!$N20+CALCULO!$U20+CALCULO!$V20</f>
        <v>15901.882678494623</v>
      </c>
      <c r="X20" s="118">
        <f>CALCULO!$H20-CALCULO!$W20</f>
        <v>2186.064633333337</v>
      </c>
      <c r="Y20" s="108">
        <f t="shared" si="4"/>
        <v>0.12085752991462105</v>
      </c>
      <c r="Z20" s="1"/>
      <c r="AB20" s="3"/>
    </row>
    <row r="21" spans="1:33" s="132" customFormat="1" ht="47.25" customHeight="1" x14ac:dyDescent="0.2">
      <c r="A21" s="116" t="s">
        <v>54</v>
      </c>
      <c r="B21" s="116" t="s">
        <v>18</v>
      </c>
      <c r="C21" s="116" t="s">
        <v>193</v>
      </c>
      <c r="D21" s="116" t="s">
        <v>31</v>
      </c>
      <c r="E21" s="117" t="s">
        <v>55</v>
      </c>
      <c r="F21" s="125" t="str" cm="1">
        <f t="array" ref="F21">VALORDOSERVICO</f>
        <v>R$ 15.300,00 + ICMS + 0,10% ADV</v>
      </c>
      <c r="G21" s="124">
        <v>15300</v>
      </c>
      <c r="H21" s="42" cm="1">
        <f t="array" ref="H21">VALORCOBRADODOCLIENTE+1098.7</f>
        <v>18087.94731182796</v>
      </c>
      <c r="I21" s="125">
        <f>CALCULO!$G21/CALCULO!$J21</f>
        <v>8.6148648648648649</v>
      </c>
      <c r="J21" s="119">
        <v>1776</v>
      </c>
      <c r="K21" s="120">
        <v>20</v>
      </c>
      <c r="L21" s="121">
        <v>500000</v>
      </c>
      <c r="M21" s="121" t="s">
        <v>154</v>
      </c>
      <c r="N21" s="126">
        <f>'CUSTO C AGREGADO'!F20</f>
        <v>14628.58</v>
      </c>
      <c r="O21" s="126">
        <f>+CALCULO!$L21*0.035%</f>
        <v>175.00000000000003</v>
      </c>
      <c r="P21" s="127">
        <f t="shared" si="2"/>
        <v>0</v>
      </c>
      <c r="Q21" s="127">
        <f>CALCULO!$H21*1.5%</f>
        <v>271.31920967741939</v>
      </c>
      <c r="R21" s="127">
        <f t="shared" si="3"/>
        <v>361.75894623655921</v>
      </c>
      <c r="S21" s="127" cm="1">
        <f t="array" ref="S21">CALCULOICMS</f>
        <v>1012.9250494623657</v>
      </c>
      <c r="T21" s="128">
        <f>CALCULO!$H21*0%</f>
        <v>0</v>
      </c>
      <c r="U21" s="127" cm="1">
        <f t="array" ref="U21">CALCULOCOMISSAOEXTERNA</f>
        <v>400</v>
      </c>
      <c r="V21" s="127" cm="1">
        <f t="array" ref="V21">CALCULOCOMISSAOINTERNA</f>
        <v>180.87947311827961</v>
      </c>
      <c r="W21" s="127">
        <f>+CALCULO!$P21+CALCULO!$Q21+CALCULO!$R21+CALCULO!$S21+CALCULO!$O21+CALCULO!$T21+CALCULO!$N21+CALCULO!$U21+CALCULO!$V21</f>
        <v>17030.462678494623</v>
      </c>
      <c r="X21" s="129">
        <f>CALCULO!$H21-CALCULO!$W21</f>
        <v>1057.4846333333371</v>
      </c>
      <c r="Y21" s="130">
        <f t="shared" si="4"/>
        <v>5.8463495890538848E-2</v>
      </c>
      <c r="Z21" s="131"/>
    </row>
    <row r="22" spans="1:33" ht="47.25" customHeight="1" x14ac:dyDescent="0.2">
      <c r="A22" s="25" t="s">
        <v>54</v>
      </c>
      <c r="B22" s="25" t="s">
        <v>18</v>
      </c>
      <c r="C22" s="25" t="s">
        <v>194</v>
      </c>
      <c r="D22" s="25" t="s">
        <v>31</v>
      </c>
      <c r="E22" s="26" t="s">
        <v>55</v>
      </c>
      <c r="F22" s="27" t="str" cm="1">
        <f t="array" ref="F22">VALORDOSERVICO</f>
        <v>R$ 16.500,00 + ICMS + 0,10% ADV</v>
      </c>
      <c r="G22" s="91">
        <v>16500</v>
      </c>
      <c r="H22" s="42" cm="1">
        <f t="array" ref="H22">VALORCOBRADODOCLIENTE+733.3</f>
        <v>19012.869892473118</v>
      </c>
      <c r="I22" s="27">
        <f>CALCULO!$G22/CALCULO!$J22</f>
        <v>8.3123425692695214</v>
      </c>
      <c r="J22" s="50">
        <v>1985</v>
      </c>
      <c r="K22" s="51">
        <v>20</v>
      </c>
      <c r="L22" s="28">
        <v>500000</v>
      </c>
      <c r="M22" s="28" t="s">
        <v>152</v>
      </c>
      <c r="N22" s="52">
        <v>14200</v>
      </c>
      <c r="O22" s="52">
        <f>+CALCULO!$L22*0.035%</f>
        <v>175.00000000000003</v>
      </c>
      <c r="P22" s="21">
        <f t="shared" si="2"/>
        <v>0</v>
      </c>
      <c r="Q22" s="21">
        <f>CALCULO!$H22*1.5%</f>
        <v>285.19304838709678</v>
      </c>
      <c r="R22" s="21">
        <f t="shared" si="3"/>
        <v>380.25739784946239</v>
      </c>
      <c r="S22" s="21" cm="1">
        <f t="array" ref="S22">CALCULOICMS</f>
        <v>1064.7207139784946</v>
      </c>
      <c r="T22" s="29">
        <f>CALCULO!$H22*0%</f>
        <v>0</v>
      </c>
      <c r="U22" s="21" cm="1">
        <f t="array" ref="U22">CALCULOCOMISSAOEXTERNA</f>
        <v>400</v>
      </c>
      <c r="V22" s="21" cm="1">
        <f t="array" ref="V22">CALCULOCOMISSAOINTERNA</f>
        <v>190.1286989247312</v>
      </c>
      <c r="W22" s="21">
        <f>+CALCULO!$P22+CALCULO!$Q22+CALCULO!$R22+CALCULO!$S22+CALCULO!$O22+CALCULO!$T22+CALCULO!$N22+CALCULO!$U22+CALCULO!$V22</f>
        <v>16695.299859139785</v>
      </c>
      <c r="X22" s="118">
        <f>CALCULO!$H22-CALCULO!$W22</f>
        <v>2317.5700333333334</v>
      </c>
      <c r="Y22" s="108">
        <f t="shared" si="4"/>
        <v>0.12189480317491791</v>
      </c>
      <c r="Z22" s="1"/>
      <c r="AB22" s="3"/>
    </row>
    <row r="23" spans="1:33" s="132" customFormat="1" ht="47.25" customHeight="1" x14ac:dyDescent="0.2">
      <c r="A23" s="116" t="s">
        <v>54</v>
      </c>
      <c r="B23" s="116" t="s">
        <v>18</v>
      </c>
      <c r="C23" s="116" t="s">
        <v>194</v>
      </c>
      <c r="D23" s="116" t="s">
        <v>31</v>
      </c>
      <c r="E23" s="117" t="s">
        <v>55</v>
      </c>
      <c r="F23" s="125" t="str" cm="1">
        <f t="array" ref="F23">VALORDOSERVICO</f>
        <v>R$ 16.500,00 + ICMS + 0,10% ADV</v>
      </c>
      <c r="G23" s="124">
        <v>16500</v>
      </c>
      <c r="H23" s="42" cm="1">
        <f t="array" ref="H23">VALORCOBRADODOCLIENTE+733.3</f>
        <v>19012.869892473118</v>
      </c>
      <c r="I23" s="125">
        <f>CALCULO!$G23/CALCULO!$J23</f>
        <v>8.3123425692695214</v>
      </c>
      <c r="J23" s="119">
        <v>1985</v>
      </c>
      <c r="K23" s="120">
        <v>20</v>
      </c>
      <c r="L23" s="121">
        <v>500000</v>
      </c>
      <c r="M23" s="121" t="s">
        <v>154</v>
      </c>
      <c r="N23" s="126">
        <f>Tabela2[[#This Row],[TOTAL]]</f>
        <v>15781.39</v>
      </c>
      <c r="O23" s="126">
        <f>+CALCULO!$L23*0.035%</f>
        <v>175.00000000000003</v>
      </c>
      <c r="P23" s="127">
        <f t="shared" si="2"/>
        <v>0</v>
      </c>
      <c r="Q23" s="127">
        <f>CALCULO!$H23*1.5%</f>
        <v>285.19304838709678</v>
      </c>
      <c r="R23" s="127">
        <f t="shared" si="3"/>
        <v>380.25739784946239</v>
      </c>
      <c r="S23" s="127" cm="1">
        <f t="array" ref="S23">CALCULOICMS</f>
        <v>1064.7207139784946</v>
      </c>
      <c r="T23" s="128">
        <f>CALCULO!$H23*0%</f>
        <v>0</v>
      </c>
      <c r="U23" s="127" cm="1">
        <f t="array" ref="U23">CALCULOCOMISSAOEXTERNA</f>
        <v>400</v>
      </c>
      <c r="V23" s="127" cm="1">
        <f t="array" ref="V23">CALCULOCOMISSAOINTERNA</f>
        <v>190.1286989247312</v>
      </c>
      <c r="W23" s="127">
        <f>+CALCULO!$P23+CALCULO!$Q23+CALCULO!$R23+CALCULO!$S23+CALCULO!$O23+CALCULO!$T23+CALCULO!$N23+CALCULO!$U23+CALCULO!$V23</f>
        <v>18276.689859139784</v>
      </c>
      <c r="X23" s="129">
        <f>CALCULO!$H23-CALCULO!$W23</f>
        <v>736.18003333333399</v>
      </c>
      <c r="Y23" s="130">
        <f t="shared" si="4"/>
        <v>3.8720089996764538E-2</v>
      </c>
      <c r="Z23" s="131"/>
    </row>
    <row r="24" spans="1:33" ht="47.25" customHeight="1" x14ac:dyDescent="0.2">
      <c r="A24" s="25" t="s">
        <v>54</v>
      </c>
      <c r="B24" s="25" t="s">
        <v>18</v>
      </c>
      <c r="C24" s="25" t="s">
        <v>195</v>
      </c>
      <c r="D24" s="25" t="s">
        <v>31</v>
      </c>
      <c r="E24" s="26" t="s">
        <v>55</v>
      </c>
      <c r="F24" s="27" t="str" cm="1">
        <f t="array" ref="F24">VALORDOSERVICO</f>
        <v>R$ 11.800,00 + ICMS + 0,10% ADV</v>
      </c>
      <c r="G24" s="91">
        <v>11800</v>
      </c>
      <c r="H24" s="42" cm="1">
        <f t="array" ref="H24">VALORCOBRADODOCLIENTE+991.3</f>
        <v>14217.106451612903</v>
      </c>
      <c r="I24" s="27">
        <f>CALCULO!$G24/CALCULO!$J24</f>
        <v>8.5383502170767009</v>
      </c>
      <c r="J24" s="50">
        <v>1382</v>
      </c>
      <c r="K24" s="51">
        <v>20</v>
      </c>
      <c r="L24" s="28">
        <v>500000</v>
      </c>
      <c r="M24" s="28" t="s">
        <v>152</v>
      </c>
      <c r="N24" s="52">
        <v>10500</v>
      </c>
      <c r="O24" s="52">
        <f>+CALCULO!$L24*0.035%</f>
        <v>175.00000000000003</v>
      </c>
      <c r="P24" s="21">
        <f t="shared" si="2"/>
        <v>0</v>
      </c>
      <c r="Q24" s="21">
        <f>CALCULO!$H24*1.5%</f>
        <v>213.25659677419353</v>
      </c>
      <c r="R24" s="21">
        <f t="shared" si="3"/>
        <v>284.34212903225807</v>
      </c>
      <c r="S24" s="21" cm="1">
        <f t="array" ref="S24">CALCULOICMS</f>
        <v>796.15796129032253</v>
      </c>
      <c r="T24" s="29">
        <f>CALCULO!$H24*0%</f>
        <v>0</v>
      </c>
      <c r="U24" s="21" cm="1">
        <f t="array" ref="U24">CALCULOCOMISSAOEXTERNA</f>
        <v>400</v>
      </c>
      <c r="V24" s="21" cm="1">
        <f t="array" ref="V24">CALCULOCOMISSAOINTERNA</f>
        <v>142.17106451612904</v>
      </c>
      <c r="W24" s="21">
        <f>+CALCULO!$P24+CALCULO!$Q24+CALCULO!$R24+CALCULO!$S24+CALCULO!$O24+CALCULO!$T24+CALCULO!$N24+CALCULO!$U24+CALCULO!$V24</f>
        <v>12510.927751612904</v>
      </c>
      <c r="X24" s="118">
        <f>CALCULO!$H24-CALCULO!$W24</f>
        <v>1706.1786999999986</v>
      </c>
      <c r="Y24" s="108">
        <f t="shared" si="4"/>
        <v>0.12000885734427598</v>
      </c>
      <c r="Z24" s="1"/>
      <c r="AB24" s="3"/>
    </row>
    <row r="25" spans="1:33" s="132" customFormat="1" ht="48" customHeight="1" x14ac:dyDescent="0.2">
      <c r="A25" s="116" t="s">
        <v>54</v>
      </c>
      <c r="B25" s="116" t="s">
        <v>18</v>
      </c>
      <c r="C25" s="116" t="s">
        <v>195</v>
      </c>
      <c r="D25" s="116" t="s">
        <v>31</v>
      </c>
      <c r="E25" s="117" t="s">
        <v>55</v>
      </c>
      <c r="F25" s="125" t="str" cm="1">
        <f t="array" ref="F25">VALORDOSERVICO</f>
        <v>R$ 11.800,00 + ICMS + 0,10% ADV</v>
      </c>
      <c r="G25" s="124">
        <v>11800</v>
      </c>
      <c r="H25" s="42" cm="1">
        <f t="array" ref="H25">VALORCOBRADODOCLIENTE+991.3</f>
        <v>14217.106451612903</v>
      </c>
      <c r="I25" s="125">
        <f>CALCULO!$G25/CALCULO!$J25</f>
        <v>8.5383502170767009</v>
      </c>
      <c r="J25" s="119">
        <v>1382</v>
      </c>
      <c r="K25" s="120">
        <v>20</v>
      </c>
      <c r="L25" s="121">
        <v>500000</v>
      </c>
      <c r="M25" s="121" t="s">
        <v>154</v>
      </c>
      <c r="N25" s="126">
        <f>'CUSTO C AGREGADO'!F26</f>
        <v>11256.4</v>
      </c>
      <c r="O25" s="126">
        <f>+CALCULO!$L25*0.035%</f>
        <v>175.00000000000003</v>
      </c>
      <c r="P25" s="127">
        <f t="shared" si="2"/>
        <v>0</v>
      </c>
      <c r="Q25" s="127">
        <f>CALCULO!$H25*1.5%</f>
        <v>213.25659677419353</v>
      </c>
      <c r="R25" s="127">
        <f t="shared" si="3"/>
        <v>284.34212903225807</v>
      </c>
      <c r="S25" s="127" cm="1">
        <f t="array" ref="S25">CALCULOICMS</f>
        <v>796.15796129032253</v>
      </c>
      <c r="T25" s="128">
        <f>CALCULO!$H25*0%</f>
        <v>0</v>
      </c>
      <c r="U25" s="127" cm="1">
        <f t="array" ref="U25">CALCULOCOMISSAOEXTERNA</f>
        <v>400</v>
      </c>
      <c r="V25" s="127" cm="1">
        <f t="array" ref="V25">CALCULOCOMISSAOINTERNA</f>
        <v>142.17106451612904</v>
      </c>
      <c r="W25" s="127">
        <f>+CALCULO!$P25+CALCULO!$Q25+CALCULO!$R25+CALCULO!$S25+CALCULO!$O25+CALCULO!$T25+CALCULO!$N25+CALCULO!$U25+CALCULO!$V25</f>
        <v>13267.327751612904</v>
      </c>
      <c r="X25" s="129">
        <f>CALCULO!$H25-CALCULO!$W25</f>
        <v>949.77869999999893</v>
      </c>
      <c r="Y25" s="130">
        <f t="shared" si="4"/>
        <v>6.6805344901405619E-2</v>
      </c>
      <c r="Z25" s="131"/>
      <c r="AA25" s="131"/>
      <c r="AB25" s="133"/>
      <c r="AC25" s="131"/>
      <c r="AD25" s="131"/>
      <c r="AE25" s="131"/>
      <c r="AF25" s="131"/>
      <c r="AG25" s="131"/>
    </row>
    <row r="26" spans="1:33" ht="48" customHeight="1" x14ac:dyDescent="0.2">
      <c r="A26" s="25" t="s">
        <v>54</v>
      </c>
      <c r="B26" s="25" t="s">
        <v>18</v>
      </c>
      <c r="C26" s="25" t="s">
        <v>218</v>
      </c>
      <c r="D26" s="25" t="s">
        <v>31</v>
      </c>
      <c r="E26" s="26" t="s">
        <v>55</v>
      </c>
      <c r="F26" s="27" t="str" cm="1">
        <f t="array" ref="F26">VALORDOSERVICO</f>
        <v>R$ 16.000,00 + ICMS + 0,10% ADV</v>
      </c>
      <c r="G26" s="91">
        <v>16000</v>
      </c>
      <c r="H26" s="42" cm="1">
        <f t="array" ref="H26">VALORCOBRADODOCLIENTE+1071.3</f>
        <v>18813.235483870969</v>
      </c>
      <c r="I26" s="27">
        <f>CALCULO!$G26/CALCULO!$J26</f>
        <v>8.456659619450317</v>
      </c>
      <c r="J26" s="50">
        <v>1892</v>
      </c>
      <c r="K26" s="51">
        <v>20</v>
      </c>
      <c r="L26" s="28">
        <v>500000</v>
      </c>
      <c r="M26" s="28" t="s">
        <v>152</v>
      </c>
      <c r="N26" s="52">
        <v>14000</v>
      </c>
      <c r="O26" s="52">
        <f>+CALCULO!$L26*0.035%</f>
        <v>175.00000000000003</v>
      </c>
      <c r="P26" s="21">
        <f t="shared" si="2"/>
        <v>0</v>
      </c>
      <c r="Q26" s="21">
        <f>CALCULO!$H26*1.5%</f>
        <v>282.19853225806452</v>
      </c>
      <c r="R26" s="21">
        <f t="shared" si="3"/>
        <v>376.26470967741938</v>
      </c>
      <c r="S26" s="21" cm="1">
        <f t="array" ref="S26">CALCULOICMS</f>
        <v>1053.5411870967741</v>
      </c>
      <c r="T26" s="29">
        <f>CALCULO!$H26*0%</f>
        <v>0</v>
      </c>
      <c r="U26" s="21" cm="1">
        <f t="array" ref="U26">CALCULOCOMISSAOEXTERNA</f>
        <v>400</v>
      </c>
      <c r="V26" s="21" cm="1">
        <f t="array" ref="V26">CALCULOCOMISSAOINTERNA</f>
        <v>188.13235483870969</v>
      </c>
      <c r="W26" s="21">
        <f>+CALCULO!$P26+CALCULO!$Q26+CALCULO!$R26+CALCULO!$S26+CALCULO!$O26+CALCULO!$T26+CALCULO!$N26+CALCULO!$U26+CALCULO!$V26</f>
        <v>16475.136783870967</v>
      </c>
      <c r="X26" s="118">
        <f>CALCULO!$H26-CALCULO!$W26</f>
        <v>2338.0987000000023</v>
      </c>
      <c r="Y26" s="108">
        <f t="shared" si="4"/>
        <v>0.12427945751301044</v>
      </c>
      <c r="Z26" s="1"/>
      <c r="AA26" s="1"/>
      <c r="AB26" s="46"/>
      <c r="AC26" s="1"/>
      <c r="AD26" s="1"/>
      <c r="AE26" s="1"/>
      <c r="AF26" s="1"/>
      <c r="AG26" s="1"/>
    </row>
    <row r="27" spans="1:33" s="132" customFormat="1" ht="48" customHeight="1" x14ac:dyDescent="0.2">
      <c r="A27" s="116" t="s">
        <v>54</v>
      </c>
      <c r="B27" s="116" t="s">
        <v>18</v>
      </c>
      <c r="C27" s="116" t="s">
        <v>218</v>
      </c>
      <c r="D27" s="116" t="s">
        <v>31</v>
      </c>
      <c r="E27" s="117" t="s">
        <v>55</v>
      </c>
      <c r="F27" s="125" t="str" cm="1">
        <f t="array" ref="F27">VALORDOSERVICO</f>
        <v>R$ 16.000,00 + ICMS + 0,10% ADV</v>
      </c>
      <c r="G27" s="124">
        <v>16000</v>
      </c>
      <c r="H27" s="42" cm="1">
        <f t="array" ref="H27">VALORCOBRADODOCLIENTE+1071.3</f>
        <v>18813.235483870969</v>
      </c>
      <c r="I27" s="125">
        <f>CALCULO!$G27/CALCULO!$J27</f>
        <v>8.456659619450317</v>
      </c>
      <c r="J27" s="119">
        <v>1892</v>
      </c>
      <c r="K27" s="120">
        <v>20</v>
      </c>
      <c r="L27" s="121">
        <v>500000</v>
      </c>
      <c r="M27" s="121" t="s">
        <v>154</v>
      </c>
      <c r="N27" s="126">
        <f>'CUSTO C AGREGADO'!F29</f>
        <v>15507.48</v>
      </c>
      <c r="O27" s="126">
        <f>+CALCULO!$L27*0.035%</f>
        <v>175.00000000000003</v>
      </c>
      <c r="P27" s="127">
        <f t="shared" si="2"/>
        <v>0</v>
      </c>
      <c r="Q27" s="127">
        <f>CALCULO!$H27*1.5%</f>
        <v>282.19853225806452</v>
      </c>
      <c r="R27" s="127">
        <f t="shared" si="3"/>
        <v>376.26470967741938</v>
      </c>
      <c r="S27" s="127" cm="1">
        <f t="array" ref="S27">CALCULOICMS</f>
        <v>1053.5411870967741</v>
      </c>
      <c r="T27" s="128">
        <f>CALCULO!$H27*0%</f>
        <v>0</v>
      </c>
      <c r="U27" s="127" cm="1">
        <f t="array" ref="U27">CALCULOCOMISSAOEXTERNA</f>
        <v>400</v>
      </c>
      <c r="V27" s="127" cm="1">
        <f t="array" ref="V27">CALCULOCOMISSAOINTERNA</f>
        <v>188.13235483870969</v>
      </c>
      <c r="W27" s="127">
        <f>+CALCULO!$P27+CALCULO!$Q27+CALCULO!$R27+CALCULO!$S27+CALCULO!$O27+CALCULO!$T27+CALCULO!$N27+CALCULO!$U27+CALCULO!$V27</f>
        <v>17982.616783870966</v>
      </c>
      <c r="X27" s="129">
        <f>CALCULO!$H27-CALCULO!$W27</f>
        <v>830.61870000000272</v>
      </c>
      <c r="Y27" s="130">
        <f t="shared" si="4"/>
        <v>4.4150762940915279E-2</v>
      </c>
      <c r="Z27" s="131"/>
      <c r="AA27" s="131"/>
      <c r="AB27" s="133"/>
      <c r="AC27" s="131"/>
      <c r="AD27" s="131"/>
      <c r="AE27" s="131"/>
      <c r="AF27" s="131"/>
      <c r="AG27" s="131"/>
    </row>
    <row r="28" spans="1:33" ht="48" customHeight="1" x14ac:dyDescent="0.2">
      <c r="A28" s="25" t="s">
        <v>54</v>
      </c>
      <c r="B28" s="25" t="s">
        <v>18</v>
      </c>
      <c r="C28" s="25" t="s">
        <v>197</v>
      </c>
      <c r="D28" s="25" t="s">
        <v>30</v>
      </c>
      <c r="E28" s="26" t="s">
        <v>55</v>
      </c>
      <c r="F28" s="27" t="str" cm="1">
        <f t="array" ref="F28">VALORDOSERVICO</f>
        <v>R$ 7.900,00 + ICMS + 0,10% ADV</v>
      </c>
      <c r="G28" s="91">
        <v>7900</v>
      </c>
      <c r="H28" s="42" cm="1">
        <f t="array" ref="H28">VALORCOBRADODOCLIENTE+668.5</f>
        <v>9700.7580645161288</v>
      </c>
      <c r="I28" s="27">
        <f>CALCULO!$G28/CALCULO!$J28</f>
        <v>9.1329479768786133</v>
      </c>
      <c r="J28" s="50">
        <v>865</v>
      </c>
      <c r="K28" s="51">
        <v>20</v>
      </c>
      <c r="L28" s="28">
        <v>500000</v>
      </c>
      <c r="M28" s="28" t="s">
        <v>152</v>
      </c>
      <c r="N28" s="52">
        <v>7000</v>
      </c>
      <c r="O28" s="52">
        <f>+CALCULO!$L28*0.035%</f>
        <v>175.00000000000003</v>
      </c>
      <c r="P28" s="21">
        <f t="shared" si="2"/>
        <v>0</v>
      </c>
      <c r="Q28" s="21">
        <f>CALCULO!$H28*1.5%</f>
        <v>145.51137096774193</v>
      </c>
      <c r="R28" s="21">
        <f t="shared" si="3"/>
        <v>194.01516129032257</v>
      </c>
      <c r="S28" s="21" cm="1">
        <f t="array" ref="S28">CALCULOICMS</f>
        <v>543.24245161290321</v>
      </c>
      <c r="T28" s="29">
        <f>CALCULO!$H28*0%</f>
        <v>0</v>
      </c>
      <c r="U28" s="21" cm="1">
        <f t="array" ref="U28">CALCULOCOMISSAOEXTERNA</f>
        <v>400</v>
      </c>
      <c r="V28" s="21" cm="1">
        <f t="array" ref="V28">CALCULOCOMISSAOINTERNA</f>
        <v>97.007580645161283</v>
      </c>
      <c r="W28" s="21">
        <f>+CALCULO!$P28+CALCULO!$Q28+CALCULO!$R28+CALCULO!$S28+CALCULO!$O28+CALCULO!$T28+CALCULO!$N28+CALCULO!$U28+CALCULO!$V28</f>
        <v>8554.7765645161271</v>
      </c>
      <c r="X28" s="118">
        <f>CALCULO!$H28-CALCULO!$W28</f>
        <v>1145.9815000000017</v>
      </c>
      <c r="Y28" s="108">
        <f t="shared" si="4"/>
        <v>0.11813319045568454</v>
      </c>
      <c r="Z28" s="1"/>
      <c r="AA28" s="1"/>
      <c r="AB28" s="46"/>
      <c r="AC28" s="1"/>
      <c r="AD28" s="1"/>
      <c r="AE28" s="1"/>
      <c r="AF28" s="1"/>
      <c r="AG28" s="1"/>
    </row>
    <row r="29" spans="1:33" s="132" customFormat="1" ht="48" customHeight="1" x14ac:dyDescent="0.2">
      <c r="A29" s="116" t="s">
        <v>54</v>
      </c>
      <c r="B29" s="116" t="s">
        <v>18</v>
      </c>
      <c r="C29" s="116" t="s">
        <v>197</v>
      </c>
      <c r="D29" s="116" t="s">
        <v>30</v>
      </c>
      <c r="E29" s="117" t="s">
        <v>55</v>
      </c>
      <c r="F29" s="125" t="str" cm="1">
        <f t="array" ref="F29">VALORDOSERVICO</f>
        <v>R$ 7.900,00 + ICMS + 0,10% ADV</v>
      </c>
      <c r="G29" s="124">
        <v>7900</v>
      </c>
      <c r="H29" s="42" cm="1">
        <f t="array" ref="H29">VALORCOBRADODOCLIENTE+668.5</f>
        <v>9700.7580645161288</v>
      </c>
      <c r="I29" s="125">
        <f>CALCULO!$G29/CALCULO!$J29</f>
        <v>9.1329479768786133</v>
      </c>
      <c r="J29" s="119">
        <v>865</v>
      </c>
      <c r="K29" s="120">
        <v>20</v>
      </c>
      <c r="L29" s="121">
        <v>500000</v>
      </c>
      <c r="M29" s="121" t="s">
        <v>154</v>
      </c>
      <c r="N29" s="126">
        <f>'CUSTO C AGREGADO'!F32</f>
        <v>6667.81</v>
      </c>
      <c r="O29" s="126">
        <f>+CALCULO!$L29*0.035%</f>
        <v>175.00000000000003</v>
      </c>
      <c r="P29" s="127">
        <f t="shared" si="2"/>
        <v>0</v>
      </c>
      <c r="Q29" s="127">
        <f>CALCULO!$H29*1.5%</f>
        <v>145.51137096774193</v>
      </c>
      <c r="R29" s="127">
        <f t="shared" si="3"/>
        <v>194.01516129032257</v>
      </c>
      <c r="S29" s="127" cm="1">
        <f t="array" ref="S29">CALCULOICMS</f>
        <v>543.24245161290321</v>
      </c>
      <c r="T29" s="128">
        <f>CALCULO!$H29*0%</f>
        <v>0</v>
      </c>
      <c r="U29" s="127" cm="1">
        <f t="array" ref="U29">CALCULOCOMISSAOEXTERNA</f>
        <v>400</v>
      </c>
      <c r="V29" s="127" cm="1">
        <f t="array" ref="V29">CALCULOCOMISSAOINTERNA</f>
        <v>97.007580645161283</v>
      </c>
      <c r="W29" s="127">
        <f>+CALCULO!$P29+CALCULO!$Q29+CALCULO!$R29+CALCULO!$S29+CALCULO!$O29+CALCULO!$T29+CALCULO!$N29+CALCULO!$U29+CALCULO!$V29</f>
        <v>8222.5865645161284</v>
      </c>
      <c r="X29" s="129">
        <f>CALCULO!$H29-CALCULO!$W29</f>
        <v>1478.1715000000004</v>
      </c>
      <c r="Y29" s="130">
        <f t="shared" si="4"/>
        <v>0.15237690602829515</v>
      </c>
      <c r="Z29" s="131"/>
      <c r="AA29" s="131"/>
      <c r="AB29" s="133"/>
      <c r="AC29" s="131"/>
      <c r="AD29" s="131"/>
      <c r="AE29" s="131"/>
      <c r="AF29" s="131"/>
      <c r="AG29" s="131"/>
    </row>
    <row r="30" spans="1:33" ht="15.75" customHeight="1" x14ac:dyDescent="0.2">
      <c r="A30" s="56"/>
      <c r="B30" s="56"/>
      <c r="C30" s="56"/>
      <c r="D30" s="56"/>
      <c r="E30" s="57"/>
      <c r="F30" s="57"/>
      <c r="G30" s="92"/>
      <c r="I30" s="58"/>
      <c r="J30" s="111"/>
      <c r="K30" s="60"/>
      <c r="L30" s="1"/>
      <c r="M30" s="1"/>
      <c r="N30" s="114"/>
      <c r="O30" s="112"/>
      <c r="Q30" s="43"/>
      <c r="R30" s="39"/>
      <c r="S30" s="43"/>
      <c r="T30" s="43"/>
      <c r="U30" s="63"/>
      <c r="V30" s="43"/>
      <c r="W30" s="43"/>
      <c r="X30" s="43"/>
      <c r="Y30" s="43"/>
      <c r="Z30" s="1"/>
      <c r="AA30" s="1"/>
      <c r="AB30" s="46"/>
      <c r="AC30" s="1"/>
      <c r="AD30" s="1"/>
      <c r="AE30" s="1"/>
      <c r="AF30" s="1"/>
      <c r="AG30" s="1"/>
    </row>
    <row r="31" spans="1:33" ht="15.75" customHeight="1" x14ac:dyDescent="0.2">
      <c r="A31" s="56"/>
      <c r="B31" s="56"/>
      <c r="C31" s="56"/>
      <c r="D31" s="56"/>
      <c r="E31" s="57"/>
      <c r="F31" s="57"/>
      <c r="G31" s="92"/>
      <c r="I31" s="58"/>
      <c r="J31" s="111"/>
      <c r="K31" s="60"/>
      <c r="L31" s="1"/>
      <c r="M31" s="1"/>
      <c r="N31" s="114"/>
      <c r="O31" s="112"/>
      <c r="Q31" s="43"/>
      <c r="R31" s="39"/>
      <c r="S31" s="43"/>
      <c r="T31" s="43"/>
      <c r="U31" s="63"/>
      <c r="V31" s="43"/>
      <c r="W31" s="43"/>
      <c r="X31" s="43"/>
      <c r="Y31" s="43"/>
      <c r="Z31" s="1"/>
      <c r="AA31" s="1"/>
      <c r="AB31" s="46"/>
      <c r="AC31" s="1"/>
      <c r="AD31" s="1"/>
      <c r="AE31" s="1"/>
      <c r="AF31" s="1"/>
      <c r="AG31" s="1"/>
    </row>
    <row r="32" spans="1:33" ht="29.25" customHeight="1" x14ac:dyDescent="0.2">
      <c r="A32" s="156" t="s">
        <v>147</v>
      </c>
      <c r="B32" s="157"/>
      <c r="C32" s="158"/>
      <c r="D32" s="56"/>
      <c r="E32" s="57"/>
      <c r="F32" s="57"/>
      <c r="G32" s="110"/>
      <c r="H32" s="109"/>
      <c r="J32" s="59"/>
      <c r="K32" s="60"/>
      <c r="L32" s="61"/>
      <c r="M32" s="61"/>
      <c r="N32" s="62"/>
      <c r="O32" s="111"/>
      <c r="Q32" s="43"/>
      <c r="R32" s="43"/>
      <c r="S32" s="43"/>
      <c r="T32" s="43"/>
      <c r="U32" s="63"/>
      <c r="V32" s="43"/>
      <c r="W32" s="43"/>
      <c r="X32" s="43"/>
      <c r="Y32" s="43"/>
      <c r="Z32" s="1"/>
      <c r="AA32" s="1"/>
      <c r="AB32" s="46"/>
      <c r="AC32" s="1"/>
      <c r="AD32" s="1"/>
      <c r="AE32" s="1"/>
      <c r="AF32" s="1"/>
      <c r="AG32" s="1"/>
    </row>
    <row r="33" spans="1:33" ht="29.25" customHeight="1" x14ac:dyDescent="0.2">
      <c r="A33" s="87" t="s">
        <v>47</v>
      </c>
      <c r="B33" s="88"/>
      <c r="C33" s="89" t="s">
        <v>48</v>
      </c>
      <c r="D33" s="1"/>
      <c r="E33" s="1"/>
      <c r="F33" s="1"/>
      <c r="G33" s="93"/>
      <c r="I33" s="103"/>
      <c r="J33" s="1"/>
      <c r="K33" s="1"/>
      <c r="L33" s="1"/>
      <c r="M33" s="1"/>
      <c r="N33" s="45"/>
      <c r="O33" s="113"/>
      <c r="Q33" s="1"/>
      <c r="R33" s="1"/>
      <c r="S33" s="1"/>
      <c r="T33" s="1"/>
      <c r="U33" s="45"/>
      <c r="V33" s="45"/>
      <c r="W33" s="45"/>
      <c r="X33" s="1"/>
      <c r="Y33" s="45"/>
      <c r="Z33" s="1"/>
      <c r="AA33" s="1"/>
      <c r="AB33" s="46"/>
      <c r="AC33" s="1"/>
      <c r="AD33" s="1"/>
      <c r="AE33" s="1"/>
      <c r="AF33" s="1"/>
      <c r="AG33" s="1"/>
    </row>
    <row r="34" spans="1:33" ht="29.25" customHeight="1" x14ac:dyDescent="0.2">
      <c r="A34" s="100"/>
      <c r="B34" s="90" t="s">
        <v>143</v>
      </c>
      <c r="C34" s="86"/>
      <c r="D34" s="1"/>
      <c r="E34" s="1"/>
      <c r="F34" s="1"/>
      <c r="G34" s="93"/>
      <c r="I34" s="103"/>
      <c r="J34" s="103"/>
      <c r="K34" s="1"/>
      <c r="L34" s="1"/>
      <c r="M34" s="1"/>
      <c r="N34" s="75"/>
      <c r="O34" s="1"/>
      <c r="Q34" s="1"/>
      <c r="R34" s="1"/>
      <c r="S34" s="1"/>
      <c r="T34" s="1"/>
      <c r="U34" s="45"/>
      <c r="V34" s="45"/>
      <c r="W34" s="45"/>
      <c r="X34" s="1"/>
      <c r="Y34" s="45"/>
      <c r="Z34" s="1"/>
      <c r="AA34" s="1"/>
      <c r="AB34" s="46"/>
      <c r="AC34" s="1"/>
      <c r="AD34" s="1"/>
      <c r="AE34" s="1"/>
      <c r="AF34" s="1"/>
      <c r="AG34" s="1"/>
    </row>
    <row r="35" spans="1:33" ht="15.75" customHeight="1" x14ac:dyDescent="0.2">
      <c r="A35" s="33"/>
      <c r="B35" s="1"/>
      <c r="C35" s="1"/>
      <c r="D35" s="1"/>
      <c r="E35" s="1"/>
      <c r="F35" s="1"/>
      <c r="G35" s="93"/>
      <c r="H35" s="1"/>
      <c r="I35" s="1"/>
      <c r="J35" s="1"/>
      <c r="K35" s="58"/>
      <c r="L35" s="1"/>
      <c r="M35" s="1"/>
      <c r="O35" s="1"/>
      <c r="Q35" s="1"/>
      <c r="R35" s="39"/>
      <c r="S35" s="1"/>
      <c r="T35" s="1"/>
      <c r="V35" s="45"/>
      <c r="X35" s="1"/>
      <c r="Z35" s="1"/>
      <c r="AA35" s="1"/>
      <c r="AB35" s="46"/>
      <c r="AC35" s="1"/>
      <c r="AD35" s="1"/>
      <c r="AE35" s="1"/>
      <c r="AF35" s="1"/>
      <c r="AG35" s="1"/>
    </row>
    <row r="36" spans="1:33" ht="15.75" customHeight="1" x14ac:dyDescent="0.2">
      <c r="A36" s="36" t="str" cm="1">
        <f t="array" aca="1" ref="A36" ca="1">IF($A$34="","OPÇÕES DE ORIGEM",IF(C34="","OPÇÕES DE DESTINO",OFFSET(COTAÇÕES!$B$1,0,0,1,9)))</f>
        <v>OPÇÕES DE ORIGEM</v>
      </c>
      <c r="B36" s="97"/>
      <c r="C36" s="97"/>
      <c r="D36" s="97"/>
      <c r="E36" s="97"/>
      <c r="F36" s="97"/>
      <c r="G36" s="98"/>
      <c r="H36" s="99"/>
      <c r="I36" s="45"/>
      <c r="J36" s="1"/>
      <c r="K36" s="1"/>
      <c r="L36" s="1"/>
      <c r="M36" s="1"/>
      <c r="O36" s="1"/>
      <c r="Q36" s="1"/>
      <c r="R36" s="1"/>
      <c r="S36" s="39"/>
      <c r="T36" s="1"/>
      <c r="X36" s="1"/>
      <c r="Z36" s="1"/>
      <c r="AA36" s="1"/>
      <c r="AB36" s="46"/>
      <c r="AC36" s="1"/>
      <c r="AD36" s="1"/>
      <c r="AE36" s="1"/>
      <c r="AF36" s="1"/>
      <c r="AG36" s="1"/>
    </row>
    <row r="37" spans="1:33" ht="15.75" customHeight="1" x14ac:dyDescent="0.2">
      <c r="A37" s="32" t="str" cm="1">
        <f t="array" aca="1" ref="A37:A63" ca="1">IFERROR(IF($A$34="",_xlfn.UNIQUE(ORIGEM),IF($C$34="",_xlfn.UNIQUE(CONSULTAORIGEMDESTINO),CONSULTACOMDESTINO)),"")</f>
        <v>Artur Nogueira</v>
      </c>
      <c r="B37" s="33"/>
      <c r="C37" s="33"/>
      <c r="D37" s="33"/>
      <c r="E37" s="33"/>
      <c r="F37" s="33"/>
      <c r="G37" s="94"/>
      <c r="H37" s="34"/>
      <c r="I37" s="53"/>
      <c r="J37" s="1"/>
      <c r="K37" s="1"/>
      <c r="L37" s="1"/>
      <c r="M37" s="1"/>
      <c r="O37" s="1"/>
      <c r="Q37" s="1"/>
      <c r="R37" s="1"/>
      <c r="S37" s="1"/>
      <c r="T37" s="1"/>
      <c r="X37" s="1"/>
      <c r="Z37" s="1"/>
      <c r="AA37" s="1"/>
      <c r="AB37" s="46"/>
      <c r="AC37" s="1"/>
      <c r="AD37" s="1"/>
      <c r="AE37" s="1"/>
      <c r="AF37" s="1"/>
      <c r="AG37" s="1"/>
    </row>
    <row r="38" spans="1:33" ht="15.75" customHeight="1" x14ac:dyDescent="0.2">
      <c r="A38" s="33" t="str">
        <f ca="1"/>
        <v>Balneário Barra do Sul</v>
      </c>
      <c r="B38" s="33"/>
      <c r="C38" s="33"/>
      <c r="D38" s="33"/>
      <c r="E38" s="33"/>
      <c r="F38" s="33"/>
      <c r="G38" s="94"/>
      <c r="H38" s="34"/>
      <c r="J38" s="1"/>
      <c r="X38" s="1"/>
      <c r="Z38" s="1"/>
      <c r="AA38" s="1"/>
      <c r="AB38" s="46"/>
      <c r="AC38" s="1"/>
      <c r="AD38" s="1"/>
      <c r="AE38" s="1"/>
      <c r="AF38" s="1"/>
      <c r="AG38" s="1"/>
    </row>
    <row r="39" spans="1:33" ht="15.75" customHeight="1" x14ac:dyDescent="0.2">
      <c r="A39" s="33" t="str">
        <f ca="1"/>
        <v>Blumenau</v>
      </c>
      <c r="B39" s="33"/>
      <c r="C39" s="33"/>
      <c r="D39" s="33"/>
      <c r="E39" s="33"/>
      <c r="F39" s="33"/>
      <c r="G39" s="94"/>
      <c r="H39" s="34"/>
      <c r="I39" s="53"/>
      <c r="J39" s="1"/>
      <c r="K39" s="33"/>
      <c r="L39" s="33"/>
      <c r="M39" s="33"/>
      <c r="O39" s="34"/>
      <c r="Q39" s="33"/>
      <c r="R39" s="33"/>
      <c r="S39" s="33"/>
      <c r="T39" s="33"/>
      <c r="X39" s="1"/>
      <c r="Z39" s="1"/>
      <c r="AA39" s="1"/>
      <c r="AB39" s="46"/>
      <c r="AC39" s="1"/>
      <c r="AD39" s="1"/>
      <c r="AE39" s="1"/>
      <c r="AF39" s="1"/>
      <c r="AG39" s="1"/>
    </row>
    <row r="40" spans="1:33" ht="15.75" customHeight="1" x14ac:dyDescent="0.2">
      <c r="A40" s="33" t="str">
        <f ca="1"/>
        <v>Curitiba</v>
      </c>
      <c r="B40" s="33"/>
      <c r="C40" s="33"/>
      <c r="D40" s="33"/>
      <c r="E40" s="33"/>
      <c r="F40" s="33"/>
      <c r="G40" s="94"/>
      <c r="H40" s="34"/>
      <c r="I40" s="53"/>
      <c r="J40" s="1"/>
      <c r="K40" s="33"/>
      <c r="L40" s="33"/>
      <c r="M40" s="33"/>
      <c r="O40" s="34"/>
      <c r="Q40" s="33"/>
      <c r="R40" s="33"/>
      <c r="S40" s="33"/>
      <c r="T40" s="33"/>
      <c r="X40" s="1"/>
      <c r="Z40" s="1"/>
      <c r="AA40" s="1"/>
      <c r="AB40" s="46"/>
      <c r="AC40" s="1"/>
      <c r="AD40" s="1"/>
      <c r="AE40" s="1"/>
      <c r="AF40" s="1"/>
      <c r="AG40" s="1"/>
    </row>
    <row r="41" spans="1:33" ht="15.75" customHeight="1" x14ac:dyDescent="0.2">
      <c r="A41" s="33" t="str">
        <f ca="1"/>
        <v>Curvelo</v>
      </c>
      <c r="B41" s="33"/>
      <c r="C41" s="33"/>
      <c r="D41" s="33"/>
      <c r="E41" s="33"/>
      <c r="F41" s="33"/>
      <c r="G41" s="94"/>
      <c r="H41" s="34"/>
      <c r="I41" s="53"/>
      <c r="J41" s="1"/>
      <c r="K41" s="33"/>
      <c r="L41" s="33"/>
      <c r="M41" s="33"/>
      <c r="O41" s="34"/>
      <c r="Q41" s="33"/>
      <c r="R41" s="33"/>
      <c r="S41" s="33"/>
      <c r="T41" s="33"/>
      <c r="X41" s="1"/>
      <c r="Z41" s="1"/>
      <c r="AA41" s="1"/>
      <c r="AB41" s="46"/>
      <c r="AC41" s="1"/>
      <c r="AD41" s="1"/>
      <c r="AE41" s="1"/>
      <c r="AF41" s="1"/>
      <c r="AG41" s="1"/>
    </row>
    <row r="42" spans="1:33" ht="15.75" customHeight="1" x14ac:dyDescent="0.2">
      <c r="A42" s="33" t="str">
        <f ca="1"/>
        <v>Foz do Iguaçu</v>
      </c>
      <c r="B42" s="33"/>
      <c r="C42" s="33"/>
      <c r="D42" s="33"/>
      <c r="E42" s="33"/>
      <c r="F42" s="33"/>
      <c r="G42" s="94"/>
      <c r="H42" s="34"/>
      <c r="I42" s="53"/>
      <c r="J42" s="1"/>
      <c r="K42" s="33"/>
      <c r="L42" s="33"/>
      <c r="M42" s="33"/>
      <c r="O42" s="34"/>
      <c r="Q42" s="33"/>
      <c r="R42" s="33"/>
      <c r="S42" s="33"/>
      <c r="T42" s="33"/>
      <c r="X42" s="1"/>
      <c r="Z42" s="1"/>
      <c r="AA42" s="1"/>
      <c r="AB42" s="46"/>
      <c r="AC42" s="1"/>
      <c r="AD42" s="1"/>
      <c r="AE42" s="1"/>
      <c r="AF42" s="1"/>
      <c r="AG42" s="1"/>
    </row>
    <row r="43" spans="1:33" ht="15.75" customHeight="1" x14ac:dyDescent="0.2">
      <c r="A43" s="33" t="str">
        <f ca="1"/>
        <v>Guarujá</v>
      </c>
      <c r="B43" s="33"/>
      <c r="C43" s="33"/>
      <c r="D43" s="33"/>
      <c r="E43" s="33"/>
      <c r="F43" s="33"/>
      <c r="G43" s="94"/>
      <c r="H43" s="34"/>
      <c r="I43" s="53"/>
      <c r="J43" s="1"/>
      <c r="K43" s="33"/>
      <c r="L43" s="33"/>
      <c r="M43" s="33"/>
      <c r="O43" s="34"/>
      <c r="Q43" s="33"/>
      <c r="R43" s="33"/>
      <c r="S43" s="33"/>
      <c r="T43" s="33"/>
      <c r="X43" s="1"/>
      <c r="Z43" s="1"/>
      <c r="AA43" s="1"/>
      <c r="AB43" s="46"/>
      <c r="AC43" s="1"/>
      <c r="AD43" s="1"/>
      <c r="AE43" s="1"/>
      <c r="AF43" s="1"/>
      <c r="AG43" s="1"/>
    </row>
    <row r="44" spans="1:33" ht="15.75" customHeight="1" x14ac:dyDescent="0.2">
      <c r="A44" s="33" t="str">
        <f ca="1"/>
        <v>Guarulhos</v>
      </c>
      <c r="B44" s="33"/>
      <c r="C44" s="33"/>
      <c r="D44" s="33"/>
      <c r="E44" s="33"/>
      <c r="F44" s="33"/>
      <c r="G44" s="94"/>
      <c r="H44" s="34"/>
      <c r="I44" s="53"/>
      <c r="J44" s="1"/>
      <c r="K44" s="33"/>
      <c r="L44" s="33"/>
      <c r="M44" s="33"/>
      <c r="O44" s="34"/>
      <c r="Q44" s="33"/>
      <c r="R44" s="33"/>
      <c r="S44" s="33"/>
      <c r="T44" s="33"/>
      <c r="X44" s="1"/>
      <c r="Z44" s="1"/>
      <c r="AA44" s="1"/>
      <c r="AB44" s="46"/>
      <c r="AC44" s="1"/>
      <c r="AD44" s="1"/>
      <c r="AE44" s="1"/>
      <c r="AF44" s="1"/>
      <c r="AG44" s="1"/>
    </row>
    <row r="45" spans="1:33" ht="15.75" customHeight="1" x14ac:dyDescent="0.2">
      <c r="A45" s="33" t="str">
        <f ca="1"/>
        <v>Ibaté</v>
      </c>
      <c r="B45" s="33"/>
      <c r="C45" s="33"/>
      <c r="D45" s="33"/>
      <c r="E45" s="33"/>
      <c r="F45" s="33"/>
      <c r="G45" s="94"/>
      <c r="H45" s="34"/>
      <c r="I45" s="53"/>
      <c r="J45" s="1"/>
      <c r="K45" s="33"/>
      <c r="L45" s="33"/>
      <c r="M45" s="33"/>
      <c r="O45" s="34"/>
      <c r="Q45" s="33"/>
      <c r="R45" s="33"/>
      <c r="S45" s="33"/>
      <c r="T45" s="33"/>
      <c r="X45" s="1"/>
      <c r="Z45" s="1"/>
      <c r="AA45" s="1"/>
      <c r="AB45" s="46"/>
      <c r="AC45" s="1"/>
      <c r="AD45" s="1"/>
      <c r="AE45" s="1"/>
      <c r="AF45" s="1"/>
      <c r="AG45" s="1"/>
    </row>
    <row r="46" spans="1:33" ht="15.75" customHeight="1" x14ac:dyDescent="0.2">
      <c r="A46" s="33" t="str">
        <f ca="1"/>
        <v>Ilhota</v>
      </c>
      <c r="B46" s="33"/>
      <c r="C46" s="33"/>
      <c r="D46" s="33"/>
      <c r="E46" s="33"/>
      <c r="F46" s="33"/>
      <c r="G46" s="94"/>
      <c r="H46" s="34"/>
      <c r="I46" s="53"/>
      <c r="J46" s="1"/>
      <c r="K46" s="33"/>
      <c r="L46" s="33"/>
      <c r="M46" s="33"/>
      <c r="O46" s="34"/>
      <c r="Q46" s="33"/>
      <c r="R46" s="33"/>
      <c r="S46" s="33"/>
      <c r="T46" s="33"/>
      <c r="X46" s="1"/>
      <c r="Z46" s="1"/>
      <c r="AA46" s="1"/>
      <c r="AB46" s="46"/>
      <c r="AC46" s="1"/>
      <c r="AD46" s="1"/>
      <c r="AE46" s="1"/>
      <c r="AF46" s="1"/>
      <c r="AG46" s="1"/>
    </row>
    <row r="47" spans="1:33" ht="15.75" customHeight="1" x14ac:dyDescent="0.2">
      <c r="A47" s="33" t="str">
        <f ca="1"/>
        <v>Itajaí</v>
      </c>
      <c r="B47" s="33"/>
      <c r="C47" s="33"/>
      <c r="D47" s="33"/>
      <c r="E47" s="33"/>
      <c r="F47" s="33"/>
      <c r="G47" s="94"/>
      <c r="H47" s="34"/>
      <c r="I47" s="53"/>
      <c r="J47" s="1"/>
      <c r="K47" s="33"/>
      <c r="L47" s="33"/>
      <c r="M47" s="33"/>
      <c r="O47" s="34"/>
      <c r="Q47" s="33"/>
      <c r="R47" s="33"/>
      <c r="S47" s="33"/>
      <c r="T47" s="33"/>
      <c r="X47" s="1"/>
      <c r="Z47" s="1"/>
      <c r="AA47" s="1"/>
      <c r="AB47" s="46"/>
      <c r="AC47" s="1"/>
      <c r="AD47" s="1"/>
      <c r="AE47" s="1"/>
      <c r="AF47" s="1"/>
      <c r="AG47" s="1"/>
    </row>
    <row r="48" spans="1:33" ht="15.75" customHeight="1" x14ac:dyDescent="0.2">
      <c r="A48" s="33" t="str">
        <f ca="1"/>
        <v>Itajaí(Multilog)</v>
      </c>
      <c r="B48" s="33"/>
      <c r="C48" s="33"/>
      <c r="D48" s="33"/>
      <c r="E48" s="33"/>
      <c r="F48" s="33"/>
      <c r="G48" s="94"/>
      <c r="H48" s="34"/>
      <c r="I48" s="53"/>
      <c r="J48" s="1"/>
      <c r="K48" s="33"/>
      <c r="L48" s="33"/>
      <c r="M48" s="33"/>
      <c r="O48" s="34"/>
      <c r="Q48" s="33"/>
      <c r="R48" s="33"/>
      <c r="S48" s="33"/>
      <c r="T48" s="33"/>
      <c r="X48" s="1"/>
      <c r="Z48" s="1"/>
      <c r="AA48" s="1"/>
      <c r="AB48" s="46"/>
      <c r="AC48" s="1"/>
      <c r="AD48" s="1"/>
      <c r="AE48" s="1"/>
      <c r="AF48" s="1"/>
      <c r="AG48" s="1"/>
    </row>
    <row r="49" spans="1:33" ht="15.75" customHeight="1" x14ac:dyDescent="0.2">
      <c r="A49" s="33" t="str">
        <f ca="1"/>
        <v>Itapoá</v>
      </c>
      <c r="B49" s="33"/>
      <c r="C49" s="33"/>
      <c r="D49" s="33"/>
      <c r="E49" s="33"/>
      <c r="F49" s="33"/>
      <c r="G49" s="94"/>
      <c r="H49" s="34"/>
      <c r="I49" s="53"/>
      <c r="J49" s="1"/>
      <c r="K49" s="33"/>
      <c r="L49" s="33"/>
      <c r="M49" s="33"/>
      <c r="O49" s="34"/>
      <c r="Q49" s="33"/>
      <c r="R49" s="33"/>
      <c r="S49" s="33"/>
      <c r="T49" s="33"/>
      <c r="X49" s="1"/>
      <c r="Z49" s="1"/>
      <c r="AA49" s="1"/>
      <c r="AB49" s="46"/>
      <c r="AC49" s="1"/>
      <c r="AD49" s="1"/>
      <c r="AE49" s="1"/>
      <c r="AF49" s="1"/>
      <c r="AG49" s="1"/>
    </row>
    <row r="50" spans="1:33" ht="15.75" customHeight="1" x14ac:dyDescent="0.2">
      <c r="A50" s="33" t="str">
        <f ca="1"/>
        <v>Joinville</v>
      </c>
      <c r="B50" s="33"/>
      <c r="C50" s="33"/>
      <c r="D50" s="33"/>
      <c r="E50" s="33"/>
      <c r="F50" s="33"/>
      <c r="G50" s="94"/>
      <c r="H50" s="34"/>
      <c r="I50" s="53"/>
      <c r="J50" s="1"/>
      <c r="K50" s="33"/>
      <c r="L50" s="33"/>
      <c r="M50" s="33"/>
      <c r="O50" s="34"/>
      <c r="Q50" s="33"/>
      <c r="R50" s="33"/>
      <c r="S50" s="33"/>
      <c r="T50" s="33"/>
      <c r="X50" s="1"/>
      <c r="Z50" s="1"/>
      <c r="AA50" s="1"/>
      <c r="AB50" s="46"/>
      <c r="AC50" s="1"/>
      <c r="AD50" s="1"/>
      <c r="AE50" s="1"/>
      <c r="AF50" s="1"/>
      <c r="AG50" s="1"/>
    </row>
    <row r="51" spans="1:33" ht="15.75" customHeight="1" x14ac:dyDescent="0.2">
      <c r="A51" s="33" t="str">
        <f ca="1"/>
        <v>Mauá</v>
      </c>
      <c r="B51" s="33"/>
      <c r="C51" s="33"/>
      <c r="D51" s="33"/>
      <c r="E51" s="33"/>
      <c r="F51" s="33"/>
      <c r="G51" s="94"/>
      <c r="H51" s="34"/>
      <c r="I51" s="53"/>
      <c r="J51" s="1"/>
      <c r="K51" s="33"/>
      <c r="L51" s="33"/>
      <c r="M51" s="33"/>
      <c r="O51" s="34"/>
      <c r="Q51" s="33"/>
      <c r="R51" s="33"/>
      <c r="S51" s="33"/>
      <c r="T51" s="33"/>
      <c r="X51" s="1"/>
      <c r="Z51" s="1"/>
      <c r="AA51" s="1"/>
      <c r="AB51" s="46"/>
      <c r="AC51" s="1"/>
      <c r="AD51" s="1"/>
      <c r="AE51" s="1"/>
      <c r="AF51" s="1"/>
      <c r="AG51" s="1"/>
    </row>
    <row r="52" spans="1:33" ht="15.75" customHeight="1" x14ac:dyDescent="0.2">
      <c r="A52" s="33" t="str">
        <f ca="1"/>
        <v>Navegantes</v>
      </c>
      <c r="B52" s="33"/>
      <c r="C52" s="33"/>
      <c r="D52" s="33"/>
      <c r="E52" s="33"/>
      <c r="F52" s="33"/>
      <c r="G52" s="94"/>
      <c r="H52" s="34"/>
      <c r="I52" s="53"/>
      <c r="J52" s="1"/>
      <c r="K52" s="33"/>
      <c r="L52" s="33"/>
      <c r="M52" s="33"/>
      <c r="O52" s="34"/>
      <c r="Q52" s="33"/>
      <c r="R52" s="33"/>
      <c r="S52" s="33"/>
      <c r="T52" s="33"/>
      <c r="X52" s="1"/>
      <c r="Z52" s="1"/>
      <c r="AA52" s="1"/>
      <c r="AB52" s="46"/>
      <c r="AC52" s="1"/>
      <c r="AD52" s="1"/>
      <c r="AE52" s="1"/>
      <c r="AF52" s="1"/>
      <c r="AG52" s="1"/>
    </row>
    <row r="53" spans="1:33" ht="15.75" customHeight="1" x14ac:dyDescent="0.2">
      <c r="A53" s="33" t="str">
        <f ca="1"/>
        <v>Palhoça</v>
      </c>
      <c r="B53" s="33"/>
      <c r="C53" s="33"/>
      <c r="D53" s="33"/>
      <c r="E53" s="33"/>
      <c r="F53" s="33"/>
      <c r="G53" s="94"/>
      <c r="H53" s="34"/>
      <c r="I53" s="53"/>
      <c r="J53" s="1"/>
      <c r="K53" s="33"/>
      <c r="L53" s="33"/>
      <c r="M53" s="33"/>
      <c r="O53" s="34"/>
      <c r="Q53" s="33"/>
      <c r="R53" s="33"/>
      <c r="S53" s="33"/>
      <c r="T53" s="33"/>
      <c r="X53" s="1"/>
      <c r="Z53" s="1"/>
      <c r="AA53" s="1"/>
      <c r="AB53" s="46"/>
      <c r="AC53" s="1"/>
      <c r="AD53" s="1"/>
      <c r="AE53" s="1"/>
      <c r="AF53" s="1"/>
      <c r="AG53" s="1"/>
    </row>
    <row r="54" spans="1:33" ht="15.75" customHeight="1" x14ac:dyDescent="0.2">
      <c r="A54" s="33" t="str">
        <f ca="1"/>
        <v>Paranaguá</v>
      </c>
      <c r="B54" s="33"/>
      <c r="C54" s="33"/>
      <c r="D54" s="33"/>
      <c r="E54" s="33"/>
      <c r="F54" s="33"/>
      <c r="G54" s="94"/>
      <c r="H54" s="34"/>
      <c r="I54" s="53"/>
      <c r="J54" s="1"/>
      <c r="K54" s="33"/>
      <c r="L54" s="33"/>
      <c r="M54" s="33"/>
      <c r="O54" s="34"/>
      <c r="Q54" s="33"/>
      <c r="R54" s="33"/>
      <c r="S54" s="33"/>
      <c r="T54" s="33"/>
      <c r="X54" s="1"/>
      <c r="Z54" s="1"/>
      <c r="AA54" s="1"/>
      <c r="AB54" s="46"/>
      <c r="AC54" s="1"/>
      <c r="AD54" s="1"/>
      <c r="AE54" s="1"/>
      <c r="AF54" s="1"/>
      <c r="AG54" s="1"/>
    </row>
    <row r="55" spans="1:33" ht="15.75" customHeight="1" x14ac:dyDescent="0.2">
      <c r="A55" s="33" t="str">
        <f ca="1"/>
        <v>Piçarras</v>
      </c>
      <c r="B55" s="33"/>
      <c r="C55" s="33"/>
      <c r="D55" s="33"/>
      <c r="E55" s="33"/>
      <c r="F55" s="33"/>
      <c r="G55" s="94"/>
      <c r="H55" s="34"/>
      <c r="I55" s="53"/>
      <c r="J55" s="1"/>
      <c r="K55" s="33"/>
      <c r="L55" s="33"/>
      <c r="M55" s="33"/>
      <c r="O55" s="34"/>
      <c r="Q55" s="33"/>
      <c r="R55" s="33"/>
      <c r="S55" s="33"/>
      <c r="T55" s="33"/>
      <c r="X55" s="1"/>
      <c r="Z55" s="1"/>
      <c r="AA55" s="1"/>
      <c r="AB55" s="46"/>
      <c r="AC55" s="1"/>
      <c r="AD55" s="1"/>
      <c r="AE55" s="1"/>
      <c r="AF55" s="1"/>
      <c r="AG55" s="1"/>
    </row>
    <row r="56" spans="1:33" ht="15.75" customHeight="1" x14ac:dyDescent="0.2">
      <c r="A56" s="33" t="str">
        <f ca="1"/>
        <v>Pinhais</v>
      </c>
      <c r="B56" s="33"/>
      <c r="C56" s="33"/>
      <c r="D56" s="33"/>
      <c r="E56" s="33"/>
      <c r="F56" s="33"/>
      <c r="G56" s="94"/>
      <c r="H56" s="34"/>
      <c r="I56" s="53"/>
      <c r="J56" s="1"/>
      <c r="K56" s="33"/>
      <c r="L56" s="33"/>
      <c r="M56" s="33"/>
      <c r="O56" s="34"/>
      <c r="Q56" s="33"/>
      <c r="R56" s="33"/>
      <c r="S56" s="33"/>
      <c r="T56" s="33"/>
      <c r="X56" s="1"/>
      <c r="Z56" s="1"/>
      <c r="AA56" s="1"/>
      <c r="AB56" s="46"/>
      <c r="AC56" s="1"/>
      <c r="AD56" s="1"/>
      <c r="AE56" s="1"/>
      <c r="AF56" s="1"/>
      <c r="AG56" s="1"/>
    </row>
    <row r="57" spans="1:33" ht="15.75" customHeight="1" x14ac:dyDescent="0.2">
      <c r="A57" s="33" t="str">
        <f ca="1"/>
        <v>Quatro Barras</v>
      </c>
      <c r="B57" s="33"/>
      <c r="C57" s="33"/>
      <c r="D57" s="33"/>
      <c r="E57" s="33"/>
      <c r="F57" s="33"/>
      <c r="G57" s="94"/>
      <c r="H57" s="34"/>
      <c r="I57" s="53"/>
      <c r="J57" s="1"/>
      <c r="K57" s="33"/>
      <c r="L57" s="33"/>
      <c r="M57" s="33"/>
      <c r="O57" s="34"/>
      <c r="Q57" s="33"/>
      <c r="R57" s="33"/>
      <c r="S57" s="33"/>
      <c r="T57" s="33"/>
      <c r="X57" s="1"/>
      <c r="Z57" s="1"/>
      <c r="AA57" s="1"/>
      <c r="AB57" s="46"/>
      <c r="AC57" s="1"/>
      <c r="AD57" s="1"/>
      <c r="AE57" s="1"/>
      <c r="AF57" s="1"/>
      <c r="AG57" s="1"/>
    </row>
    <row r="58" spans="1:33" ht="15.75" customHeight="1" x14ac:dyDescent="0.2">
      <c r="A58" s="33" t="str">
        <f ca="1"/>
        <v>Santos</v>
      </c>
      <c r="B58" s="33"/>
      <c r="C58" s="33"/>
      <c r="D58" s="33"/>
      <c r="E58" s="33"/>
      <c r="F58" s="33"/>
      <c r="G58" s="94"/>
      <c r="H58" s="34"/>
      <c r="I58" s="53"/>
      <c r="J58" s="1"/>
      <c r="K58" s="33"/>
      <c r="L58" s="33"/>
      <c r="M58" s="33"/>
      <c r="O58" s="34"/>
      <c r="Q58" s="33"/>
      <c r="R58" s="33"/>
      <c r="S58" s="33"/>
      <c r="T58" s="33"/>
      <c r="X58" s="1"/>
      <c r="Z58" s="1"/>
      <c r="AA58" s="1"/>
      <c r="AB58" s="46"/>
      <c r="AC58" s="1"/>
      <c r="AD58" s="1"/>
      <c r="AE58" s="1"/>
      <c r="AF58" s="1"/>
      <c r="AG58" s="1"/>
    </row>
    <row r="59" spans="1:33" ht="15.75" customHeight="1" x14ac:dyDescent="0.2">
      <c r="A59" s="33" t="str">
        <f ca="1"/>
        <v>São Bernardo do Campo</v>
      </c>
      <c r="B59" s="33"/>
      <c r="C59" s="33"/>
      <c r="D59" s="33"/>
      <c r="E59" s="33"/>
      <c r="F59" s="33"/>
      <c r="G59" s="94"/>
      <c r="H59" s="34"/>
      <c r="I59" s="53"/>
      <c r="J59" s="1"/>
      <c r="K59" s="33"/>
      <c r="L59" s="33"/>
      <c r="M59" s="33"/>
      <c r="O59" s="34"/>
      <c r="Q59" s="33"/>
      <c r="R59" s="33"/>
      <c r="S59" s="33"/>
      <c r="T59" s="33"/>
      <c r="X59" s="1"/>
      <c r="Z59" s="1"/>
      <c r="AA59" s="1"/>
      <c r="AB59" s="46"/>
      <c r="AC59" s="1"/>
      <c r="AD59" s="1"/>
      <c r="AE59" s="1"/>
      <c r="AF59" s="1"/>
      <c r="AG59" s="1"/>
    </row>
    <row r="60" spans="1:33" ht="15.75" customHeight="1" x14ac:dyDescent="0.2">
      <c r="A60" s="33" t="str">
        <f ca="1"/>
        <v>São Francisco do Sul</v>
      </c>
      <c r="B60" s="33"/>
      <c r="C60" s="33"/>
      <c r="D60" s="33"/>
      <c r="E60" s="33"/>
      <c r="F60" s="33"/>
      <c r="G60" s="94"/>
      <c r="H60" s="34"/>
      <c r="I60" s="53"/>
      <c r="J60" s="1"/>
      <c r="K60" s="33"/>
      <c r="L60" s="33"/>
      <c r="M60" s="33"/>
      <c r="O60" s="34"/>
      <c r="Q60" s="33"/>
      <c r="R60" s="33"/>
      <c r="S60" s="33"/>
      <c r="T60" s="33"/>
      <c r="X60" s="1"/>
      <c r="Z60" s="1"/>
      <c r="AA60" s="1"/>
      <c r="AB60" s="46"/>
      <c r="AC60" s="1"/>
      <c r="AD60" s="1"/>
      <c r="AE60" s="1"/>
      <c r="AF60" s="1"/>
      <c r="AG60" s="1"/>
    </row>
    <row r="61" spans="1:33" ht="15.75" customHeight="1" x14ac:dyDescent="0.2">
      <c r="A61" s="33" t="str">
        <f ca="1"/>
        <v>São José dos Pinhais</v>
      </c>
      <c r="B61" s="33"/>
      <c r="C61" s="33"/>
      <c r="D61" s="33"/>
      <c r="E61" s="33"/>
      <c r="F61" s="33"/>
      <c r="G61" s="94"/>
      <c r="H61" s="34"/>
      <c r="I61" s="53"/>
      <c r="J61" s="1"/>
      <c r="K61" s="33"/>
      <c r="L61" s="33"/>
      <c r="M61" s="33"/>
      <c r="O61" s="34"/>
      <c r="Q61" s="33"/>
      <c r="R61" s="33"/>
      <c r="S61" s="33"/>
      <c r="T61" s="33"/>
      <c r="X61" s="1"/>
      <c r="Z61" s="1"/>
      <c r="AA61" s="1"/>
      <c r="AB61" s="46"/>
      <c r="AC61" s="1"/>
      <c r="AD61" s="1"/>
      <c r="AE61" s="1"/>
      <c r="AF61" s="1"/>
      <c r="AG61" s="1"/>
    </row>
    <row r="62" spans="1:33" ht="15.75" customHeight="1" x14ac:dyDescent="0.2">
      <c r="A62" s="33" t="str">
        <f ca="1"/>
        <v>Timbó</v>
      </c>
      <c r="B62" s="33"/>
      <c r="C62" s="33"/>
      <c r="D62" s="33"/>
      <c r="E62" s="33"/>
      <c r="F62" s="33"/>
      <c r="G62" s="94"/>
      <c r="H62" s="34"/>
      <c r="I62" s="53"/>
      <c r="J62" s="1"/>
      <c r="K62" s="33"/>
      <c r="L62" s="33"/>
      <c r="M62" s="33"/>
      <c r="O62" s="34"/>
      <c r="Q62" s="33"/>
      <c r="R62" s="33"/>
      <c r="S62" s="33"/>
      <c r="T62" s="33"/>
      <c r="X62" s="1"/>
      <c r="Z62" s="1"/>
      <c r="AA62" s="1"/>
      <c r="AB62" s="46"/>
      <c r="AC62" s="1"/>
      <c r="AD62" s="1"/>
      <c r="AE62" s="1"/>
      <c r="AF62" s="1"/>
      <c r="AG62" s="1"/>
    </row>
    <row r="63" spans="1:33" ht="15.75" customHeight="1" x14ac:dyDescent="0.2">
      <c r="A63" s="33">
        <f ca="1"/>
        <v>0</v>
      </c>
      <c r="B63" s="33"/>
      <c r="C63" s="33"/>
      <c r="D63" s="33"/>
      <c r="E63" s="33"/>
      <c r="F63" s="33"/>
      <c r="G63" s="94"/>
      <c r="H63" s="34"/>
      <c r="I63" s="53"/>
      <c r="J63" s="1"/>
      <c r="K63" s="33"/>
      <c r="L63" s="33"/>
      <c r="M63" s="33"/>
      <c r="O63" s="34"/>
      <c r="Q63" s="33"/>
      <c r="R63" s="33"/>
      <c r="S63" s="33"/>
      <c r="T63" s="33"/>
      <c r="X63" s="1"/>
      <c r="Z63" s="1"/>
      <c r="AA63" s="1"/>
      <c r="AB63" s="46"/>
      <c r="AC63" s="1"/>
      <c r="AD63" s="1"/>
      <c r="AE63" s="1"/>
      <c r="AF63" s="1"/>
      <c r="AG63" s="1"/>
    </row>
    <row r="64" spans="1:33" ht="15.75" customHeight="1" x14ac:dyDescent="0.2">
      <c r="A64" s="33"/>
      <c r="B64" s="33"/>
      <c r="C64" s="33"/>
      <c r="D64" s="33"/>
      <c r="E64" s="33"/>
      <c r="F64" s="33"/>
      <c r="G64" s="94"/>
      <c r="H64" s="34"/>
      <c r="I64" s="53"/>
      <c r="J64" s="1"/>
      <c r="K64" s="33"/>
      <c r="L64" s="33"/>
      <c r="M64" s="33"/>
      <c r="O64" s="34"/>
      <c r="Q64" s="33"/>
      <c r="R64" s="33"/>
      <c r="S64" s="33"/>
      <c r="T64" s="33"/>
      <c r="X64" s="1"/>
      <c r="Z64" s="1"/>
      <c r="AA64" s="1"/>
      <c r="AB64" s="46"/>
      <c r="AC64" s="1"/>
      <c r="AD64" s="1"/>
      <c r="AE64" s="1"/>
      <c r="AF64" s="1"/>
      <c r="AG64" s="1"/>
    </row>
    <row r="65" spans="1:33" ht="15.75" customHeight="1" x14ac:dyDescent="0.2">
      <c r="A65" s="33"/>
      <c r="B65" s="33"/>
      <c r="C65" s="33"/>
      <c r="D65" s="33"/>
      <c r="E65" s="33"/>
      <c r="F65" s="33"/>
      <c r="G65" s="94"/>
      <c r="H65" s="34"/>
      <c r="I65" s="53"/>
      <c r="J65" s="1"/>
      <c r="K65" s="33"/>
      <c r="L65" s="33"/>
      <c r="M65" s="33"/>
      <c r="O65" s="34"/>
      <c r="Q65" s="33"/>
      <c r="R65" s="33"/>
      <c r="S65" s="33"/>
      <c r="T65" s="33"/>
      <c r="X65" s="1"/>
      <c r="Z65" s="1"/>
      <c r="AA65" s="1"/>
      <c r="AB65" s="46"/>
      <c r="AC65" s="1"/>
      <c r="AD65" s="1"/>
      <c r="AE65" s="1"/>
      <c r="AF65" s="1"/>
      <c r="AG65" s="1"/>
    </row>
    <row r="66" spans="1:33" ht="15.75" customHeight="1" x14ac:dyDescent="0.2">
      <c r="A66" s="33"/>
      <c r="B66" s="33"/>
      <c r="C66" s="33"/>
      <c r="D66" s="33"/>
      <c r="E66" s="33"/>
      <c r="F66" s="33"/>
      <c r="G66" s="94"/>
      <c r="H66" s="34"/>
      <c r="I66" s="53"/>
      <c r="J66" s="1"/>
      <c r="K66" s="33"/>
      <c r="L66" s="33"/>
      <c r="M66" s="33"/>
      <c r="O66" s="34"/>
      <c r="Q66" s="33"/>
      <c r="R66" s="33"/>
      <c r="S66" s="33"/>
      <c r="T66" s="33"/>
      <c r="X66" s="1"/>
      <c r="Z66" s="1"/>
      <c r="AA66" s="1"/>
      <c r="AB66" s="46"/>
      <c r="AC66" s="1"/>
      <c r="AD66" s="1"/>
      <c r="AE66" s="1"/>
      <c r="AF66" s="1"/>
      <c r="AG66" s="1"/>
    </row>
    <row r="67" spans="1:33" ht="15.75" customHeight="1" x14ac:dyDescent="0.2">
      <c r="A67" s="33"/>
      <c r="B67" s="33"/>
      <c r="C67" s="33"/>
      <c r="D67" s="33"/>
      <c r="E67" s="33"/>
      <c r="F67" s="33"/>
      <c r="G67" s="94"/>
      <c r="H67" s="34"/>
      <c r="I67" s="53"/>
      <c r="J67" s="1"/>
      <c r="K67" s="33"/>
      <c r="L67" s="33"/>
      <c r="M67" s="33"/>
      <c r="O67" s="34"/>
      <c r="Q67" s="33"/>
      <c r="R67" s="33"/>
      <c r="S67" s="33"/>
      <c r="T67" s="33"/>
      <c r="X67" s="1"/>
      <c r="Z67" s="1"/>
      <c r="AA67" s="1"/>
      <c r="AB67" s="46"/>
      <c r="AC67" s="1"/>
      <c r="AD67" s="1"/>
      <c r="AE67" s="1"/>
      <c r="AF67" s="1"/>
      <c r="AG67" s="1"/>
    </row>
    <row r="68" spans="1:33" ht="15.75" customHeight="1" x14ac:dyDescent="0.2">
      <c r="A68" s="33"/>
      <c r="B68" s="33"/>
      <c r="C68" s="33"/>
      <c r="D68" s="33"/>
      <c r="E68" s="33"/>
      <c r="F68" s="33"/>
      <c r="G68" s="94"/>
      <c r="H68" s="34"/>
      <c r="I68" s="53"/>
      <c r="J68" s="1"/>
      <c r="K68" s="33"/>
      <c r="L68" s="33"/>
      <c r="M68" s="33"/>
      <c r="O68" s="34"/>
      <c r="Q68" s="33"/>
      <c r="R68" s="33"/>
      <c r="S68" s="33"/>
      <c r="T68" s="33"/>
      <c r="X68" s="1"/>
      <c r="Z68" s="1"/>
      <c r="AA68" s="1"/>
      <c r="AB68" s="46"/>
      <c r="AC68" s="1"/>
      <c r="AD68" s="1"/>
      <c r="AE68" s="1"/>
      <c r="AF68" s="1"/>
      <c r="AG68" s="1"/>
    </row>
    <row r="69" spans="1:33" ht="15.75" customHeight="1" x14ac:dyDescent="0.2">
      <c r="A69" s="33"/>
      <c r="B69" s="33"/>
      <c r="C69" s="33"/>
      <c r="D69" s="33"/>
      <c r="E69" s="33"/>
      <c r="F69" s="33"/>
      <c r="G69" s="94"/>
      <c r="H69" s="34"/>
      <c r="I69" s="53"/>
      <c r="J69" s="1"/>
      <c r="K69" s="33"/>
      <c r="L69" s="33"/>
      <c r="M69" s="33"/>
      <c r="O69" s="34"/>
      <c r="Q69" s="33"/>
      <c r="R69" s="33"/>
      <c r="S69" s="33"/>
      <c r="T69" s="33"/>
      <c r="X69" s="1"/>
      <c r="Z69" s="1"/>
      <c r="AA69" s="1"/>
      <c r="AB69" s="46"/>
      <c r="AC69" s="1"/>
      <c r="AD69" s="1"/>
      <c r="AE69" s="1"/>
      <c r="AF69" s="1"/>
      <c r="AG69" s="1"/>
    </row>
    <row r="70" spans="1:33" ht="15.75" customHeight="1" x14ac:dyDescent="0.2">
      <c r="A70" s="33"/>
      <c r="B70" s="33"/>
      <c r="C70" s="33"/>
      <c r="D70" s="33"/>
      <c r="E70" s="33"/>
      <c r="F70" s="33"/>
      <c r="G70" s="94"/>
      <c r="H70" s="34"/>
      <c r="I70" s="53"/>
      <c r="J70" s="1"/>
      <c r="K70" s="33"/>
      <c r="L70" s="33"/>
      <c r="M70" s="33"/>
      <c r="O70" s="34"/>
      <c r="Q70" s="33"/>
      <c r="R70" s="33"/>
      <c r="S70" s="33"/>
      <c r="T70" s="33"/>
      <c r="X70" s="1"/>
      <c r="Z70" s="1"/>
      <c r="AA70" s="1"/>
      <c r="AB70" s="46"/>
      <c r="AC70" s="1"/>
      <c r="AD70" s="1"/>
      <c r="AE70" s="1"/>
      <c r="AF70" s="1"/>
      <c r="AG70" s="1"/>
    </row>
    <row r="71" spans="1:33" ht="15.75" customHeight="1" x14ac:dyDescent="0.2">
      <c r="A71" s="33"/>
      <c r="B71" s="33"/>
      <c r="C71" s="33"/>
      <c r="D71" s="33"/>
      <c r="E71" s="33"/>
      <c r="F71" s="33"/>
      <c r="G71" s="94"/>
      <c r="H71" s="34"/>
      <c r="I71" s="53"/>
      <c r="J71" s="1"/>
      <c r="K71" s="33"/>
      <c r="L71" s="33"/>
      <c r="M71" s="33"/>
      <c r="O71" s="34"/>
      <c r="Q71" s="33"/>
      <c r="R71" s="33"/>
      <c r="S71" s="33"/>
      <c r="T71" s="33"/>
      <c r="X71" s="1"/>
      <c r="Z71" s="1"/>
      <c r="AA71" s="1"/>
      <c r="AB71" s="46"/>
      <c r="AC71" s="1"/>
      <c r="AD71" s="1"/>
      <c r="AE71" s="1"/>
      <c r="AF71" s="1"/>
      <c r="AG71" s="1"/>
    </row>
    <row r="72" spans="1:33" ht="15.75" customHeight="1" x14ac:dyDescent="0.2">
      <c r="A72" s="33"/>
      <c r="B72" s="33"/>
      <c r="C72" s="33"/>
      <c r="D72" s="33"/>
      <c r="E72" s="33"/>
      <c r="F72" s="33"/>
      <c r="G72" s="94"/>
      <c r="H72" s="34"/>
      <c r="I72" s="53"/>
      <c r="J72" s="1"/>
      <c r="K72" s="33"/>
      <c r="L72" s="33"/>
      <c r="M72" s="33"/>
      <c r="O72" s="34"/>
      <c r="Q72" s="33"/>
      <c r="R72" s="33"/>
      <c r="S72" s="33"/>
      <c r="T72" s="33"/>
      <c r="X72" s="1"/>
      <c r="Z72" s="1"/>
      <c r="AA72" s="1"/>
      <c r="AB72" s="46"/>
      <c r="AC72" s="1"/>
      <c r="AD72" s="1"/>
      <c r="AE72" s="1"/>
      <c r="AF72" s="1"/>
      <c r="AG72" s="1"/>
    </row>
    <row r="73" spans="1:33" ht="15.75" customHeight="1" x14ac:dyDescent="0.2">
      <c r="A73" s="33"/>
      <c r="B73" s="33"/>
      <c r="C73" s="33"/>
      <c r="D73" s="33"/>
      <c r="E73" s="33"/>
      <c r="F73" s="33"/>
      <c r="G73" s="94"/>
      <c r="H73" s="34"/>
      <c r="I73" s="53"/>
      <c r="J73" s="1"/>
      <c r="K73" s="33"/>
      <c r="L73" s="33"/>
      <c r="M73" s="33"/>
      <c r="O73" s="34"/>
      <c r="Q73" s="33"/>
      <c r="R73" s="33"/>
      <c r="S73" s="33"/>
      <c r="T73" s="33"/>
      <c r="X73" s="1"/>
      <c r="Z73" s="1"/>
      <c r="AA73" s="1"/>
      <c r="AB73" s="46"/>
      <c r="AC73" s="1"/>
      <c r="AD73" s="1"/>
      <c r="AE73" s="1"/>
      <c r="AF73" s="1"/>
      <c r="AG73" s="1"/>
    </row>
    <row r="74" spans="1:33" ht="15.75" customHeight="1" x14ac:dyDescent="0.2">
      <c r="A74" s="33"/>
      <c r="B74" s="33"/>
      <c r="C74" s="33"/>
      <c r="D74" s="33"/>
      <c r="E74" s="33"/>
      <c r="F74" s="33"/>
      <c r="G74" s="94"/>
      <c r="H74" s="34"/>
      <c r="I74" s="53"/>
      <c r="J74" s="1"/>
      <c r="K74" s="33"/>
      <c r="L74" s="33"/>
      <c r="M74" s="33"/>
      <c r="O74" s="34"/>
      <c r="Q74" s="33"/>
      <c r="R74" s="33"/>
      <c r="S74" s="33"/>
      <c r="T74" s="33"/>
      <c r="X74" s="1"/>
      <c r="Z74" s="1"/>
      <c r="AA74" s="1"/>
      <c r="AB74" s="46"/>
      <c r="AC74" s="1"/>
      <c r="AD74" s="1"/>
      <c r="AE74" s="1"/>
      <c r="AF74" s="1"/>
      <c r="AG74" s="1"/>
    </row>
    <row r="75" spans="1:33" ht="15.75" customHeight="1" x14ac:dyDescent="0.2">
      <c r="A75" s="33"/>
      <c r="B75" s="33"/>
      <c r="C75" s="33"/>
      <c r="D75" s="33"/>
      <c r="E75" s="33"/>
      <c r="F75" s="33"/>
      <c r="G75" s="94"/>
      <c r="H75" s="34"/>
      <c r="I75" s="53"/>
      <c r="J75" s="1"/>
      <c r="K75" s="33"/>
      <c r="L75" s="33"/>
      <c r="M75" s="33"/>
      <c r="O75" s="34"/>
      <c r="Q75" s="33"/>
      <c r="R75" s="33"/>
      <c r="S75" s="33"/>
      <c r="T75" s="33"/>
      <c r="X75" s="1"/>
      <c r="Z75" s="1"/>
      <c r="AA75" s="1"/>
      <c r="AB75" s="46"/>
      <c r="AC75" s="1"/>
      <c r="AD75" s="1"/>
      <c r="AE75" s="1"/>
      <c r="AF75" s="1"/>
      <c r="AG75" s="1"/>
    </row>
    <row r="76" spans="1:33" ht="15.75" customHeight="1" x14ac:dyDescent="0.2">
      <c r="A76" s="33"/>
      <c r="B76" s="33"/>
      <c r="C76" s="33"/>
      <c r="D76" s="33"/>
      <c r="E76" s="33"/>
      <c r="F76" s="33"/>
      <c r="G76" s="94"/>
      <c r="H76" s="34"/>
      <c r="I76" s="53"/>
      <c r="J76" s="1"/>
      <c r="K76" s="33"/>
      <c r="L76" s="33"/>
      <c r="M76" s="33"/>
      <c r="O76" s="34"/>
      <c r="Q76" s="33"/>
      <c r="R76" s="33"/>
      <c r="S76" s="33"/>
      <c r="T76" s="33"/>
      <c r="X76" s="1"/>
      <c r="Z76" s="1"/>
      <c r="AA76" s="1"/>
      <c r="AB76" s="46"/>
      <c r="AC76" s="1"/>
      <c r="AD76" s="1"/>
      <c r="AE76" s="1"/>
      <c r="AF76" s="1"/>
      <c r="AG76" s="1"/>
    </row>
    <row r="77" spans="1:33" ht="15.75" customHeight="1" x14ac:dyDescent="0.2">
      <c r="A77" s="33"/>
      <c r="B77" s="33"/>
      <c r="C77" s="33"/>
      <c r="D77" s="33"/>
      <c r="E77" s="33"/>
      <c r="F77" s="33"/>
      <c r="G77" s="94"/>
      <c r="H77" s="34"/>
      <c r="I77" s="53"/>
      <c r="J77" s="1"/>
      <c r="K77" s="33"/>
      <c r="L77" s="33"/>
      <c r="M77" s="33"/>
      <c r="O77" s="34"/>
      <c r="Q77" s="33"/>
      <c r="R77" s="33"/>
      <c r="S77" s="33"/>
      <c r="T77" s="33"/>
      <c r="X77" s="1"/>
      <c r="Z77" s="1"/>
      <c r="AA77" s="1"/>
      <c r="AB77" s="46"/>
      <c r="AC77" s="1"/>
      <c r="AD77" s="1"/>
      <c r="AE77" s="1"/>
      <c r="AF77" s="1"/>
      <c r="AG77" s="1"/>
    </row>
    <row r="78" spans="1:33" ht="15.75" customHeight="1" x14ac:dyDescent="0.2">
      <c r="A78" s="33"/>
      <c r="B78" s="33"/>
      <c r="C78" s="33"/>
      <c r="D78" s="33"/>
      <c r="E78" s="33"/>
      <c r="F78" s="33"/>
      <c r="G78" s="94"/>
      <c r="H78" s="34"/>
      <c r="I78" s="53"/>
      <c r="J78" s="1"/>
      <c r="K78" s="33"/>
      <c r="L78" s="33"/>
      <c r="M78" s="33"/>
      <c r="O78" s="34"/>
      <c r="Q78" s="33"/>
      <c r="R78" s="33"/>
      <c r="S78" s="33"/>
      <c r="T78" s="33"/>
      <c r="X78" s="1"/>
      <c r="Z78" s="1"/>
      <c r="AA78" s="1"/>
      <c r="AB78" s="46"/>
      <c r="AC78" s="1"/>
      <c r="AD78" s="1"/>
      <c r="AE78" s="1"/>
      <c r="AF78" s="1"/>
      <c r="AG78" s="1"/>
    </row>
    <row r="79" spans="1:33" ht="15.75" customHeight="1" x14ac:dyDescent="0.2">
      <c r="A79" s="33"/>
      <c r="B79" s="33"/>
      <c r="C79" s="33"/>
      <c r="D79" s="33"/>
      <c r="E79" s="33"/>
      <c r="F79" s="33"/>
      <c r="G79" s="94"/>
      <c r="H79" s="34"/>
      <c r="I79" s="53"/>
      <c r="J79" s="1"/>
      <c r="K79" s="33"/>
      <c r="L79" s="33"/>
      <c r="M79" s="33"/>
      <c r="O79" s="34"/>
      <c r="Q79" s="33"/>
      <c r="R79" s="33"/>
      <c r="S79" s="33"/>
      <c r="T79" s="33"/>
      <c r="X79" s="1"/>
      <c r="Z79" s="1"/>
      <c r="AA79" s="1"/>
      <c r="AB79" s="46"/>
      <c r="AC79" s="1"/>
      <c r="AD79" s="1"/>
      <c r="AE79" s="1"/>
      <c r="AF79" s="1"/>
      <c r="AG79" s="1"/>
    </row>
    <row r="80" spans="1:33" ht="15.75" customHeight="1" x14ac:dyDescent="0.2">
      <c r="A80" s="33"/>
      <c r="B80" s="33"/>
      <c r="C80" s="33"/>
      <c r="D80" s="33"/>
      <c r="E80" s="33"/>
      <c r="F80" s="33"/>
      <c r="G80" s="94"/>
      <c r="H80" s="34"/>
      <c r="I80" s="53"/>
      <c r="J80" s="1"/>
      <c r="K80" s="33"/>
      <c r="L80" s="33"/>
      <c r="M80" s="33"/>
      <c r="O80" s="34"/>
      <c r="Q80" s="33"/>
      <c r="R80" s="33"/>
      <c r="S80" s="33"/>
      <c r="T80" s="33"/>
      <c r="X80" s="1"/>
      <c r="Z80" s="1"/>
      <c r="AA80" s="1"/>
      <c r="AB80" s="46"/>
      <c r="AC80" s="1"/>
      <c r="AD80" s="1"/>
      <c r="AE80" s="1"/>
      <c r="AF80" s="1"/>
      <c r="AG80" s="1"/>
    </row>
    <row r="81" spans="1:33" ht="15.75" customHeight="1" x14ac:dyDescent="0.2">
      <c r="A81" s="33"/>
      <c r="B81" s="33"/>
      <c r="C81" s="33"/>
      <c r="D81" s="33"/>
      <c r="E81" s="33"/>
      <c r="F81" s="33"/>
      <c r="G81" s="94"/>
      <c r="H81" s="34"/>
      <c r="I81" s="53"/>
      <c r="J81" s="1"/>
      <c r="K81" s="33"/>
      <c r="L81" s="33"/>
      <c r="M81" s="33"/>
      <c r="O81" s="34"/>
      <c r="Q81" s="33"/>
      <c r="R81" s="33"/>
      <c r="S81" s="33"/>
      <c r="T81" s="33"/>
      <c r="X81" s="1"/>
      <c r="Z81" s="1"/>
      <c r="AA81" s="1"/>
      <c r="AB81" s="46"/>
      <c r="AC81" s="1"/>
      <c r="AD81" s="1"/>
      <c r="AE81" s="1"/>
      <c r="AF81" s="1"/>
      <c r="AG81" s="1"/>
    </row>
    <row r="82" spans="1:33" ht="15.75" customHeight="1" x14ac:dyDescent="0.2">
      <c r="A82" s="33"/>
      <c r="B82" s="33"/>
      <c r="C82" s="33"/>
      <c r="D82" s="33"/>
      <c r="E82" s="33"/>
      <c r="F82" s="33"/>
      <c r="G82" s="94"/>
      <c r="H82" s="34"/>
      <c r="I82" s="53"/>
      <c r="J82" s="1"/>
      <c r="K82" s="33"/>
      <c r="L82" s="33"/>
      <c r="M82" s="33"/>
      <c r="O82" s="34"/>
      <c r="Q82" s="33"/>
      <c r="R82" s="33"/>
      <c r="S82" s="33"/>
      <c r="T82" s="33"/>
      <c r="X82" s="1"/>
      <c r="Z82" s="1"/>
      <c r="AA82" s="1"/>
      <c r="AB82" s="46"/>
      <c r="AC82" s="1"/>
      <c r="AD82" s="1"/>
      <c r="AE82" s="1"/>
      <c r="AF82" s="1"/>
      <c r="AG82" s="1"/>
    </row>
    <row r="83" spans="1:33" ht="15.75" customHeight="1" x14ac:dyDescent="0.2">
      <c r="A83" s="33"/>
      <c r="B83" s="33"/>
      <c r="C83" s="33"/>
      <c r="D83" s="33"/>
      <c r="E83" s="33"/>
      <c r="F83" s="33"/>
      <c r="G83" s="94"/>
      <c r="H83" s="34"/>
      <c r="I83" s="53"/>
      <c r="J83" s="1"/>
      <c r="K83" s="33"/>
      <c r="L83" s="33"/>
      <c r="M83" s="33"/>
      <c r="O83" s="34"/>
      <c r="Q83" s="33"/>
      <c r="R83" s="33"/>
      <c r="S83" s="33"/>
      <c r="T83" s="33"/>
      <c r="X83" s="1"/>
      <c r="Z83" s="1"/>
      <c r="AA83" s="1"/>
      <c r="AB83" s="46"/>
      <c r="AC83" s="1"/>
      <c r="AD83" s="1"/>
      <c r="AE83" s="1"/>
      <c r="AF83" s="1"/>
      <c r="AG83" s="1"/>
    </row>
    <row r="84" spans="1:33" ht="15.75" customHeight="1" x14ac:dyDescent="0.2">
      <c r="A84" s="33"/>
      <c r="B84" s="33"/>
      <c r="C84" s="33"/>
      <c r="D84" s="33"/>
      <c r="E84" s="33"/>
      <c r="F84" s="33"/>
      <c r="G84" s="94"/>
      <c r="H84" s="34"/>
      <c r="I84" s="53"/>
      <c r="J84" s="1"/>
      <c r="K84" s="33"/>
      <c r="L84" s="33"/>
      <c r="M84" s="33"/>
      <c r="O84" s="34"/>
      <c r="Q84" s="33"/>
      <c r="R84" s="33"/>
      <c r="S84" s="33"/>
      <c r="T84" s="33"/>
      <c r="X84" s="1"/>
      <c r="Z84" s="1"/>
      <c r="AA84" s="1"/>
      <c r="AB84" s="46"/>
      <c r="AC84" s="1"/>
      <c r="AD84" s="1"/>
      <c r="AE84" s="1"/>
      <c r="AF84" s="1"/>
      <c r="AG84" s="1"/>
    </row>
    <row r="85" spans="1:33" ht="15.75" customHeight="1" x14ac:dyDescent="0.2">
      <c r="A85" s="33"/>
      <c r="B85" s="33"/>
      <c r="C85" s="33"/>
      <c r="D85" s="33"/>
      <c r="E85" s="33"/>
      <c r="F85" s="33"/>
      <c r="G85" s="94"/>
      <c r="H85" s="34"/>
      <c r="I85" s="53"/>
      <c r="J85" s="1"/>
      <c r="K85" s="33"/>
      <c r="L85" s="33"/>
      <c r="M85" s="33"/>
      <c r="O85" s="34"/>
      <c r="Q85" s="33"/>
      <c r="R85" s="33"/>
      <c r="S85" s="33"/>
      <c r="T85" s="33"/>
      <c r="X85" s="1"/>
      <c r="Z85" s="1"/>
      <c r="AA85" s="1"/>
      <c r="AB85" s="46"/>
      <c r="AC85" s="1"/>
      <c r="AD85" s="1"/>
      <c r="AE85" s="1"/>
      <c r="AF85" s="1"/>
      <c r="AG85" s="1"/>
    </row>
    <row r="86" spans="1:33" ht="15.75" customHeight="1" x14ac:dyDescent="0.2">
      <c r="A86" s="33"/>
      <c r="B86" s="33"/>
      <c r="C86" s="33"/>
      <c r="D86" s="33"/>
      <c r="E86" s="33"/>
      <c r="F86" s="33"/>
      <c r="G86" s="94"/>
      <c r="H86" s="34"/>
      <c r="I86" s="53"/>
      <c r="J86" s="1"/>
      <c r="K86" s="33"/>
      <c r="L86" s="33"/>
      <c r="M86" s="33"/>
      <c r="O86" s="34"/>
      <c r="Q86" s="33"/>
      <c r="R86" s="33"/>
      <c r="S86" s="33"/>
      <c r="T86" s="33"/>
      <c r="X86" s="1"/>
      <c r="Z86" s="1"/>
      <c r="AA86" s="1"/>
      <c r="AB86" s="46"/>
      <c r="AC86" s="1"/>
      <c r="AD86" s="1"/>
      <c r="AE86" s="1"/>
      <c r="AF86" s="1"/>
      <c r="AG86" s="1"/>
    </row>
    <row r="87" spans="1:33" ht="15.75" customHeight="1" x14ac:dyDescent="0.2">
      <c r="A87" s="33"/>
      <c r="B87" s="33"/>
      <c r="C87" s="33"/>
      <c r="D87" s="33"/>
      <c r="E87" s="33"/>
      <c r="F87" s="33"/>
      <c r="G87" s="94"/>
      <c r="H87" s="34"/>
      <c r="I87" s="53"/>
      <c r="J87" s="1"/>
      <c r="K87" s="33"/>
      <c r="L87" s="33"/>
      <c r="M87" s="33"/>
      <c r="O87" s="34"/>
      <c r="Q87" s="33"/>
      <c r="R87" s="33"/>
      <c r="S87" s="33"/>
      <c r="T87" s="33"/>
      <c r="X87" s="1"/>
      <c r="Z87" s="1"/>
      <c r="AA87" s="1"/>
      <c r="AB87" s="46"/>
      <c r="AC87" s="1"/>
      <c r="AD87" s="1"/>
      <c r="AE87" s="1"/>
      <c r="AF87" s="1"/>
      <c r="AG87" s="1"/>
    </row>
    <row r="88" spans="1:33" ht="15.75" customHeight="1" x14ac:dyDescent="0.2">
      <c r="A88" s="33"/>
      <c r="B88" s="33"/>
      <c r="C88" s="33"/>
      <c r="D88" s="33"/>
      <c r="E88" s="33"/>
      <c r="F88" s="33"/>
      <c r="G88" s="94"/>
      <c r="H88" s="34"/>
      <c r="I88" s="53"/>
      <c r="J88" s="1"/>
      <c r="K88" s="33"/>
      <c r="L88" s="33"/>
      <c r="M88" s="33"/>
      <c r="O88" s="34"/>
      <c r="Q88" s="33"/>
      <c r="R88" s="33"/>
      <c r="S88" s="33"/>
      <c r="T88" s="33"/>
      <c r="X88" s="1"/>
      <c r="Z88" s="1"/>
      <c r="AA88" s="1"/>
      <c r="AB88" s="46"/>
      <c r="AC88" s="1"/>
      <c r="AD88" s="1"/>
      <c r="AE88" s="1"/>
      <c r="AF88" s="1"/>
      <c r="AG88" s="1"/>
    </row>
    <row r="89" spans="1:33" ht="15.75" customHeight="1" x14ac:dyDescent="0.2">
      <c r="A89" s="33"/>
      <c r="B89" s="33"/>
      <c r="C89" s="33"/>
      <c r="D89" s="33"/>
      <c r="E89" s="33"/>
      <c r="F89" s="33"/>
      <c r="G89" s="94"/>
      <c r="H89" s="34"/>
      <c r="I89" s="53"/>
      <c r="J89" s="1"/>
      <c r="K89" s="33"/>
      <c r="L89" s="33"/>
      <c r="M89" s="33"/>
      <c r="O89" s="34"/>
      <c r="Q89" s="33"/>
      <c r="R89" s="33"/>
      <c r="S89" s="33"/>
      <c r="T89" s="33"/>
      <c r="X89" s="1"/>
      <c r="Z89" s="1"/>
      <c r="AA89" s="1"/>
      <c r="AB89" s="46"/>
      <c r="AC89" s="1"/>
      <c r="AD89" s="1"/>
      <c r="AE89" s="1"/>
      <c r="AF89" s="1"/>
      <c r="AG89" s="1"/>
    </row>
    <row r="90" spans="1:33" ht="15.75" customHeight="1" x14ac:dyDescent="0.2">
      <c r="A90" s="33"/>
      <c r="B90" s="33"/>
      <c r="C90" s="33"/>
      <c r="D90" s="33"/>
      <c r="E90" s="33"/>
      <c r="F90" s="33"/>
      <c r="G90" s="94"/>
      <c r="H90" s="34"/>
      <c r="I90" s="53"/>
      <c r="J90" s="1"/>
      <c r="K90" s="33"/>
      <c r="L90" s="33"/>
      <c r="M90" s="33"/>
      <c r="O90" s="34"/>
      <c r="Q90" s="33"/>
      <c r="R90" s="33"/>
      <c r="S90" s="33"/>
      <c r="T90" s="33"/>
      <c r="X90" s="1"/>
      <c r="Z90" s="1"/>
      <c r="AA90" s="1"/>
      <c r="AB90" s="46"/>
      <c r="AC90" s="1"/>
      <c r="AD90" s="1"/>
      <c r="AE90" s="1"/>
      <c r="AF90" s="1"/>
      <c r="AG90" s="1"/>
    </row>
    <row r="91" spans="1:33" ht="15.75" customHeight="1" x14ac:dyDescent="0.2">
      <c r="A91" s="33"/>
      <c r="B91" s="33"/>
      <c r="C91" s="33"/>
      <c r="D91" s="33"/>
      <c r="E91" s="33"/>
      <c r="F91" s="33"/>
      <c r="G91" s="94"/>
      <c r="H91" s="34"/>
      <c r="I91" s="53"/>
      <c r="J91" s="1"/>
      <c r="K91" s="33"/>
      <c r="L91" s="33"/>
      <c r="M91" s="33"/>
      <c r="O91" s="34"/>
      <c r="Q91" s="33"/>
      <c r="R91" s="33"/>
      <c r="S91" s="33"/>
      <c r="T91" s="33"/>
      <c r="X91" s="1"/>
      <c r="Z91" s="1"/>
      <c r="AA91" s="1"/>
      <c r="AB91" s="46"/>
      <c r="AC91" s="1"/>
      <c r="AD91" s="1"/>
      <c r="AE91" s="1"/>
      <c r="AF91" s="1"/>
      <c r="AG91" s="1"/>
    </row>
    <row r="92" spans="1:33" ht="15.75" customHeight="1" x14ac:dyDescent="0.2">
      <c r="A92" s="33"/>
      <c r="B92" s="33"/>
      <c r="C92" s="33"/>
      <c r="D92" s="33"/>
      <c r="E92" s="33"/>
      <c r="F92" s="33"/>
      <c r="G92" s="94"/>
      <c r="H92" s="34"/>
      <c r="I92" s="53"/>
      <c r="J92" s="1"/>
      <c r="K92" s="33"/>
      <c r="L92" s="33"/>
      <c r="M92" s="33"/>
      <c r="O92" s="34"/>
      <c r="Q92" s="33"/>
      <c r="R92" s="33"/>
      <c r="S92" s="33"/>
      <c r="T92" s="33"/>
      <c r="X92" s="1"/>
      <c r="Z92" s="1"/>
      <c r="AA92" s="1"/>
      <c r="AB92" s="46"/>
      <c r="AC92" s="1"/>
      <c r="AD92" s="1"/>
      <c r="AE92" s="1"/>
      <c r="AF92" s="1"/>
      <c r="AG92" s="1"/>
    </row>
    <row r="93" spans="1:33" ht="15.75" customHeight="1" x14ac:dyDescent="0.2">
      <c r="A93" s="33"/>
      <c r="B93" s="33"/>
      <c r="C93" s="33"/>
      <c r="D93" s="33"/>
      <c r="E93" s="33"/>
      <c r="F93" s="33"/>
      <c r="G93" s="94"/>
      <c r="H93" s="34"/>
      <c r="I93" s="53"/>
      <c r="J93" s="1"/>
      <c r="K93" s="33"/>
      <c r="L93" s="33"/>
      <c r="M93" s="33"/>
      <c r="O93" s="34"/>
      <c r="Q93" s="33"/>
      <c r="R93" s="33"/>
      <c r="S93" s="33"/>
      <c r="T93" s="33"/>
      <c r="X93" s="1"/>
      <c r="Z93" s="1"/>
      <c r="AA93" s="1"/>
      <c r="AB93" s="46"/>
      <c r="AC93" s="1"/>
      <c r="AD93" s="1"/>
      <c r="AE93" s="1"/>
      <c r="AF93" s="1"/>
      <c r="AG93" s="1"/>
    </row>
    <row r="94" spans="1:33" ht="15.75" customHeight="1" x14ac:dyDescent="0.2">
      <c r="A94" s="33"/>
      <c r="B94" s="33"/>
      <c r="C94" s="33"/>
      <c r="D94" s="33"/>
      <c r="E94" s="33"/>
      <c r="F94" s="33"/>
      <c r="G94" s="94"/>
      <c r="H94" s="34"/>
      <c r="I94" s="53"/>
      <c r="J94" s="1"/>
      <c r="K94" s="33"/>
      <c r="L94" s="33"/>
      <c r="M94" s="33"/>
      <c r="O94" s="34"/>
      <c r="Q94" s="33"/>
      <c r="R94" s="33"/>
      <c r="S94" s="33"/>
      <c r="T94" s="33"/>
      <c r="X94" s="1"/>
      <c r="Z94" s="1"/>
      <c r="AA94" s="1"/>
      <c r="AB94" s="46"/>
      <c r="AC94" s="1"/>
      <c r="AD94" s="1"/>
      <c r="AE94" s="1"/>
      <c r="AF94" s="1"/>
      <c r="AG94" s="1"/>
    </row>
    <row r="95" spans="1:33" ht="15.75" customHeight="1" x14ac:dyDescent="0.2">
      <c r="A95" s="33"/>
      <c r="B95" s="33"/>
      <c r="C95" s="33"/>
      <c r="D95" s="33"/>
      <c r="E95" s="33"/>
      <c r="F95" s="33"/>
      <c r="G95" s="94"/>
      <c r="H95" s="34"/>
      <c r="I95" s="53"/>
      <c r="J95" s="1"/>
      <c r="K95" s="33"/>
      <c r="L95" s="33"/>
      <c r="M95" s="33"/>
      <c r="O95" s="34"/>
      <c r="Q95" s="33"/>
      <c r="R95" s="33"/>
      <c r="S95" s="33"/>
      <c r="T95" s="33"/>
      <c r="X95" s="1"/>
      <c r="Z95" s="1"/>
      <c r="AA95" s="1"/>
      <c r="AB95" s="46"/>
      <c r="AC95" s="1"/>
      <c r="AD95" s="1"/>
      <c r="AE95" s="1"/>
      <c r="AF95" s="1"/>
      <c r="AG95" s="1"/>
    </row>
    <row r="96" spans="1:33" ht="15.75" customHeight="1" x14ac:dyDescent="0.2">
      <c r="A96" s="33"/>
      <c r="B96" s="33"/>
      <c r="C96" s="33"/>
      <c r="D96" s="33"/>
      <c r="E96" s="33"/>
      <c r="F96" s="33"/>
      <c r="G96" s="94"/>
      <c r="H96" s="34"/>
      <c r="I96" s="53"/>
      <c r="J96" s="1"/>
      <c r="K96" s="33"/>
      <c r="L96" s="33"/>
      <c r="M96" s="33"/>
      <c r="O96" s="34"/>
      <c r="Q96" s="33"/>
      <c r="R96" s="33"/>
      <c r="S96" s="33"/>
      <c r="T96" s="33"/>
      <c r="X96" s="1"/>
      <c r="Z96" s="1"/>
      <c r="AA96" s="1"/>
      <c r="AB96" s="46"/>
      <c r="AC96" s="1"/>
      <c r="AD96" s="1"/>
      <c r="AE96" s="1"/>
      <c r="AF96" s="1"/>
      <c r="AG96" s="1"/>
    </row>
    <row r="97" spans="1:33" ht="15.75" customHeight="1" x14ac:dyDescent="0.2">
      <c r="A97" s="33"/>
      <c r="B97" s="33"/>
      <c r="C97" s="33"/>
      <c r="D97" s="33"/>
      <c r="E97" s="33"/>
      <c r="F97" s="33"/>
      <c r="G97" s="94"/>
      <c r="H97" s="34"/>
      <c r="I97" s="53"/>
      <c r="J97" s="1"/>
      <c r="K97" s="33"/>
      <c r="L97" s="33"/>
      <c r="M97" s="33"/>
      <c r="O97" s="34"/>
      <c r="Q97" s="33"/>
      <c r="R97" s="33"/>
      <c r="S97" s="33"/>
      <c r="T97" s="33"/>
      <c r="X97" s="1"/>
      <c r="Z97" s="1"/>
      <c r="AA97" s="1"/>
      <c r="AB97" s="46"/>
      <c r="AC97" s="1"/>
      <c r="AD97" s="1"/>
      <c r="AE97" s="1"/>
      <c r="AF97" s="1"/>
      <c r="AG97" s="1"/>
    </row>
    <row r="98" spans="1:33" ht="15.75" customHeight="1" x14ac:dyDescent="0.2">
      <c r="A98" s="33"/>
      <c r="B98" s="33"/>
      <c r="C98" s="33"/>
      <c r="D98" s="33"/>
      <c r="E98" s="33"/>
      <c r="F98" s="33"/>
      <c r="G98" s="94"/>
      <c r="H98" s="34"/>
      <c r="I98" s="53"/>
      <c r="J98" s="1"/>
      <c r="K98" s="33"/>
      <c r="L98" s="33"/>
      <c r="M98" s="33"/>
      <c r="O98" s="34"/>
      <c r="Q98" s="33"/>
      <c r="R98" s="33"/>
      <c r="S98" s="33"/>
      <c r="T98" s="33"/>
      <c r="X98" s="1"/>
      <c r="Z98" s="1"/>
      <c r="AA98" s="1"/>
      <c r="AB98" s="46"/>
      <c r="AC98" s="1"/>
      <c r="AD98" s="1"/>
      <c r="AE98" s="1"/>
      <c r="AF98" s="1"/>
      <c r="AG98" s="1"/>
    </row>
    <row r="99" spans="1:33" ht="15.75" customHeight="1" x14ac:dyDescent="0.2">
      <c r="A99" s="33"/>
      <c r="B99" s="33"/>
      <c r="C99" s="33"/>
      <c r="D99" s="33"/>
      <c r="E99" s="33"/>
      <c r="F99" s="33"/>
      <c r="G99" s="94"/>
      <c r="H99" s="34"/>
      <c r="I99" s="53"/>
      <c r="J99" s="1"/>
      <c r="K99" s="33"/>
      <c r="L99" s="33"/>
      <c r="M99" s="33"/>
      <c r="O99" s="34"/>
      <c r="Q99" s="33"/>
      <c r="R99" s="33"/>
      <c r="S99" s="33"/>
      <c r="T99" s="33"/>
      <c r="X99" s="1"/>
      <c r="Z99" s="1"/>
      <c r="AA99" s="1"/>
      <c r="AB99" s="46"/>
      <c r="AC99" s="1"/>
      <c r="AD99" s="1"/>
      <c r="AE99" s="1"/>
      <c r="AF99" s="1"/>
      <c r="AG99" s="1"/>
    </row>
    <row r="100" spans="1:33" ht="15.75" customHeight="1" x14ac:dyDescent="0.2">
      <c r="A100" s="33"/>
      <c r="B100" s="33"/>
      <c r="C100" s="33"/>
      <c r="D100" s="33"/>
      <c r="E100" s="33"/>
      <c r="F100" s="33"/>
      <c r="G100" s="94"/>
      <c r="H100" s="34"/>
      <c r="I100" s="53"/>
      <c r="J100" s="1"/>
      <c r="K100" s="33"/>
      <c r="L100" s="33"/>
      <c r="M100" s="33"/>
      <c r="O100" s="34"/>
      <c r="Q100" s="33"/>
      <c r="R100" s="33"/>
      <c r="S100" s="33"/>
      <c r="T100" s="33"/>
      <c r="X100" s="1"/>
      <c r="Z100" s="1"/>
      <c r="AA100" s="1"/>
      <c r="AB100" s="46"/>
      <c r="AC100" s="1"/>
      <c r="AD100" s="1"/>
      <c r="AE100" s="1"/>
      <c r="AF100" s="1"/>
      <c r="AG100" s="1"/>
    </row>
    <row r="101" spans="1:33" ht="15.75" customHeight="1" x14ac:dyDescent="0.2">
      <c r="A101" s="33"/>
      <c r="B101" s="33"/>
      <c r="C101" s="33"/>
      <c r="D101" s="33"/>
      <c r="E101" s="33"/>
      <c r="F101" s="33"/>
      <c r="G101" s="94"/>
      <c r="H101" s="34"/>
      <c r="I101" s="53"/>
      <c r="J101" s="1"/>
      <c r="K101" s="33"/>
      <c r="L101" s="33"/>
      <c r="M101" s="33"/>
      <c r="O101" s="34"/>
      <c r="Q101" s="33"/>
      <c r="R101" s="33"/>
      <c r="S101" s="33"/>
      <c r="T101" s="33"/>
      <c r="X101" s="1"/>
      <c r="Z101" s="1"/>
      <c r="AA101" s="1"/>
      <c r="AB101" s="46"/>
      <c r="AC101" s="1"/>
      <c r="AD101" s="1"/>
      <c r="AE101" s="1"/>
      <c r="AF101" s="1"/>
      <c r="AG101" s="1"/>
    </row>
    <row r="102" spans="1:33" ht="15.75" customHeight="1" x14ac:dyDescent="0.2">
      <c r="A102" s="33"/>
      <c r="B102" s="33"/>
      <c r="C102" s="33"/>
      <c r="D102" s="33"/>
      <c r="E102" s="33"/>
      <c r="F102" s="33"/>
      <c r="G102" s="94"/>
      <c r="H102" s="34"/>
      <c r="I102" s="53"/>
      <c r="J102" s="1"/>
      <c r="K102" s="33"/>
      <c r="L102" s="33"/>
      <c r="M102" s="33"/>
      <c r="O102" s="34"/>
      <c r="Q102" s="33"/>
      <c r="R102" s="33"/>
      <c r="S102" s="33"/>
      <c r="T102" s="33"/>
      <c r="X102" s="1"/>
      <c r="Z102" s="1"/>
      <c r="AA102" s="1"/>
      <c r="AB102" s="46"/>
      <c r="AC102" s="1"/>
      <c r="AD102" s="1"/>
      <c r="AE102" s="1"/>
      <c r="AF102" s="1"/>
      <c r="AG102" s="1"/>
    </row>
    <row r="103" spans="1:33" ht="15.75" customHeight="1" x14ac:dyDescent="0.2">
      <c r="A103" s="33"/>
      <c r="B103" s="33"/>
      <c r="C103" s="33"/>
      <c r="D103" s="33"/>
      <c r="E103" s="33"/>
      <c r="F103" s="33"/>
      <c r="G103" s="94"/>
      <c r="H103" s="34"/>
      <c r="I103" s="53"/>
      <c r="J103" s="1"/>
      <c r="K103" s="33"/>
      <c r="L103" s="33"/>
      <c r="M103" s="33"/>
      <c r="O103" s="34"/>
      <c r="Q103" s="33"/>
      <c r="R103" s="33"/>
      <c r="S103" s="33"/>
      <c r="T103" s="33"/>
      <c r="X103" s="1"/>
      <c r="Z103" s="1"/>
      <c r="AA103" s="1"/>
      <c r="AB103" s="46"/>
      <c r="AC103" s="1"/>
      <c r="AD103" s="1"/>
      <c r="AE103" s="1"/>
      <c r="AF103" s="1"/>
      <c r="AG103" s="1"/>
    </row>
    <row r="104" spans="1:33" ht="15.75" customHeight="1" x14ac:dyDescent="0.2">
      <c r="A104" s="33"/>
      <c r="B104" s="33"/>
      <c r="C104" s="33"/>
      <c r="D104" s="33"/>
      <c r="E104" s="33"/>
      <c r="F104" s="33"/>
      <c r="G104" s="94"/>
      <c r="H104" s="34"/>
      <c r="I104" s="53"/>
      <c r="J104" s="1"/>
      <c r="K104" s="33"/>
      <c r="L104" s="33"/>
      <c r="M104" s="33"/>
      <c r="O104" s="34"/>
      <c r="Q104" s="33"/>
      <c r="R104" s="33"/>
      <c r="S104" s="33"/>
      <c r="T104" s="33"/>
      <c r="X104" s="1"/>
      <c r="Z104" s="1"/>
      <c r="AA104" s="1"/>
      <c r="AB104" s="46"/>
      <c r="AC104" s="1"/>
      <c r="AD104" s="1"/>
      <c r="AE104" s="1"/>
      <c r="AF104" s="1"/>
      <c r="AG104" s="1"/>
    </row>
    <row r="105" spans="1:33" ht="15.75" customHeight="1" x14ac:dyDescent="0.2">
      <c r="A105" s="33"/>
      <c r="B105" s="33"/>
      <c r="C105" s="33"/>
      <c r="D105" s="33"/>
      <c r="E105" s="33"/>
      <c r="F105" s="33"/>
      <c r="G105" s="94"/>
      <c r="H105" s="34"/>
      <c r="I105" s="53"/>
      <c r="J105" s="1"/>
      <c r="K105" s="33"/>
      <c r="L105" s="33"/>
      <c r="M105" s="33"/>
      <c r="O105" s="34"/>
      <c r="Q105" s="33"/>
      <c r="R105" s="33"/>
      <c r="S105" s="33"/>
      <c r="T105" s="33"/>
      <c r="X105" s="1"/>
      <c r="Z105" s="1"/>
      <c r="AA105" s="1"/>
      <c r="AB105" s="46"/>
      <c r="AC105" s="1"/>
      <c r="AD105" s="1"/>
      <c r="AE105" s="1"/>
      <c r="AF105" s="1"/>
      <c r="AG105" s="1"/>
    </row>
    <row r="106" spans="1:33" ht="15.75" customHeight="1" x14ac:dyDescent="0.2">
      <c r="A106" s="33"/>
      <c r="B106" s="33"/>
      <c r="C106" s="33"/>
      <c r="D106" s="33"/>
      <c r="E106" s="33"/>
      <c r="F106" s="33"/>
      <c r="G106" s="94"/>
      <c r="H106" s="34"/>
      <c r="I106" s="53"/>
      <c r="J106" s="1"/>
      <c r="K106" s="33"/>
      <c r="L106" s="33"/>
      <c r="M106" s="33"/>
      <c r="O106" s="34"/>
      <c r="Q106" s="33"/>
      <c r="R106" s="33"/>
      <c r="S106" s="33"/>
      <c r="T106" s="33"/>
      <c r="X106" s="1"/>
      <c r="Z106" s="1"/>
      <c r="AA106" s="1"/>
      <c r="AB106" s="46"/>
      <c r="AC106" s="1"/>
      <c r="AD106" s="1"/>
      <c r="AE106" s="1"/>
      <c r="AF106" s="1"/>
      <c r="AG106" s="1"/>
    </row>
    <row r="107" spans="1:33" ht="15.75" customHeight="1" x14ac:dyDescent="0.2">
      <c r="A107" s="33"/>
      <c r="B107" s="33"/>
      <c r="C107" s="33"/>
      <c r="D107" s="33"/>
      <c r="E107" s="33"/>
      <c r="F107" s="33"/>
      <c r="G107" s="94"/>
      <c r="H107" s="34"/>
      <c r="I107" s="53"/>
      <c r="J107" s="1"/>
      <c r="K107" s="33"/>
      <c r="L107" s="33"/>
      <c r="M107" s="33"/>
      <c r="O107" s="34"/>
      <c r="Q107" s="33"/>
      <c r="R107" s="33"/>
      <c r="S107" s="33"/>
      <c r="T107" s="33"/>
      <c r="X107" s="1"/>
      <c r="Z107" s="1"/>
      <c r="AA107" s="1"/>
      <c r="AB107" s="46"/>
      <c r="AC107" s="1"/>
      <c r="AD107" s="1"/>
      <c r="AE107" s="1"/>
      <c r="AF107" s="1"/>
      <c r="AG107" s="1"/>
    </row>
    <row r="108" spans="1:33" ht="15.75" customHeight="1" x14ac:dyDescent="0.2">
      <c r="A108" s="33"/>
      <c r="B108" s="33"/>
      <c r="C108" s="33"/>
      <c r="D108" s="33"/>
      <c r="E108" s="33"/>
      <c r="F108" s="33"/>
      <c r="G108" s="94"/>
      <c r="H108" s="34"/>
      <c r="I108" s="53"/>
      <c r="J108" s="1"/>
      <c r="K108" s="33"/>
      <c r="L108" s="33"/>
      <c r="M108" s="33"/>
      <c r="O108" s="34"/>
      <c r="Q108" s="33"/>
      <c r="R108" s="33"/>
      <c r="S108" s="33"/>
      <c r="T108" s="33"/>
      <c r="X108" s="1"/>
      <c r="Z108" s="1"/>
      <c r="AA108" s="1"/>
      <c r="AB108" s="46"/>
      <c r="AC108" s="1"/>
      <c r="AD108" s="1"/>
      <c r="AE108" s="1"/>
      <c r="AF108" s="1"/>
      <c r="AG108" s="1"/>
    </row>
    <row r="109" spans="1:33" ht="15.75" customHeight="1" x14ac:dyDescent="0.2">
      <c r="A109" s="33"/>
      <c r="B109" s="33"/>
      <c r="C109" s="33"/>
      <c r="D109" s="33"/>
      <c r="E109" s="33"/>
      <c r="F109" s="33"/>
      <c r="G109" s="94"/>
      <c r="H109" s="34"/>
      <c r="I109" s="53"/>
      <c r="J109" s="1"/>
      <c r="K109" s="33"/>
      <c r="L109" s="33"/>
      <c r="M109" s="33"/>
      <c r="O109" s="34"/>
      <c r="Q109" s="33"/>
      <c r="R109" s="33"/>
      <c r="S109" s="33"/>
      <c r="T109" s="33"/>
      <c r="X109" s="1"/>
      <c r="Z109" s="1"/>
      <c r="AA109" s="1"/>
      <c r="AB109" s="46"/>
      <c r="AC109" s="1"/>
      <c r="AD109" s="1"/>
      <c r="AE109" s="1"/>
      <c r="AF109" s="1"/>
      <c r="AG109" s="1"/>
    </row>
    <row r="110" spans="1:33" ht="15.75" customHeight="1" x14ac:dyDescent="0.2">
      <c r="A110" s="33"/>
      <c r="B110" s="33"/>
      <c r="C110" s="33"/>
      <c r="D110" s="33"/>
      <c r="E110" s="33"/>
      <c r="F110" s="33"/>
      <c r="G110" s="94"/>
      <c r="H110" s="34"/>
      <c r="I110" s="53"/>
      <c r="J110" s="1"/>
      <c r="K110" s="33"/>
      <c r="L110" s="33"/>
      <c r="M110" s="33"/>
      <c r="O110" s="34"/>
      <c r="Q110" s="33"/>
      <c r="R110" s="33"/>
      <c r="S110" s="33"/>
      <c r="T110" s="33"/>
      <c r="X110" s="1"/>
      <c r="Z110" s="1"/>
      <c r="AA110" s="1"/>
      <c r="AB110" s="46"/>
      <c r="AC110" s="1"/>
      <c r="AD110" s="1"/>
      <c r="AE110" s="1"/>
      <c r="AF110" s="1"/>
      <c r="AG110" s="1"/>
    </row>
    <row r="111" spans="1:33" ht="15.75" customHeight="1" x14ac:dyDescent="0.2">
      <c r="A111" s="33"/>
      <c r="B111" s="33"/>
      <c r="C111" s="33"/>
      <c r="D111" s="33"/>
      <c r="E111" s="33"/>
      <c r="F111" s="33"/>
      <c r="G111" s="94"/>
      <c r="H111" s="34"/>
      <c r="I111" s="53"/>
      <c r="J111" s="1"/>
      <c r="K111" s="33"/>
      <c r="L111" s="33"/>
      <c r="M111" s="33"/>
      <c r="O111" s="34"/>
      <c r="Q111" s="33"/>
      <c r="R111" s="33"/>
      <c r="S111" s="33"/>
      <c r="T111" s="33"/>
      <c r="X111" s="1"/>
      <c r="Z111" s="1"/>
      <c r="AA111" s="1"/>
      <c r="AB111" s="46"/>
      <c r="AC111" s="1"/>
      <c r="AD111" s="1"/>
      <c r="AE111" s="1"/>
      <c r="AF111" s="1"/>
      <c r="AG111" s="1"/>
    </row>
    <row r="112" spans="1:33" ht="15.75" customHeight="1" x14ac:dyDescent="0.2">
      <c r="A112" s="33"/>
      <c r="B112" s="33"/>
      <c r="C112" s="33"/>
      <c r="D112" s="33"/>
      <c r="E112" s="33"/>
      <c r="F112" s="33"/>
      <c r="G112" s="94"/>
      <c r="H112" s="34"/>
      <c r="I112" s="53"/>
      <c r="J112" s="1"/>
      <c r="K112" s="33"/>
      <c r="L112" s="33"/>
      <c r="M112" s="33"/>
      <c r="O112" s="34"/>
      <c r="Q112" s="33"/>
      <c r="R112" s="33"/>
      <c r="S112" s="33"/>
      <c r="T112" s="33"/>
      <c r="X112" s="1"/>
      <c r="Z112" s="1"/>
      <c r="AA112" s="1"/>
      <c r="AB112" s="46"/>
      <c r="AC112" s="1"/>
      <c r="AD112" s="1"/>
      <c r="AE112" s="1"/>
      <c r="AF112" s="1"/>
      <c r="AG112" s="1"/>
    </row>
    <row r="113" spans="1:33" ht="15.75" customHeight="1" x14ac:dyDescent="0.2">
      <c r="A113" s="33"/>
      <c r="B113" s="33"/>
      <c r="C113" s="33"/>
      <c r="D113" s="33"/>
      <c r="E113" s="33"/>
      <c r="F113" s="33"/>
      <c r="G113" s="94"/>
      <c r="H113" s="34"/>
      <c r="I113" s="53"/>
      <c r="J113" s="1"/>
      <c r="K113" s="33"/>
      <c r="L113" s="33"/>
      <c r="M113" s="33"/>
      <c r="O113" s="34"/>
      <c r="Q113" s="33"/>
      <c r="R113" s="33"/>
      <c r="S113" s="33"/>
      <c r="T113" s="33"/>
      <c r="X113" s="1"/>
      <c r="Z113" s="1"/>
      <c r="AA113" s="1"/>
      <c r="AB113" s="46"/>
      <c r="AC113" s="1"/>
      <c r="AD113" s="1"/>
      <c r="AE113" s="1"/>
      <c r="AF113" s="1"/>
      <c r="AG113" s="1"/>
    </row>
    <row r="114" spans="1:33" ht="15.75" customHeight="1" x14ac:dyDescent="0.2">
      <c r="A114" s="33"/>
      <c r="B114" s="33"/>
      <c r="C114" s="33"/>
      <c r="D114" s="33"/>
      <c r="E114" s="33"/>
      <c r="F114" s="33"/>
      <c r="G114" s="94"/>
      <c r="H114" s="34"/>
      <c r="I114" s="53"/>
      <c r="J114" s="1"/>
      <c r="K114" s="33"/>
      <c r="L114" s="33"/>
      <c r="M114" s="33"/>
      <c r="O114" s="34"/>
      <c r="Q114" s="33"/>
      <c r="R114" s="33"/>
      <c r="S114" s="33"/>
      <c r="T114" s="33"/>
      <c r="X114" s="1"/>
      <c r="Z114" s="1"/>
      <c r="AA114" s="1"/>
      <c r="AB114" s="46"/>
      <c r="AC114" s="1"/>
      <c r="AD114" s="1"/>
      <c r="AE114" s="1"/>
      <c r="AF114" s="1"/>
      <c r="AG114" s="1"/>
    </row>
    <row r="115" spans="1:33" ht="15.75" customHeight="1" x14ac:dyDescent="0.2">
      <c r="A115" s="33"/>
      <c r="B115" s="33"/>
      <c r="C115" s="33"/>
      <c r="D115" s="33"/>
      <c r="E115" s="33"/>
      <c r="F115" s="33"/>
      <c r="G115" s="94"/>
      <c r="H115" s="34"/>
      <c r="I115" s="53"/>
      <c r="J115" s="1"/>
      <c r="K115" s="33"/>
      <c r="L115" s="33"/>
      <c r="M115" s="33"/>
      <c r="O115" s="34"/>
      <c r="Q115" s="33"/>
      <c r="R115" s="33"/>
      <c r="S115" s="33"/>
      <c r="T115" s="33"/>
      <c r="X115" s="1"/>
      <c r="Z115" s="1"/>
      <c r="AA115" s="1"/>
      <c r="AB115" s="46"/>
      <c r="AC115" s="1"/>
      <c r="AD115" s="1"/>
      <c r="AE115" s="1"/>
      <c r="AF115" s="1"/>
      <c r="AG115" s="1"/>
    </row>
    <row r="116" spans="1:33" ht="15.75" customHeight="1" x14ac:dyDescent="0.2">
      <c r="A116" s="33"/>
      <c r="B116" s="33"/>
      <c r="C116" s="33"/>
      <c r="D116" s="33"/>
      <c r="E116" s="33"/>
      <c r="F116" s="33"/>
      <c r="G116" s="94"/>
      <c r="H116" s="34"/>
      <c r="I116" s="53"/>
      <c r="J116" s="1"/>
      <c r="K116" s="33"/>
      <c r="L116" s="33"/>
      <c r="M116" s="33"/>
      <c r="O116" s="34"/>
      <c r="Q116" s="33"/>
      <c r="R116" s="33"/>
      <c r="S116" s="33"/>
      <c r="T116" s="33"/>
      <c r="X116" s="1"/>
      <c r="Z116" s="1"/>
      <c r="AA116" s="1"/>
      <c r="AB116" s="46"/>
      <c r="AC116" s="1"/>
      <c r="AD116" s="1"/>
      <c r="AE116" s="1"/>
      <c r="AF116" s="1"/>
      <c r="AG116" s="1"/>
    </row>
    <row r="117" spans="1:33" ht="15.75" customHeight="1" x14ac:dyDescent="0.2">
      <c r="A117" s="33"/>
      <c r="B117" s="33"/>
      <c r="C117" s="33"/>
      <c r="D117" s="33"/>
      <c r="E117" s="33"/>
      <c r="F117" s="33"/>
      <c r="G117" s="94"/>
      <c r="H117" s="34"/>
      <c r="I117" s="53"/>
      <c r="J117" s="1"/>
      <c r="K117" s="33"/>
      <c r="L117" s="33"/>
      <c r="M117" s="33"/>
      <c r="O117" s="34"/>
      <c r="Q117" s="33"/>
      <c r="R117" s="33"/>
      <c r="S117" s="33"/>
      <c r="T117" s="33"/>
      <c r="X117" s="1"/>
      <c r="Z117" s="1"/>
      <c r="AA117" s="1"/>
      <c r="AB117" s="46"/>
      <c r="AC117" s="1"/>
      <c r="AD117" s="1"/>
      <c r="AE117" s="1"/>
      <c r="AF117" s="1"/>
      <c r="AG117" s="1"/>
    </row>
    <row r="118" spans="1:33" ht="15.75" customHeight="1" x14ac:dyDescent="0.2">
      <c r="A118" s="33"/>
      <c r="B118" s="33"/>
      <c r="C118" s="33"/>
      <c r="D118" s="33"/>
      <c r="E118" s="33"/>
      <c r="F118" s="33"/>
      <c r="G118" s="94"/>
      <c r="H118" s="34"/>
      <c r="I118" s="53"/>
      <c r="J118" s="1"/>
      <c r="K118" s="33"/>
      <c r="L118" s="33"/>
      <c r="M118" s="33"/>
      <c r="O118" s="34"/>
      <c r="Q118" s="33"/>
      <c r="R118" s="33"/>
      <c r="S118" s="33"/>
      <c r="T118" s="33"/>
      <c r="X118" s="1"/>
      <c r="Z118" s="1"/>
      <c r="AA118" s="1"/>
      <c r="AB118" s="46"/>
      <c r="AC118" s="1"/>
      <c r="AD118" s="1"/>
      <c r="AE118" s="1"/>
      <c r="AF118" s="1"/>
      <c r="AG118" s="1"/>
    </row>
    <row r="119" spans="1:33" ht="15.75" customHeight="1" x14ac:dyDescent="0.2">
      <c r="A119" s="33"/>
      <c r="B119" s="33"/>
      <c r="C119" s="33"/>
      <c r="D119" s="33"/>
      <c r="E119" s="33"/>
      <c r="F119" s="33"/>
      <c r="G119" s="94"/>
      <c r="H119" s="34"/>
      <c r="I119" s="53"/>
      <c r="J119" s="1"/>
      <c r="K119" s="33"/>
      <c r="L119" s="33"/>
      <c r="M119" s="33"/>
      <c r="O119" s="34"/>
      <c r="Q119" s="33"/>
      <c r="R119" s="33"/>
      <c r="S119" s="33"/>
      <c r="T119" s="33"/>
      <c r="X119" s="1"/>
      <c r="Z119" s="1"/>
      <c r="AA119" s="1"/>
      <c r="AB119" s="46"/>
      <c r="AC119" s="1"/>
      <c r="AD119" s="1"/>
      <c r="AE119" s="1"/>
      <c r="AF119" s="1"/>
      <c r="AG119" s="1"/>
    </row>
    <row r="120" spans="1:33" ht="15.75" customHeight="1" x14ac:dyDescent="0.2">
      <c r="A120" s="33"/>
      <c r="B120" s="33"/>
      <c r="C120" s="33"/>
      <c r="D120" s="33"/>
      <c r="E120" s="33"/>
      <c r="F120" s="33"/>
      <c r="G120" s="94"/>
      <c r="H120" s="34"/>
      <c r="I120" s="53"/>
      <c r="J120" s="1"/>
      <c r="K120" s="33"/>
      <c r="L120" s="33"/>
      <c r="M120" s="33"/>
      <c r="O120" s="34"/>
      <c r="Q120" s="33"/>
      <c r="R120" s="33"/>
      <c r="S120" s="33"/>
      <c r="T120" s="33"/>
      <c r="X120" s="1"/>
      <c r="Z120" s="1"/>
      <c r="AA120" s="1"/>
      <c r="AB120" s="46"/>
      <c r="AC120" s="1"/>
      <c r="AD120" s="1"/>
      <c r="AE120" s="1"/>
      <c r="AF120" s="1"/>
      <c r="AG120" s="1"/>
    </row>
    <row r="121" spans="1:33" ht="15.75" customHeight="1" x14ac:dyDescent="0.2">
      <c r="A121" s="33"/>
      <c r="B121" s="33"/>
      <c r="C121" s="33"/>
      <c r="D121" s="33"/>
      <c r="E121" s="33"/>
      <c r="F121" s="33"/>
      <c r="G121" s="94"/>
      <c r="H121" s="34"/>
      <c r="I121" s="53"/>
      <c r="J121" s="1"/>
      <c r="K121" s="33"/>
      <c r="L121" s="33"/>
      <c r="M121" s="33"/>
      <c r="O121" s="34"/>
      <c r="Q121" s="33"/>
      <c r="R121" s="33"/>
      <c r="S121" s="33"/>
      <c r="T121" s="33"/>
      <c r="X121" s="1"/>
      <c r="Z121" s="1"/>
      <c r="AA121" s="1"/>
      <c r="AB121" s="46"/>
      <c r="AC121" s="1"/>
      <c r="AD121" s="1"/>
      <c r="AE121" s="1"/>
      <c r="AF121" s="1"/>
      <c r="AG121" s="1"/>
    </row>
    <row r="122" spans="1:33" ht="15.75" customHeight="1" x14ac:dyDescent="0.2">
      <c r="A122" s="33"/>
      <c r="B122" s="33"/>
      <c r="C122" s="33"/>
      <c r="D122" s="33"/>
      <c r="E122" s="33"/>
      <c r="F122" s="33"/>
      <c r="G122" s="94"/>
      <c r="H122" s="34"/>
      <c r="I122" s="53"/>
      <c r="J122" s="1"/>
      <c r="K122" s="33"/>
      <c r="L122" s="33"/>
      <c r="M122" s="33"/>
      <c r="O122" s="34"/>
      <c r="Q122" s="33"/>
      <c r="R122" s="33"/>
      <c r="S122" s="33"/>
      <c r="T122" s="33"/>
      <c r="X122" s="1"/>
      <c r="Z122" s="1"/>
      <c r="AA122" s="1"/>
      <c r="AB122" s="46"/>
      <c r="AC122" s="1"/>
      <c r="AD122" s="1"/>
      <c r="AE122" s="1"/>
      <c r="AF122" s="1"/>
      <c r="AG122" s="1"/>
    </row>
    <row r="123" spans="1:33" ht="15.75" customHeight="1" x14ac:dyDescent="0.2">
      <c r="A123" s="33"/>
      <c r="B123" s="33"/>
      <c r="C123" s="33"/>
      <c r="D123" s="33"/>
      <c r="E123" s="33"/>
      <c r="F123" s="33"/>
      <c r="G123" s="94"/>
      <c r="H123" s="34"/>
      <c r="I123" s="53"/>
      <c r="J123" s="1"/>
      <c r="K123" s="33"/>
      <c r="L123" s="33"/>
      <c r="M123" s="33"/>
      <c r="O123" s="34"/>
      <c r="Q123" s="33"/>
      <c r="R123" s="33"/>
      <c r="S123" s="33"/>
      <c r="T123" s="33"/>
      <c r="X123" s="1"/>
      <c r="Z123" s="1"/>
      <c r="AA123" s="1"/>
      <c r="AB123" s="46"/>
      <c r="AC123" s="1"/>
      <c r="AD123" s="1"/>
      <c r="AE123" s="1"/>
      <c r="AF123" s="1"/>
      <c r="AG123" s="1"/>
    </row>
    <row r="124" spans="1:33" ht="15.75" customHeight="1" x14ac:dyDescent="0.2">
      <c r="A124" s="33"/>
      <c r="B124" s="33"/>
      <c r="C124" s="33"/>
      <c r="D124" s="33"/>
      <c r="E124" s="33"/>
      <c r="F124" s="33"/>
      <c r="G124" s="94"/>
      <c r="H124" s="34"/>
      <c r="I124" s="53"/>
      <c r="J124" s="1"/>
      <c r="K124" s="33"/>
      <c r="L124" s="33"/>
      <c r="M124" s="33"/>
      <c r="O124" s="34"/>
      <c r="Q124" s="33"/>
      <c r="R124" s="33"/>
      <c r="S124" s="33"/>
      <c r="T124" s="33"/>
      <c r="X124" s="1"/>
      <c r="Z124" s="1"/>
      <c r="AA124" s="1"/>
      <c r="AB124" s="46"/>
      <c r="AC124" s="1"/>
      <c r="AD124" s="1"/>
      <c r="AE124" s="1"/>
      <c r="AF124" s="1"/>
      <c r="AG124" s="1"/>
    </row>
    <row r="125" spans="1:33" ht="15.75" customHeight="1" x14ac:dyDescent="0.2">
      <c r="A125" s="33"/>
      <c r="B125" s="33"/>
      <c r="C125" s="33"/>
      <c r="D125" s="33"/>
      <c r="E125" s="33"/>
      <c r="F125" s="33"/>
      <c r="G125" s="94"/>
      <c r="H125" s="34"/>
      <c r="I125" s="53"/>
      <c r="J125" s="1"/>
      <c r="K125" s="33"/>
      <c r="L125" s="33"/>
      <c r="M125" s="33"/>
      <c r="O125" s="34"/>
      <c r="Q125" s="33"/>
      <c r="R125" s="33"/>
      <c r="S125" s="33"/>
      <c r="T125" s="33"/>
      <c r="X125" s="1"/>
      <c r="Z125" s="1"/>
      <c r="AA125" s="1"/>
      <c r="AB125" s="46"/>
      <c r="AC125" s="1"/>
      <c r="AD125" s="1"/>
      <c r="AE125" s="1"/>
      <c r="AF125" s="1"/>
      <c r="AG125" s="1"/>
    </row>
    <row r="126" spans="1:33" ht="15.75" customHeight="1" x14ac:dyDescent="0.2">
      <c r="A126" s="33"/>
      <c r="B126" s="33"/>
      <c r="C126" s="33"/>
      <c r="D126" s="33"/>
      <c r="E126" s="33"/>
      <c r="F126" s="33"/>
      <c r="G126" s="94"/>
      <c r="H126" s="34"/>
      <c r="I126" s="53"/>
      <c r="J126" s="1"/>
      <c r="K126" s="33"/>
      <c r="L126" s="33"/>
      <c r="M126" s="33"/>
      <c r="O126" s="34"/>
      <c r="Q126" s="33"/>
      <c r="R126" s="33"/>
      <c r="S126" s="33"/>
      <c r="T126" s="33"/>
      <c r="X126" s="1"/>
      <c r="Z126" s="1"/>
      <c r="AA126" s="1"/>
      <c r="AB126" s="46"/>
      <c r="AC126" s="1"/>
      <c r="AD126" s="1"/>
      <c r="AE126" s="1"/>
      <c r="AF126" s="1"/>
      <c r="AG126" s="1"/>
    </row>
    <row r="127" spans="1:33" ht="15.75" customHeight="1" x14ac:dyDescent="0.2">
      <c r="A127" s="33"/>
      <c r="B127" s="33"/>
      <c r="C127" s="33"/>
      <c r="D127" s="33"/>
      <c r="E127" s="33"/>
      <c r="F127" s="33"/>
      <c r="G127" s="94"/>
      <c r="H127" s="34"/>
      <c r="I127" s="53"/>
      <c r="J127" s="1"/>
      <c r="K127" s="33"/>
      <c r="L127" s="33"/>
      <c r="M127" s="33"/>
      <c r="O127" s="34"/>
      <c r="Q127" s="33"/>
      <c r="R127" s="33"/>
      <c r="S127" s="33"/>
      <c r="T127" s="33"/>
      <c r="X127" s="1"/>
      <c r="Z127" s="1"/>
      <c r="AA127" s="1"/>
      <c r="AB127" s="46"/>
      <c r="AC127" s="1"/>
      <c r="AD127" s="1"/>
      <c r="AE127" s="1"/>
      <c r="AF127" s="1"/>
      <c r="AG127" s="1"/>
    </row>
    <row r="128" spans="1:33" ht="15.75" customHeight="1" x14ac:dyDescent="0.2">
      <c r="A128" s="33"/>
      <c r="B128" s="33"/>
      <c r="C128" s="33"/>
      <c r="D128" s="33"/>
      <c r="E128" s="33"/>
      <c r="F128" s="33"/>
      <c r="G128" s="94"/>
      <c r="H128" s="34"/>
      <c r="I128" s="53"/>
      <c r="J128" s="1"/>
      <c r="K128" s="33"/>
      <c r="L128" s="33"/>
      <c r="M128" s="33"/>
      <c r="O128" s="34"/>
      <c r="Q128" s="33"/>
      <c r="R128" s="33"/>
      <c r="S128" s="33"/>
      <c r="T128" s="33"/>
      <c r="X128" s="1"/>
      <c r="Z128" s="1"/>
      <c r="AA128" s="1"/>
      <c r="AB128" s="46"/>
      <c r="AC128" s="1"/>
      <c r="AD128" s="1"/>
      <c r="AE128" s="1"/>
      <c r="AF128" s="1"/>
      <c r="AG128" s="1"/>
    </row>
    <row r="129" spans="1:33" ht="15.75" customHeight="1" x14ac:dyDescent="0.2">
      <c r="A129" s="33"/>
      <c r="B129" s="33"/>
      <c r="C129" s="33"/>
      <c r="D129" s="33"/>
      <c r="E129" s="33"/>
      <c r="F129" s="33"/>
      <c r="G129" s="94"/>
      <c r="H129" s="34"/>
      <c r="I129" s="53"/>
      <c r="J129" s="1"/>
      <c r="K129" s="33"/>
      <c r="L129" s="33"/>
      <c r="M129" s="33"/>
      <c r="O129" s="34"/>
      <c r="Q129" s="33"/>
      <c r="R129" s="33"/>
      <c r="S129" s="33"/>
      <c r="T129" s="33"/>
      <c r="X129" s="1"/>
      <c r="Z129" s="1"/>
      <c r="AA129" s="1"/>
      <c r="AB129" s="46"/>
      <c r="AC129" s="1"/>
      <c r="AD129" s="1"/>
      <c r="AE129" s="1"/>
      <c r="AF129" s="1"/>
      <c r="AG129" s="1"/>
    </row>
    <row r="130" spans="1:33" ht="15.75" customHeight="1" x14ac:dyDescent="0.2">
      <c r="A130" s="33"/>
      <c r="B130" s="33"/>
      <c r="C130" s="33"/>
      <c r="D130" s="33"/>
      <c r="E130" s="33"/>
      <c r="F130" s="33"/>
      <c r="G130" s="94"/>
      <c r="H130" s="34"/>
      <c r="I130" s="53"/>
      <c r="J130" s="1"/>
      <c r="K130" s="33"/>
      <c r="L130" s="33"/>
      <c r="M130" s="33"/>
      <c r="O130" s="34"/>
      <c r="Q130" s="33"/>
      <c r="R130" s="33"/>
      <c r="S130" s="33"/>
      <c r="T130" s="33"/>
      <c r="X130" s="1"/>
      <c r="Z130" s="1"/>
      <c r="AA130" s="1"/>
      <c r="AB130" s="46"/>
      <c r="AC130" s="1"/>
      <c r="AD130" s="1"/>
      <c r="AE130" s="1"/>
      <c r="AF130" s="1"/>
      <c r="AG130" s="1"/>
    </row>
    <row r="131" spans="1:33" ht="15.75" customHeight="1" x14ac:dyDescent="0.2">
      <c r="A131" s="33"/>
      <c r="B131" s="33"/>
      <c r="C131" s="33"/>
      <c r="D131" s="33"/>
      <c r="E131" s="33"/>
      <c r="F131" s="33"/>
      <c r="G131" s="94"/>
      <c r="H131" s="34"/>
      <c r="I131" s="53"/>
      <c r="J131" s="1"/>
      <c r="K131" s="33"/>
      <c r="L131" s="33"/>
      <c r="M131" s="33"/>
      <c r="O131" s="34"/>
      <c r="Q131" s="33"/>
      <c r="R131" s="33"/>
      <c r="S131" s="33"/>
      <c r="T131" s="33"/>
      <c r="X131" s="1"/>
      <c r="Z131" s="1"/>
      <c r="AA131" s="1"/>
      <c r="AB131" s="46"/>
      <c r="AC131" s="1"/>
      <c r="AD131" s="1"/>
      <c r="AE131" s="1"/>
      <c r="AF131" s="1"/>
      <c r="AG131" s="1"/>
    </row>
    <row r="132" spans="1:33" ht="15.75" customHeight="1" x14ac:dyDescent="0.2">
      <c r="A132" s="33"/>
      <c r="B132" s="33"/>
      <c r="C132" s="33"/>
      <c r="D132" s="33"/>
      <c r="E132" s="33"/>
      <c r="F132" s="33"/>
      <c r="G132" s="94"/>
      <c r="H132" s="34"/>
      <c r="I132" s="53"/>
      <c r="J132" s="1"/>
      <c r="K132" s="33"/>
      <c r="L132" s="33"/>
      <c r="M132" s="33"/>
      <c r="O132" s="34"/>
      <c r="Q132" s="33"/>
      <c r="R132" s="33"/>
      <c r="S132" s="33"/>
      <c r="T132" s="33"/>
      <c r="X132" s="1"/>
      <c r="Z132" s="1"/>
      <c r="AA132" s="1"/>
      <c r="AB132" s="46"/>
      <c r="AC132" s="1"/>
      <c r="AD132" s="1"/>
      <c r="AE132" s="1"/>
      <c r="AF132" s="1"/>
      <c r="AG132" s="1"/>
    </row>
    <row r="133" spans="1:33" ht="15.75" customHeight="1" x14ac:dyDescent="0.2">
      <c r="A133" s="33"/>
      <c r="B133" s="33"/>
      <c r="C133" s="33"/>
      <c r="D133" s="33"/>
      <c r="E133" s="33"/>
      <c r="F133" s="33"/>
      <c r="G133" s="94"/>
      <c r="H133" s="34"/>
      <c r="I133" s="53"/>
      <c r="J133" s="1"/>
      <c r="K133" s="33"/>
      <c r="L133" s="33"/>
      <c r="M133" s="33"/>
      <c r="O133" s="34"/>
      <c r="Q133" s="33"/>
      <c r="R133" s="33"/>
      <c r="S133" s="33"/>
      <c r="T133" s="33"/>
      <c r="X133" s="1"/>
      <c r="Z133" s="1"/>
      <c r="AA133" s="1"/>
      <c r="AB133" s="46"/>
      <c r="AC133" s="1"/>
      <c r="AD133" s="1"/>
      <c r="AE133" s="1"/>
      <c r="AF133" s="1"/>
      <c r="AG133" s="1"/>
    </row>
    <row r="134" spans="1:33" ht="15.75" customHeight="1" x14ac:dyDescent="0.2">
      <c r="A134" s="33"/>
      <c r="B134" s="33"/>
      <c r="C134" s="33"/>
      <c r="D134" s="33"/>
      <c r="E134" s="33"/>
      <c r="F134" s="33"/>
      <c r="G134" s="94"/>
      <c r="H134" s="34"/>
      <c r="I134" s="53"/>
      <c r="J134" s="1"/>
      <c r="K134" s="33"/>
      <c r="L134" s="33"/>
      <c r="M134" s="33"/>
      <c r="O134" s="34"/>
      <c r="Q134" s="33"/>
      <c r="R134" s="33"/>
      <c r="S134" s="33"/>
      <c r="T134" s="33"/>
      <c r="X134" s="1"/>
      <c r="Z134" s="1"/>
      <c r="AA134" s="1"/>
      <c r="AB134" s="46"/>
      <c r="AC134" s="1"/>
      <c r="AD134" s="1"/>
      <c r="AE134" s="1"/>
      <c r="AF134" s="1"/>
      <c r="AG134" s="1"/>
    </row>
    <row r="135" spans="1:33" ht="15.75" customHeight="1" x14ac:dyDescent="0.2">
      <c r="A135" s="33"/>
      <c r="B135" s="33"/>
      <c r="C135" s="33"/>
      <c r="D135" s="33"/>
      <c r="E135" s="33"/>
      <c r="F135" s="33"/>
      <c r="G135" s="94"/>
      <c r="H135" s="34"/>
      <c r="I135" s="53"/>
      <c r="J135" s="1"/>
      <c r="K135" s="33"/>
      <c r="L135" s="33"/>
      <c r="M135" s="33"/>
      <c r="O135" s="34"/>
      <c r="Q135" s="33"/>
      <c r="R135" s="33"/>
      <c r="S135" s="33"/>
      <c r="T135" s="33"/>
      <c r="X135" s="1"/>
      <c r="Z135" s="1"/>
      <c r="AA135" s="1"/>
      <c r="AB135" s="46"/>
      <c r="AC135" s="1"/>
      <c r="AD135" s="1"/>
      <c r="AE135" s="1"/>
      <c r="AF135" s="1"/>
      <c r="AG135" s="1"/>
    </row>
    <row r="136" spans="1:33" ht="15.75" customHeight="1" x14ac:dyDescent="0.2">
      <c r="A136" s="33"/>
      <c r="B136" s="33"/>
      <c r="C136" s="33"/>
      <c r="D136" s="33"/>
      <c r="E136" s="33"/>
      <c r="F136" s="33"/>
      <c r="G136" s="94"/>
      <c r="H136" s="34"/>
      <c r="I136" s="53"/>
      <c r="J136" s="1"/>
      <c r="K136" s="33"/>
      <c r="L136" s="33"/>
      <c r="M136" s="33"/>
      <c r="O136" s="34"/>
      <c r="Q136" s="33"/>
      <c r="R136" s="33"/>
      <c r="S136" s="33"/>
      <c r="T136" s="33"/>
      <c r="X136" s="1"/>
      <c r="Z136" s="1"/>
      <c r="AA136" s="1"/>
      <c r="AB136" s="46"/>
      <c r="AC136" s="1"/>
      <c r="AD136" s="1"/>
      <c r="AE136" s="1"/>
      <c r="AF136" s="1"/>
      <c r="AG136" s="1"/>
    </row>
    <row r="137" spans="1:33" ht="15.75" customHeight="1" x14ac:dyDescent="0.2">
      <c r="A137" s="33"/>
      <c r="B137" s="33"/>
      <c r="C137" s="33"/>
      <c r="D137" s="33"/>
      <c r="E137" s="33"/>
      <c r="F137" s="33"/>
      <c r="G137" s="94"/>
      <c r="H137" s="34"/>
      <c r="I137" s="53"/>
      <c r="J137" s="1"/>
      <c r="K137" s="33"/>
      <c r="L137" s="33"/>
      <c r="M137" s="33"/>
      <c r="O137" s="34"/>
      <c r="Q137" s="33"/>
      <c r="R137" s="33"/>
      <c r="S137" s="33"/>
      <c r="T137" s="33"/>
      <c r="X137" s="1"/>
      <c r="Z137" s="1"/>
      <c r="AA137" s="1"/>
      <c r="AB137" s="46"/>
      <c r="AC137" s="1"/>
      <c r="AD137" s="1"/>
      <c r="AE137" s="1"/>
      <c r="AF137" s="1"/>
      <c r="AG137" s="1"/>
    </row>
    <row r="138" spans="1:33" ht="15.75" customHeight="1" x14ac:dyDescent="0.2">
      <c r="A138" s="33"/>
      <c r="B138" s="33"/>
      <c r="C138" s="33"/>
      <c r="D138" s="33"/>
      <c r="E138" s="33"/>
      <c r="F138" s="33"/>
      <c r="G138" s="94"/>
      <c r="H138" s="34"/>
      <c r="I138" s="53"/>
      <c r="J138" s="1"/>
      <c r="K138" s="33"/>
      <c r="L138" s="33"/>
      <c r="M138" s="33"/>
      <c r="O138" s="34"/>
      <c r="Q138" s="33"/>
      <c r="R138" s="33"/>
      <c r="S138" s="33"/>
      <c r="T138" s="33"/>
      <c r="X138" s="1"/>
      <c r="Z138" s="1"/>
      <c r="AA138" s="1"/>
      <c r="AB138" s="46"/>
      <c r="AC138" s="1"/>
      <c r="AD138" s="1"/>
      <c r="AE138" s="1"/>
      <c r="AF138" s="1"/>
      <c r="AG138" s="1"/>
    </row>
    <row r="139" spans="1:33" ht="15.75" customHeight="1" x14ac:dyDescent="0.2">
      <c r="A139" s="33"/>
      <c r="B139" s="33"/>
      <c r="C139" s="33"/>
      <c r="D139" s="33"/>
      <c r="E139" s="33"/>
      <c r="F139" s="33"/>
      <c r="G139" s="94"/>
      <c r="H139" s="34"/>
      <c r="I139" s="53"/>
      <c r="J139" s="1"/>
      <c r="K139" s="33"/>
      <c r="L139" s="33"/>
      <c r="M139" s="33"/>
      <c r="O139" s="34"/>
      <c r="Q139" s="33"/>
      <c r="R139" s="33"/>
      <c r="S139" s="33"/>
      <c r="T139" s="33"/>
      <c r="X139" s="1"/>
      <c r="Z139" s="1"/>
      <c r="AA139" s="1"/>
      <c r="AB139" s="46"/>
      <c r="AC139" s="1"/>
      <c r="AD139" s="1"/>
      <c r="AE139" s="1"/>
      <c r="AF139" s="1"/>
      <c r="AG139" s="1"/>
    </row>
    <row r="140" spans="1:33" ht="15.75" customHeight="1" x14ac:dyDescent="0.2">
      <c r="A140" s="33"/>
      <c r="B140" s="33"/>
      <c r="C140" s="33"/>
      <c r="D140" s="33"/>
      <c r="E140" s="33"/>
      <c r="F140" s="33"/>
      <c r="G140" s="94"/>
      <c r="H140" s="34"/>
      <c r="I140" s="53"/>
      <c r="J140" s="1"/>
      <c r="K140" s="33"/>
      <c r="L140" s="33"/>
      <c r="M140" s="33"/>
      <c r="O140" s="34"/>
      <c r="Q140" s="33"/>
      <c r="R140" s="33"/>
      <c r="S140" s="33"/>
      <c r="T140" s="33"/>
      <c r="X140" s="1"/>
      <c r="Z140" s="1"/>
      <c r="AA140" s="1"/>
      <c r="AB140" s="46"/>
      <c r="AC140" s="1"/>
      <c r="AD140" s="1"/>
      <c r="AE140" s="1"/>
      <c r="AF140" s="1"/>
      <c r="AG140" s="1"/>
    </row>
    <row r="141" spans="1:33" ht="15.75" customHeight="1" x14ac:dyDescent="0.2">
      <c r="A141" s="33"/>
      <c r="B141" s="33"/>
      <c r="C141" s="33"/>
      <c r="D141" s="33"/>
      <c r="E141" s="33"/>
      <c r="F141" s="33"/>
      <c r="G141" s="94"/>
      <c r="H141" s="34"/>
      <c r="I141" s="53"/>
      <c r="J141" s="1"/>
      <c r="K141" s="33"/>
      <c r="L141" s="33"/>
      <c r="M141" s="33"/>
      <c r="O141" s="34"/>
      <c r="Q141" s="33"/>
      <c r="R141" s="33"/>
      <c r="S141" s="33"/>
      <c r="T141" s="33"/>
      <c r="X141" s="1"/>
      <c r="Z141" s="1"/>
      <c r="AA141" s="1"/>
      <c r="AB141" s="46"/>
      <c r="AC141" s="1"/>
      <c r="AD141" s="1"/>
      <c r="AE141" s="1"/>
      <c r="AF141" s="1"/>
      <c r="AG141" s="1"/>
    </row>
    <row r="142" spans="1:33" ht="15.75" customHeight="1" x14ac:dyDescent="0.2">
      <c r="A142" s="33"/>
      <c r="B142" s="33"/>
      <c r="C142" s="33"/>
      <c r="D142" s="33"/>
      <c r="E142" s="33"/>
      <c r="F142" s="33"/>
      <c r="G142" s="94"/>
      <c r="H142" s="34"/>
      <c r="I142" s="53"/>
      <c r="J142" s="1"/>
      <c r="K142" s="33"/>
      <c r="L142" s="33"/>
      <c r="M142" s="33"/>
      <c r="O142" s="34"/>
      <c r="Q142" s="33"/>
      <c r="R142" s="33"/>
      <c r="S142" s="33"/>
      <c r="T142" s="33"/>
      <c r="X142" s="1"/>
      <c r="Z142" s="1"/>
      <c r="AA142" s="1"/>
      <c r="AB142" s="46"/>
      <c r="AC142" s="1"/>
      <c r="AD142" s="1"/>
      <c r="AE142" s="1"/>
      <c r="AF142" s="1"/>
      <c r="AG142" s="1"/>
    </row>
    <row r="143" spans="1:33" ht="15.75" customHeight="1" x14ac:dyDescent="0.2">
      <c r="A143" s="33"/>
      <c r="B143" s="33"/>
      <c r="C143" s="33"/>
      <c r="D143" s="33"/>
      <c r="E143" s="33"/>
      <c r="F143" s="33"/>
      <c r="G143" s="94"/>
      <c r="H143" s="34"/>
      <c r="I143" s="53"/>
      <c r="J143" s="1"/>
      <c r="K143" s="33"/>
      <c r="L143" s="33"/>
      <c r="M143" s="33"/>
      <c r="O143" s="34"/>
      <c r="Q143" s="33"/>
      <c r="R143" s="33"/>
      <c r="S143" s="33"/>
      <c r="T143" s="33"/>
      <c r="X143" s="1"/>
      <c r="Z143" s="1"/>
      <c r="AA143" s="1"/>
      <c r="AB143" s="46"/>
      <c r="AC143" s="1"/>
      <c r="AD143" s="1"/>
      <c r="AE143" s="1"/>
      <c r="AF143" s="1"/>
      <c r="AG143" s="1"/>
    </row>
    <row r="144" spans="1:33" ht="15.75" customHeight="1" x14ac:dyDescent="0.2">
      <c r="A144" s="33"/>
      <c r="B144" s="33"/>
      <c r="C144" s="33"/>
      <c r="D144" s="33"/>
      <c r="E144" s="33"/>
      <c r="F144" s="33"/>
      <c r="G144" s="94"/>
      <c r="H144" s="34"/>
      <c r="I144" s="53"/>
      <c r="J144" s="1"/>
      <c r="K144" s="33"/>
      <c r="L144" s="33"/>
      <c r="M144" s="33"/>
      <c r="O144" s="34"/>
      <c r="Q144" s="33"/>
      <c r="R144" s="33"/>
      <c r="S144" s="33"/>
      <c r="T144" s="33"/>
      <c r="X144" s="1"/>
      <c r="Z144" s="1"/>
      <c r="AA144" s="1"/>
      <c r="AB144" s="46"/>
      <c r="AC144" s="1"/>
      <c r="AD144" s="1"/>
      <c r="AE144" s="1"/>
      <c r="AF144" s="1"/>
      <c r="AG144" s="1"/>
    </row>
    <row r="145" spans="1:33" ht="15.75" customHeight="1" x14ac:dyDescent="0.2">
      <c r="A145" s="33"/>
      <c r="B145" s="33"/>
      <c r="C145" s="33"/>
      <c r="D145" s="33"/>
      <c r="E145" s="33"/>
      <c r="F145" s="33"/>
      <c r="G145" s="94"/>
      <c r="H145" s="34"/>
      <c r="I145" s="53"/>
      <c r="J145" s="1"/>
      <c r="K145" s="33"/>
      <c r="L145" s="33"/>
      <c r="M145" s="33"/>
      <c r="O145" s="34"/>
      <c r="Q145" s="33"/>
      <c r="R145" s="33"/>
      <c r="S145" s="33"/>
      <c r="T145" s="33"/>
      <c r="X145" s="1"/>
      <c r="Z145" s="1"/>
      <c r="AA145" s="1"/>
      <c r="AB145" s="46"/>
      <c r="AC145" s="1"/>
      <c r="AD145" s="1"/>
      <c r="AE145" s="1"/>
      <c r="AF145" s="1"/>
      <c r="AG145" s="1"/>
    </row>
    <row r="146" spans="1:33" ht="15.75" customHeight="1" x14ac:dyDescent="0.2">
      <c r="A146" s="33"/>
      <c r="B146" s="33"/>
      <c r="C146" s="33"/>
      <c r="D146" s="33"/>
      <c r="E146" s="33"/>
      <c r="F146" s="33"/>
      <c r="G146" s="94"/>
      <c r="H146" s="34"/>
      <c r="I146" s="53"/>
      <c r="J146" s="1"/>
      <c r="K146" s="33"/>
      <c r="L146" s="33"/>
      <c r="M146" s="33"/>
      <c r="O146" s="34"/>
      <c r="Q146" s="33"/>
      <c r="R146" s="33"/>
      <c r="S146" s="33"/>
      <c r="T146" s="33"/>
      <c r="X146" s="1"/>
      <c r="Z146" s="1"/>
      <c r="AA146" s="1"/>
      <c r="AB146" s="46"/>
      <c r="AC146" s="1"/>
      <c r="AD146" s="1"/>
      <c r="AE146" s="1"/>
      <c r="AF146" s="1"/>
      <c r="AG146" s="1"/>
    </row>
    <row r="147" spans="1:33" ht="15.75" customHeight="1" x14ac:dyDescent="0.2">
      <c r="A147" s="33"/>
      <c r="B147" s="33"/>
      <c r="C147" s="33"/>
      <c r="D147" s="33"/>
      <c r="E147" s="33"/>
      <c r="F147" s="33"/>
      <c r="G147" s="94"/>
      <c r="H147" s="34"/>
      <c r="I147" s="53"/>
      <c r="J147" s="1"/>
      <c r="K147" s="33"/>
      <c r="L147" s="33"/>
      <c r="M147" s="33"/>
      <c r="O147" s="34"/>
      <c r="Q147" s="33"/>
      <c r="R147" s="33"/>
      <c r="S147" s="33"/>
      <c r="T147" s="33"/>
      <c r="X147" s="1"/>
      <c r="Z147" s="1"/>
      <c r="AA147" s="1"/>
      <c r="AB147" s="46"/>
      <c r="AC147" s="1"/>
      <c r="AD147" s="1"/>
      <c r="AE147" s="1"/>
      <c r="AF147" s="1"/>
      <c r="AG147" s="1"/>
    </row>
    <row r="148" spans="1:33" ht="15.75" customHeight="1" x14ac:dyDescent="0.2">
      <c r="A148" s="33"/>
      <c r="B148" s="33"/>
      <c r="C148" s="33"/>
      <c r="D148" s="33"/>
      <c r="E148" s="33"/>
      <c r="F148" s="33"/>
      <c r="G148" s="94"/>
      <c r="H148" s="34"/>
      <c r="I148" s="53"/>
      <c r="J148" s="1"/>
      <c r="K148" s="33"/>
      <c r="L148" s="33"/>
      <c r="M148" s="33"/>
      <c r="O148" s="34"/>
      <c r="Q148" s="33"/>
      <c r="R148" s="33"/>
      <c r="S148" s="33"/>
      <c r="T148" s="33"/>
      <c r="X148" s="1"/>
      <c r="Z148" s="1"/>
      <c r="AA148" s="1"/>
      <c r="AB148" s="46"/>
      <c r="AC148" s="1"/>
      <c r="AD148" s="1"/>
      <c r="AE148" s="1"/>
      <c r="AF148" s="1"/>
      <c r="AG148" s="1"/>
    </row>
    <row r="149" spans="1:33" ht="15.75" customHeight="1" x14ac:dyDescent="0.2">
      <c r="A149" s="33"/>
      <c r="B149" s="33"/>
      <c r="C149" s="33"/>
      <c r="D149" s="33"/>
      <c r="E149" s="33"/>
      <c r="F149" s="33"/>
      <c r="G149" s="94"/>
      <c r="H149" s="34"/>
      <c r="I149" s="53"/>
      <c r="J149" s="1"/>
      <c r="K149" s="33"/>
      <c r="L149" s="33"/>
      <c r="M149" s="33"/>
      <c r="O149" s="34"/>
      <c r="Q149" s="33"/>
      <c r="R149" s="33"/>
      <c r="S149" s="33"/>
      <c r="T149" s="33"/>
      <c r="X149" s="1"/>
      <c r="Z149" s="1"/>
      <c r="AA149" s="1"/>
      <c r="AB149" s="46"/>
      <c r="AC149" s="1"/>
      <c r="AD149" s="1"/>
      <c r="AE149" s="1"/>
      <c r="AF149" s="1"/>
      <c r="AG149" s="1"/>
    </row>
    <row r="150" spans="1:33" ht="15.75" customHeight="1" x14ac:dyDescent="0.2">
      <c r="A150" s="33"/>
      <c r="B150" s="33"/>
      <c r="C150" s="33"/>
      <c r="D150" s="33"/>
      <c r="E150" s="33"/>
      <c r="F150" s="33"/>
      <c r="G150" s="94"/>
      <c r="H150" s="34"/>
      <c r="I150" s="53"/>
      <c r="J150" s="1"/>
      <c r="K150" s="33"/>
      <c r="L150" s="33"/>
      <c r="M150" s="33"/>
      <c r="O150" s="34"/>
      <c r="Q150" s="33"/>
      <c r="R150" s="33"/>
      <c r="S150" s="33"/>
      <c r="T150" s="33"/>
      <c r="X150" s="1"/>
      <c r="Z150" s="1"/>
      <c r="AA150" s="1"/>
      <c r="AB150" s="46"/>
      <c r="AC150" s="1"/>
      <c r="AD150" s="1"/>
      <c r="AE150" s="1"/>
      <c r="AF150" s="1"/>
      <c r="AG150" s="1"/>
    </row>
    <row r="151" spans="1:33" ht="15.75" customHeight="1" x14ac:dyDescent="0.2">
      <c r="A151" s="33"/>
      <c r="B151" s="33"/>
      <c r="C151" s="33"/>
      <c r="D151" s="33"/>
      <c r="E151" s="33"/>
      <c r="F151" s="33"/>
      <c r="G151" s="94"/>
      <c r="H151" s="34"/>
      <c r="I151" s="53"/>
      <c r="J151" s="1"/>
      <c r="K151" s="33"/>
      <c r="L151" s="33"/>
      <c r="M151" s="33"/>
      <c r="O151" s="34"/>
      <c r="Q151" s="33"/>
      <c r="R151" s="33"/>
      <c r="S151" s="33"/>
      <c r="T151" s="33"/>
      <c r="X151" s="1"/>
      <c r="Z151" s="1"/>
      <c r="AA151" s="1"/>
      <c r="AB151" s="46"/>
      <c r="AC151" s="1"/>
      <c r="AD151" s="1"/>
      <c r="AE151" s="1"/>
      <c r="AF151" s="1"/>
      <c r="AG151" s="1"/>
    </row>
    <row r="152" spans="1:33" ht="15.75" customHeight="1" x14ac:dyDescent="0.2">
      <c r="A152" s="33"/>
      <c r="B152" s="33"/>
      <c r="C152" s="33"/>
      <c r="D152" s="33"/>
      <c r="E152" s="33"/>
      <c r="F152" s="33"/>
      <c r="G152" s="94"/>
      <c r="H152" s="34"/>
      <c r="I152" s="53"/>
      <c r="J152" s="1"/>
      <c r="K152" s="33"/>
      <c r="L152" s="33"/>
      <c r="M152" s="33"/>
      <c r="O152" s="34"/>
      <c r="Q152" s="33"/>
      <c r="R152" s="33"/>
      <c r="S152" s="33"/>
      <c r="T152" s="33"/>
      <c r="X152" s="1"/>
      <c r="Z152" s="1"/>
      <c r="AA152" s="1"/>
      <c r="AB152" s="46"/>
      <c r="AC152" s="1"/>
      <c r="AD152" s="1"/>
      <c r="AE152" s="1"/>
      <c r="AF152" s="1"/>
      <c r="AG152" s="1"/>
    </row>
    <row r="153" spans="1:33" ht="15.75" customHeight="1" x14ac:dyDescent="0.2">
      <c r="A153" s="33"/>
      <c r="B153" s="33"/>
      <c r="C153" s="33"/>
      <c r="D153" s="33"/>
      <c r="E153" s="33"/>
      <c r="F153" s="33"/>
      <c r="G153" s="94"/>
      <c r="H153" s="34"/>
      <c r="I153" s="53"/>
      <c r="J153" s="1"/>
      <c r="K153" s="33"/>
      <c r="L153" s="33"/>
      <c r="M153" s="33"/>
      <c r="O153" s="34"/>
      <c r="Q153" s="33"/>
      <c r="R153" s="33"/>
      <c r="S153" s="33"/>
      <c r="T153" s="33"/>
      <c r="X153" s="1"/>
      <c r="Z153" s="1"/>
      <c r="AA153" s="1"/>
      <c r="AB153" s="46"/>
      <c r="AC153" s="1"/>
      <c r="AD153" s="1"/>
      <c r="AE153" s="1"/>
      <c r="AF153" s="1"/>
      <c r="AG153" s="1"/>
    </row>
    <row r="154" spans="1:33" ht="15.75" customHeight="1" x14ac:dyDescent="0.2">
      <c r="A154" s="33"/>
      <c r="B154" s="33"/>
      <c r="C154" s="33"/>
      <c r="D154" s="33"/>
      <c r="E154" s="33"/>
      <c r="F154" s="33"/>
      <c r="G154" s="94"/>
      <c r="H154" s="34"/>
      <c r="I154" s="53"/>
      <c r="J154" s="1"/>
      <c r="K154" s="33"/>
      <c r="L154" s="33"/>
      <c r="M154" s="33"/>
      <c r="O154" s="34"/>
      <c r="Q154" s="33"/>
      <c r="R154" s="33"/>
      <c r="S154" s="33"/>
      <c r="T154" s="33"/>
      <c r="X154" s="1"/>
      <c r="AB154" s="46"/>
      <c r="AC154" s="1"/>
      <c r="AD154" s="1"/>
      <c r="AE154" s="1"/>
      <c r="AF154" s="1"/>
      <c r="AG154" s="1"/>
    </row>
    <row r="155" spans="1:33" ht="15.75" customHeight="1" x14ac:dyDescent="0.2">
      <c r="A155" s="33"/>
      <c r="B155" s="33"/>
      <c r="C155" s="33"/>
      <c r="D155" s="33"/>
      <c r="E155" s="33"/>
      <c r="F155" s="33"/>
      <c r="G155" s="94"/>
      <c r="H155" s="34"/>
      <c r="I155" s="53"/>
      <c r="J155" s="1"/>
      <c r="K155" s="33"/>
      <c r="L155" s="33"/>
      <c r="M155" s="33"/>
      <c r="O155" s="34"/>
      <c r="Q155" s="33"/>
      <c r="R155" s="33"/>
      <c r="S155" s="33"/>
      <c r="T155" s="33"/>
      <c r="X155" s="1"/>
      <c r="AC155" s="1"/>
      <c r="AD155" s="1"/>
      <c r="AE155" s="1"/>
      <c r="AF155" s="1"/>
      <c r="AG155" s="1"/>
    </row>
    <row r="156" spans="1:33" ht="15.75" customHeight="1" x14ac:dyDescent="0.2">
      <c r="A156" s="33"/>
      <c r="B156" s="33"/>
      <c r="C156" s="33"/>
      <c r="D156" s="33"/>
      <c r="E156" s="33"/>
      <c r="F156" s="33"/>
      <c r="G156" s="94"/>
      <c r="H156" s="34"/>
      <c r="I156" s="53"/>
      <c r="J156" s="1"/>
      <c r="K156" s="33"/>
      <c r="L156" s="33"/>
      <c r="M156" s="33"/>
      <c r="O156" s="34"/>
      <c r="Q156" s="33"/>
      <c r="R156" s="33"/>
      <c r="S156" s="33"/>
      <c r="T156" s="33"/>
      <c r="X156" s="1"/>
      <c r="AC156" s="1"/>
      <c r="AD156" s="1"/>
      <c r="AE156" s="1"/>
      <c r="AF156" s="1"/>
      <c r="AG156" s="1"/>
    </row>
    <row r="157" spans="1:33" ht="15.75" customHeight="1" x14ac:dyDescent="0.2">
      <c r="A157" s="33"/>
      <c r="B157" s="33"/>
      <c r="C157" s="33"/>
      <c r="D157" s="33"/>
      <c r="E157" s="33"/>
      <c r="F157" s="33"/>
      <c r="G157" s="94"/>
      <c r="H157" s="34"/>
      <c r="I157" s="53"/>
      <c r="J157" s="1"/>
      <c r="K157" s="33"/>
      <c r="L157" s="33"/>
      <c r="M157" s="33"/>
      <c r="O157" s="34"/>
      <c r="Q157" s="33"/>
      <c r="R157" s="33"/>
      <c r="S157" s="33"/>
      <c r="T157" s="33"/>
      <c r="X157" s="1"/>
    </row>
    <row r="158" spans="1:33" ht="15.75" customHeight="1" x14ac:dyDescent="0.2">
      <c r="A158" s="33"/>
      <c r="B158" s="33"/>
      <c r="C158" s="33"/>
      <c r="D158" s="33"/>
      <c r="E158" s="33"/>
      <c r="F158" s="33"/>
      <c r="G158" s="94"/>
      <c r="H158" s="34"/>
      <c r="I158" s="53"/>
      <c r="J158" s="1"/>
      <c r="K158" s="33"/>
      <c r="L158" s="33"/>
      <c r="M158" s="33"/>
      <c r="O158" s="34"/>
      <c r="Q158" s="33"/>
      <c r="R158" s="33"/>
      <c r="S158" s="33"/>
      <c r="T158" s="33"/>
      <c r="X158" s="1"/>
    </row>
    <row r="159" spans="1:33" ht="15.75" customHeight="1" x14ac:dyDescent="0.2">
      <c r="A159" s="33"/>
      <c r="B159" s="33"/>
      <c r="C159" s="33"/>
      <c r="D159" s="33"/>
      <c r="E159" s="33"/>
      <c r="F159" s="33"/>
      <c r="G159" s="94"/>
      <c r="H159" s="34"/>
      <c r="I159" s="53"/>
      <c r="J159" s="1"/>
      <c r="K159" s="33"/>
      <c r="L159" s="33"/>
      <c r="M159" s="33"/>
      <c r="O159" s="34"/>
      <c r="Q159" s="33"/>
      <c r="R159" s="33"/>
      <c r="S159" s="33"/>
      <c r="T159" s="33"/>
      <c r="X159" s="1"/>
    </row>
    <row r="160" spans="1:33" ht="15.75" customHeight="1" x14ac:dyDescent="0.2">
      <c r="A160" s="33"/>
      <c r="B160" s="33"/>
      <c r="C160" s="33"/>
      <c r="D160" s="33"/>
      <c r="E160" s="33"/>
      <c r="F160" s="33"/>
      <c r="G160" s="94"/>
      <c r="H160" s="34"/>
      <c r="I160" s="53"/>
      <c r="J160" s="1"/>
      <c r="K160" s="33"/>
      <c r="L160" s="33"/>
      <c r="M160" s="33"/>
      <c r="O160" s="34"/>
      <c r="Q160" s="33"/>
      <c r="R160" s="33"/>
      <c r="S160" s="33"/>
      <c r="T160" s="33"/>
      <c r="X160" s="1"/>
    </row>
    <row r="161" spans="1:24" ht="15.75" customHeight="1" x14ac:dyDescent="0.2">
      <c r="A161" s="33"/>
      <c r="B161" s="33"/>
      <c r="C161" s="33"/>
      <c r="D161" s="33"/>
      <c r="E161" s="33"/>
      <c r="F161" s="33"/>
      <c r="G161" s="94"/>
      <c r="H161" s="34"/>
      <c r="I161" s="53"/>
      <c r="J161" s="1"/>
      <c r="K161" s="33"/>
      <c r="L161" s="33"/>
      <c r="M161" s="33"/>
      <c r="O161" s="34"/>
      <c r="Q161" s="33"/>
      <c r="R161" s="33"/>
      <c r="S161" s="33"/>
      <c r="T161" s="33"/>
      <c r="X161" s="1"/>
    </row>
    <row r="162" spans="1:24" ht="15.75" customHeight="1" x14ac:dyDescent="0.2">
      <c r="A162" s="33"/>
      <c r="B162" s="33"/>
      <c r="C162" s="33"/>
      <c r="D162" s="33"/>
      <c r="E162" s="33"/>
      <c r="F162" s="33"/>
      <c r="G162" s="94"/>
      <c r="H162" s="34"/>
      <c r="I162" s="53"/>
      <c r="J162" s="1"/>
      <c r="K162" s="33"/>
      <c r="L162" s="33"/>
      <c r="M162" s="33"/>
      <c r="O162" s="34"/>
      <c r="Q162" s="33"/>
      <c r="R162" s="33"/>
      <c r="S162" s="33"/>
      <c r="T162" s="33"/>
      <c r="X162" s="1"/>
    </row>
    <row r="163" spans="1:24" ht="15.75" customHeight="1" x14ac:dyDescent="0.2">
      <c r="A163" s="33"/>
      <c r="B163" s="33"/>
      <c r="C163" s="33"/>
      <c r="D163" s="33"/>
      <c r="E163" s="33"/>
      <c r="F163" s="33"/>
      <c r="G163" s="94"/>
      <c r="H163" s="34"/>
      <c r="I163" s="53"/>
      <c r="J163" s="1"/>
      <c r="K163" s="33"/>
      <c r="L163" s="33"/>
      <c r="M163" s="33"/>
      <c r="O163" s="34"/>
      <c r="Q163" s="33"/>
      <c r="R163" s="33"/>
      <c r="S163" s="33"/>
      <c r="T163" s="33"/>
      <c r="X163" s="1"/>
    </row>
    <row r="164" spans="1:24" ht="15.75" customHeight="1" x14ac:dyDescent="0.2">
      <c r="A164" s="33"/>
      <c r="B164" s="33"/>
      <c r="C164" s="33"/>
      <c r="D164" s="33"/>
      <c r="E164" s="33"/>
      <c r="F164" s="33"/>
      <c r="G164" s="94"/>
      <c r="H164" s="34"/>
      <c r="I164" s="53"/>
      <c r="J164" s="1"/>
      <c r="K164" s="33"/>
      <c r="L164" s="33"/>
      <c r="M164" s="33"/>
      <c r="O164" s="34"/>
      <c r="Q164" s="33"/>
      <c r="R164" s="33"/>
      <c r="S164" s="33"/>
      <c r="T164" s="33"/>
      <c r="X164" s="1"/>
    </row>
    <row r="165" spans="1:24" ht="15.75" customHeight="1" x14ac:dyDescent="0.2">
      <c r="A165" s="33"/>
      <c r="B165" s="33"/>
      <c r="C165" s="33"/>
      <c r="D165" s="33"/>
      <c r="E165" s="33"/>
      <c r="F165" s="33"/>
      <c r="G165" s="94"/>
      <c r="H165" s="34"/>
      <c r="I165" s="53"/>
      <c r="J165" s="1"/>
      <c r="K165" s="33"/>
      <c r="L165" s="33"/>
      <c r="M165" s="33"/>
      <c r="O165" s="34"/>
      <c r="Q165" s="33"/>
      <c r="R165" s="33"/>
      <c r="S165" s="33"/>
      <c r="T165" s="33"/>
      <c r="X165" s="1"/>
    </row>
    <row r="166" spans="1:24" ht="15.75" customHeight="1" x14ac:dyDescent="0.2">
      <c r="A166" s="33"/>
      <c r="B166" s="33"/>
      <c r="C166" s="33"/>
      <c r="D166" s="33"/>
      <c r="E166" s="33"/>
      <c r="F166" s="33"/>
      <c r="G166" s="94"/>
      <c r="H166" s="34"/>
      <c r="I166" s="53"/>
      <c r="J166" s="1"/>
      <c r="K166" s="33"/>
      <c r="L166" s="33"/>
      <c r="M166" s="33"/>
      <c r="O166" s="34"/>
      <c r="Q166" s="33"/>
      <c r="R166" s="33"/>
      <c r="S166" s="33"/>
      <c r="T166" s="33"/>
      <c r="X166" s="1"/>
    </row>
    <row r="167" spans="1:24" ht="15.75" customHeight="1" x14ac:dyDescent="0.2">
      <c r="A167" s="33"/>
      <c r="B167" s="33"/>
      <c r="C167" s="33"/>
      <c r="D167" s="33"/>
      <c r="E167" s="33"/>
      <c r="F167" s="33"/>
      <c r="G167" s="94"/>
      <c r="H167" s="34"/>
      <c r="I167" s="53"/>
      <c r="J167" s="1"/>
      <c r="K167" s="33"/>
      <c r="L167" s="33"/>
      <c r="M167" s="33"/>
      <c r="O167" s="34"/>
      <c r="Q167" s="33"/>
      <c r="R167" s="33"/>
      <c r="S167" s="33"/>
      <c r="T167" s="33"/>
      <c r="X167" s="1"/>
    </row>
    <row r="168" spans="1:24" ht="15.75" customHeight="1" x14ac:dyDescent="0.2">
      <c r="A168" s="33"/>
      <c r="B168" s="33"/>
      <c r="C168" s="33"/>
      <c r="D168" s="33"/>
      <c r="E168" s="33"/>
      <c r="F168" s="33"/>
      <c r="G168" s="94"/>
      <c r="H168" s="34"/>
      <c r="I168" s="53"/>
      <c r="J168" s="1"/>
      <c r="K168" s="33"/>
      <c r="L168" s="33"/>
      <c r="M168" s="33"/>
      <c r="O168" s="34"/>
      <c r="Q168" s="33"/>
      <c r="R168" s="33"/>
      <c r="S168" s="33"/>
      <c r="T168" s="33"/>
      <c r="X168" s="1"/>
    </row>
    <row r="169" spans="1:24" ht="15.75" customHeight="1" x14ac:dyDescent="0.2">
      <c r="A169" s="33"/>
      <c r="B169" s="33"/>
      <c r="C169" s="33"/>
      <c r="D169" s="33"/>
      <c r="E169" s="33"/>
      <c r="F169" s="33"/>
      <c r="G169" s="94"/>
      <c r="H169" s="34"/>
      <c r="I169" s="53"/>
      <c r="J169" s="1"/>
      <c r="K169" s="33"/>
      <c r="L169" s="33"/>
      <c r="M169" s="33"/>
      <c r="O169" s="34"/>
      <c r="Q169" s="33"/>
      <c r="R169" s="33"/>
      <c r="S169" s="33"/>
      <c r="T169" s="33"/>
      <c r="X169" s="1"/>
    </row>
    <row r="170" spans="1:24" ht="15.75" customHeight="1" x14ac:dyDescent="0.2">
      <c r="A170" s="33"/>
      <c r="B170" s="33"/>
      <c r="C170" s="33"/>
      <c r="D170" s="33"/>
      <c r="E170" s="33"/>
      <c r="F170" s="33"/>
      <c r="G170" s="94"/>
      <c r="H170" s="34"/>
      <c r="I170" s="53"/>
      <c r="J170" s="1"/>
      <c r="K170" s="33"/>
      <c r="L170" s="33"/>
      <c r="M170" s="33"/>
      <c r="O170" s="34"/>
      <c r="Q170" s="33"/>
      <c r="R170" s="33"/>
      <c r="S170" s="33"/>
      <c r="T170" s="33"/>
      <c r="X170" s="1"/>
    </row>
    <row r="171" spans="1:24" ht="15.75" customHeight="1" x14ac:dyDescent="0.2">
      <c r="A171" s="33"/>
      <c r="B171" s="33"/>
      <c r="C171" s="33"/>
      <c r="D171" s="33"/>
      <c r="E171" s="33"/>
      <c r="F171" s="33"/>
      <c r="G171" s="94"/>
      <c r="H171" s="34"/>
      <c r="I171" s="53"/>
      <c r="J171" s="1"/>
      <c r="K171" s="33"/>
      <c r="L171" s="33"/>
      <c r="M171" s="33"/>
      <c r="O171" s="34"/>
      <c r="Q171" s="33"/>
      <c r="R171" s="33"/>
      <c r="S171" s="33"/>
      <c r="T171" s="33"/>
      <c r="X171" s="1"/>
    </row>
    <row r="172" spans="1:24" ht="15.75" customHeight="1" x14ac:dyDescent="0.2">
      <c r="A172" s="33"/>
      <c r="B172" s="33"/>
      <c r="C172" s="33"/>
      <c r="D172" s="33"/>
      <c r="E172" s="33"/>
      <c r="F172" s="33"/>
      <c r="G172" s="94"/>
      <c r="H172" s="34"/>
      <c r="I172" s="53"/>
      <c r="J172" s="1"/>
      <c r="K172" s="33"/>
      <c r="L172" s="33"/>
      <c r="M172" s="33"/>
      <c r="O172" s="34"/>
      <c r="Q172" s="33"/>
      <c r="R172" s="33"/>
      <c r="S172" s="33"/>
      <c r="T172" s="33"/>
      <c r="X172" s="1"/>
    </row>
    <row r="173" spans="1:24" ht="15.75" customHeight="1" x14ac:dyDescent="0.2">
      <c r="A173" s="33"/>
      <c r="B173" s="33"/>
      <c r="C173" s="33"/>
      <c r="D173" s="33"/>
      <c r="E173" s="33"/>
      <c r="F173" s="33"/>
      <c r="G173" s="94"/>
      <c r="H173" s="34"/>
      <c r="I173" s="53"/>
      <c r="J173" s="1"/>
      <c r="K173" s="33"/>
      <c r="L173" s="33"/>
      <c r="M173" s="33"/>
      <c r="O173" s="34"/>
      <c r="Q173" s="33"/>
      <c r="R173" s="33"/>
      <c r="S173" s="33"/>
      <c r="T173" s="33"/>
      <c r="X173" s="1"/>
    </row>
    <row r="174" spans="1:24" ht="15.75" customHeight="1" x14ac:dyDescent="0.2">
      <c r="A174" s="33"/>
      <c r="B174" s="33"/>
      <c r="C174" s="33"/>
      <c r="D174" s="33"/>
      <c r="E174" s="33"/>
      <c r="F174" s="33"/>
      <c r="G174" s="94"/>
      <c r="H174" s="34"/>
      <c r="I174" s="53"/>
      <c r="J174" s="1"/>
      <c r="K174" s="33"/>
      <c r="L174" s="33"/>
      <c r="M174" s="33"/>
      <c r="O174" s="34"/>
      <c r="Q174" s="33"/>
      <c r="R174" s="33"/>
      <c r="S174" s="33"/>
      <c r="T174" s="33"/>
      <c r="X174" s="1"/>
    </row>
    <row r="175" spans="1:24" ht="15.75" customHeight="1" x14ac:dyDescent="0.2">
      <c r="A175" s="33"/>
      <c r="B175" s="33"/>
      <c r="C175" s="33"/>
      <c r="D175" s="33"/>
      <c r="E175" s="33"/>
      <c r="F175" s="33"/>
      <c r="G175" s="94"/>
      <c r="H175" s="34"/>
      <c r="I175" s="53"/>
      <c r="J175" s="1"/>
      <c r="K175" s="33"/>
      <c r="L175" s="33"/>
      <c r="M175" s="33"/>
      <c r="O175" s="34"/>
      <c r="Q175" s="33"/>
      <c r="R175" s="33"/>
      <c r="S175" s="33"/>
      <c r="T175" s="33"/>
      <c r="X175" s="1"/>
    </row>
    <row r="176" spans="1:24" ht="15.75" customHeight="1" x14ac:dyDescent="0.2">
      <c r="A176" s="33"/>
      <c r="B176" s="33"/>
      <c r="C176" s="33"/>
      <c r="D176" s="33"/>
      <c r="E176" s="33"/>
      <c r="F176" s="33"/>
      <c r="G176" s="94"/>
      <c r="H176" s="34"/>
      <c r="I176" s="53"/>
      <c r="J176" s="1"/>
      <c r="K176" s="33"/>
      <c r="L176" s="33"/>
      <c r="M176" s="33"/>
      <c r="O176" s="34"/>
      <c r="Q176" s="33"/>
      <c r="R176" s="33"/>
      <c r="S176" s="33"/>
      <c r="T176" s="33"/>
      <c r="X176" s="1"/>
    </row>
    <row r="177" spans="1:24" ht="15.75" customHeight="1" x14ac:dyDescent="0.2">
      <c r="A177" s="33"/>
      <c r="B177" s="33"/>
      <c r="C177" s="33"/>
      <c r="D177" s="33"/>
      <c r="E177" s="33"/>
      <c r="F177" s="33"/>
      <c r="G177" s="94"/>
      <c r="H177" s="34"/>
      <c r="I177" s="53"/>
      <c r="J177" s="1"/>
      <c r="K177" s="33"/>
      <c r="L177" s="33"/>
      <c r="M177" s="33"/>
      <c r="O177" s="34"/>
      <c r="Q177" s="33"/>
      <c r="R177" s="33"/>
      <c r="S177" s="33"/>
      <c r="T177" s="33"/>
      <c r="X177" s="1"/>
    </row>
    <row r="178" spans="1:24" ht="15.75" customHeight="1" x14ac:dyDescent="0.2">
      <c r="A178" s="33"/>
      <c r="B178" s="33"/>
      <c r="C178" s="33"/>
      <c r="D178" s="33"/>
      <c r="E178" s="33"/>
      <c r="F178" s="33"/>
      <c r="G178" s="94"/>
      <c r="H178" s="34"/>
      <c r="I178" s="53"/>
      <c r="J178" s="1"/>
      <c r="K178" s="33"/>
      <c r="L178" s="33"/>
      <c r="M178" s="33"/>
      <c r="O178" s="34"/>
      <c r="Q178" s="33"/>
      <c r="R178" s="33"/>
      <c r="S178" s="33"/>
      <c r="T178" s="33"/>
      <c r="X178" s="1"/>
    </row>
    <row r="179" spans="1:24" ht="15.75" customHeight="1" x14ac:dyDescent="0.2">
      <c r="A179" s="33"/>
      <c r="B179" s="33"/>
      <c r="C179" s="33"/>
      <c r="D179" s="33"/>
      <c r="E179" s="33"/>
      <c r="F179" s="33"/>
      <c r="G179" s="94"/>
      <c r="H179" s="34"/>
      <c r="I179" s="53"/>
      <c r="J179" s="1"/>
      <c r="K179" s="33"/>
      <c r="L179" s="33"/>
      <c r="M179" s="33"/>
      <c r="O179" s="34"/>
      <c r="Q179" s="33"/>
      <c r="R179" s="33"/>
      <c r="S179" s="33"/>
      <c r="T179" s="33"/>
      <c r="X179" s="1"/>
    </row>
    <row r="180" spans="1:24" ht="15.75" customHeight="1" x14ac:dyDescent="0.2">
      <c r="A180" s="33"/>
      <c r="B180" s="33"/>
      <c r="C180" s="33"/>
      <c r="D180" s="33"/>
      <c r="E180" s="33"/>
      <c r="F180" s="33"/>
      <c r="G180" s="94"/>
      <c r="H180" s="34"/>
      <c r="I180" s="53"/>
      <c r="J180" s="1"/>
      <c r="K180" s="33"/>
      <c r="L180" s="33"/>
      <c r="M180" s="33"/>
      <c r="O180" s="34"/>
      <c r="Q180" s="33"/>
      <c r="R180" s="33"/>
      <c r="S180" s="33"/>
      <c r="T180" s="33"/>
      <c r="X180" s="1"/>
    </row>
    <row r="181" spans="1:24" ht="15.75" customHeight="1" x14ac:dyDescent="0.2">
      <c r="A181" s="33"/>
      <c r="B181" s="33"/>
      <c r="C181" s="33"/>
      <c r="D181" s="33"/>
      <c r="E181" s="33"/>
      <c r="F181" s="33"/>
      <c r="G181" s="94"/>
      <c r="H181" s="34"/>
      <c r="I181" s="53"/>
      <c r="J181" s="1"/>
      <c r="K181" s="33"/>
      <c r="L181" s="33"/>
      <c r="M181" s="33"/>
      <c r="O181" s="34"/>
      <c r="Q181" s="33"/>
      <c r="R181" s="33"/>
      <c r="S181" s="33"/>
      <c r="T181" s="33"/>
      <c r="X181" s="1"/>
    </row>
    <row r="182" spans="1:24" ht="15.75" customHeight="1" x14ac:dyDescent="0.2">
      <c r="A182" s="33"/>
      <c r="B182" s="33"/>
      <c r="C182" s="33"/>
      <c r="D182" s="33"/>
      <c r="E182" s="33"/>
      <c r="F182" s="33"/>
      <c r="G182" s="94"/>
      <c r="H182" s="34"/>
      <c r="I182" s="53"/>
      <c r="J182" s="1"/>
      <c r="K182" s="33"/>
      <c r="L182" s="33"/>
      <c r="M182" s="33"/>
      <c r="O182" s="34"/>
      <c r="Q182" s="33"/>
      <c r="R182" s="33"/>
      <c r="S182" s="33"/>
      <c r="T182" s="33"/>
      <c r="X182" s="1"/>
    </row>
    <row r="183" spans="1:24" ht="15.75" customHeight="1" x14ac:dyDescent="0.2">
      <c r="A183" s="33"/>
      <c r="B183" s="33"/>
      <c r="C183" s="33"/>
      <c r="D183" s="33"/>
      <c r="E183" s="33"/>
      <c r="F183" s="33"/>
      <c r="G183" s="94"/>
      <c r="H183" s="34"/>
      <c r="I183" s="53"/>
      <c r="J183" s="1"/>
      <c r="K183" s="33"/>
      <c r="L183" s="33"/>
      <c r="M183" s="33"/>
      <c r="O183" s="34"/>
      <c r="Q183" s="33"/>
      <c r="R183" s="33"/>
      <c r="S183" s="33"/>
      <c r="T183" s="33"/>
      <c r="X183" s="1"/>
    </row>
    <row r="184" spans="1:24" ht="15.75" customHeight="1" x14ac:dyDescent="0.2">
      <c r="A184" s="33"/>
      <c r="B184" s="33"/>
      <c r="C184" s="33"/>
      <c r="D184" s="33"/>
      <c r="E184" s="33"/>
      <c r="F184" s="33"/>
      <c r="G184" s="94"/>
      <c r="H184" s="34"/>
      <c r="I184" s="53"/>
      <c r="J184" s="1"/>
      <c r="K184" s="33"/>
      <c r="L184" s="33"/>
      <c r="M184" s="33"/>
      <c r="O184" s="34"/>
      <c r="Q184" s="33"/>
      <c r="R184" s="33"/>
      <c r="S184" s="33"/>
      <c r="T184" s="33"/>
      <c r="X184" s="1"/>
    </row>
    <row r="185" spans="1:24" ht="15.75" customHeight="1" x14ac:dyDescent="0.2">
      <c r="A185" s="33"/>
      <c r="B185" s="33"/>
      <c r="C185" s="33"/>
      <c r="D185" s="33"/>
      <c r="E185" s="33"/>
      <c r="F185" s="33"/>
      <c r="G185" s="94"/>
      <c r="H185" s="34"/>
      <c r="I185" s="53"/>
      <c r="J185" s="1"/>
      <c r="K185" s="33"/>
      <c r="L185" s="33"/>
      <c r="M185" s="33"/>
      <c r="O185" s="34"/>
      <c r="Q185" s="33"/>
      <c r="R185" s="33"/>
      <c r="S185" s="33"/>
      <c r="T185" s="33"/>
      <c r="X185" s="1"/>
    </row>
    <row r="186" spans="1:24" ht="15.75" customHeight="1" x14ac:dyDescent="0.2">
      <c r="A186" s="33"/>
      <c r="B186" s="33"/>
      <c r="C186" s="33"/>
      <c r="D186" s="33"/>
      <c r="E186" s="33"/>
      <c r="F186" s="33"/>
      <c r="G186" s="94"/>
      <c r="H186" s="34"/>
      <c r="I186" s="53"/>
      <c r="J186" s="1"/>
      <c r="K186" s="33"/>
      <c r="L186" s="33"/>
      <c r="M186" s="33"/>
      <c r="O186" s="34"/>
      <c r="Q186" s="33"/>
      <c r="R186" s="33"/>
      <c r="S186" s="33"/>
      <c r="T186" s="33"/>
      <c r="X186" s="1"/>
    </row>
    <row r="187" spans="1:24" ht="15.75" customHeight="1" x14ac:dyDescent="0.2">
      <c r="A187" s="33"/>
      <c r="B187" s="33"/>
      <c r="C187" s="33"/>
      <c r="D187" s="33"/>
      <c r="E187" s="33"/>
      <c r="F187" s="33"/>
      <c r="G187" s="94"/>
      <c r="H187" s="34"/>
      <c r="I187" s="53"/>
      <c r="J187" s="1"/>
      <c r="K187" s="33"/>
      <c r="L187" s="33"/>
      <c r="M187" s="33"/>
      <c r="O187" s="34"/>
      <c r="Q187" s="33"/>
      <c r="R187" s="33"/>
      <c r="S187" s="33"/>
      <c r="T187" s="33"/>
      <c r="X187" s="1"/>
    </row>
    <row r="188" spans="1:24" ht="15.75" customHeight="1" x14ac:dyDescent="0.2">
      <c r="A188" s="33"/>
      <c r="B188" s="33"/>
      <c r="C188" s="33"/>
      <c r="D188" s="33"/>
      <c r="E188" s="33"/>
      <c r="F188" s="33"/>
      <c r="G188" s="94"/>
      <c r="H188" s="34"/>
      <c r="I188" s="53"/>
      <c r="J188" s="1"/>
      <c r="K188" s="33"/>
      <c r="L188" s="33"/>
      <c r="M188" s="33"/>
      <c r="O188" s="34"/>
      <c r="Q188" s="33"/>
      <c r="R188" s="33"/>
      <c r="S188" s="33"/>
      <c r="T188" s="33"/>
      <c r="X188" s="1"/>
    </row>
    <row r="189" spans="1:24" ht="15.75" customHeight="1" x14ac:dyDescent="0.2">
      <c r="A189" s="33"/>
      <c r="B189" s="33"/>
      <c r="C189" s="33"/>
      <c r="D189" s="33"/>
      <c r="E189" s="33"/>
      <c r="F189" s="33"/>
      <c r="G189" s="94"/>
      <c r="H189" s="34"/>
      <c r="I189" s="53"/>
      <c r="J189" s="1"/>
      <c r="K189" s="33"/>
      <c r="L189" s="33"/>
      <c r="M189" s="33"/>
      <c r="O189" s="34"/>
      <c r="Q189" s="33"/>
      <c r="R189" s="33"/>
      <c r="S189" s="33"/>
      <c r="T189" s="33"/>
      <c r="X189" s="1"/>
    </row>
    <row r="190" spans="1:24" ht="15.75" customHeight="1" x14ac:dyDescent="0.2">
      <c r="A190" s="33"/>
      <c r="B190" s="33"/>
      <c r="C190" s="33"/>
      <c r="D190" s="33"/>
      <c r="E190" s="33"/>
      <c r="F190" s="33"/>
      <c r="G190" s="94"/>
      <c r="H190" s="34"/>
      <c r="I190" s="53"/>
      <c r="J190" s="1"/>
      <c r="K190" s="33"/>
      <c r="L190" s="33"/>
      <c r="M190" s="33"/>
      <c r="O190" s="34"/>
      <c r="Q190" s="33"/>
      <c r="R190" s="33"/>
      <c r="S190" s="33"/>
      <c r="T190" s="33"/>
      <c r="X190" s="1"/>
    </row>
    <row r="191" spans="1:24" ht="15.75" customHeight="1" x14ac:dyDescent="0.2">
      <c r="A191" s="33"/>
      <c r="B191" s="33"/>
      <c r="C191" s="33"/>
      <c r="D191" s="33"/>
      <c r="E191" s="33"/>
      <c r="F191" s="33"/>
      <c r="G191" s="94"/>
      <c r="H191" s="34"/>
      <c r="I191" s="53"/>
      <c r="J191" s="1"/>
      <c r="K191" s="33"/>
      <c r="L191" s="33"/>
      <c r="M191" s="33"/>
      <c r="O191" s="34"/>
      <c r="Q191" s="33"/>
      <c r="R191" s="33"/>
      <c r="S191" s="33"/>
      <c r="T191" s="33"/>
      <c r="X191" s="1"/>
    </row>
    <row r="192" spans="1:24" ht="15.75" customHeight="1" x14ac:dyDescent="0.2">
      <c r="A192" s="33"/>
      <c r="B192" s="33"/>
      <c r="C192" s="33"/>
      <c r="D192" s="33"/>
      <c r="E192" s="33"/>
      <c r="F192" s="33"/>
      <c r="G192" s="94"/>
      <c r="H192" s="34"/>
      <c r="I192" s="53"/>
      <c r="J192" s="1"/>
      <c r="K192" s="33"/>
      <c r="L192" s="33"/>
      <c r="M192" s="33"/>
      <c r="O192" s="34"/>
      <c r="Q192" s="33"/>
      <c r="R192" s="33"/>
      <c r="S192" s="33"/>
      <c r="T192" s="33"/>
      <c r="X192" s="1"/>
    </row>
    <row r="193" spans="1:24" ht="15.75" customHeight="1" x14ac:dyDescent="0.2">
      <c r="A193" s="33"/>
      <c r="B193" s="33"/>
      <c r="C193" s="33"/>
      <c r="D193" s="33"/>
      <c r="E193" s="33"/>
      <c r="F193" s="33"/>
      <c r="G193" s="94"/>
      <c r="H193" s="34"/>
      <c r="I193" s="53"/>
      <c r="J193" s="1"/>
      <c r="K193" s="33"/>
      <c r="L193" s="33"/>
      <c r="M193" s="33"/>
      <c r="O193" s="34"/>
      <c r="Q193" s="33"/>
      <c r="R193" s="33"/>
      <c r="S193" s="33"/>
      <c r="T193" s="33"/>
      <c r="X193" s="1"/>
    </row>
    <row r="194" spans="1:24" ht="15.75" customHeight="1" x14ac:dyDescent="0.2">
      <c r="A194" s="33"/>
      <c r="B194" s="33"/>
      <c r="C194" s="33"/>
      <c r="D194" s="33"/>
      <c r="E194" s="33"/>
      <c r="F194" s="33"/>
      <c r="G194" s="94"/>
      <c r="H194" s="34"/>
      <c r="I194" s="53"/>
      <c r="J194" s="1"/>
      <c r="K194" s="33"/>
      <c r="L194" s="33"/>
      <c r="M194" s="33"/>
      <c r="O194" s="34"/>
      <c r="Q194" s="33"/>
      <c r="R194" s="33"/>
      <c r="S194" s="33"/>
      <c r="T194" s="33"/>
      <c r="X194" s="1"/>
    </row>
    <row r="195" spans="1:24" ht="15.75" customHeight="1" x14ac:dyDescent="0.2">
      <c r="A195" s="33"/>
      <c r="B195" s="33"/>
      <c r="C195" s="33"/>
      <c r="D195" s="33"/>
      <c r="E195" s="33"/>
      <c r="F195" s="33"/>
      <c r="G195" s="94"/>
      <c r="H195" s="34"/>
      <c r="I195" s="53"/>
      <c r="J195" s="1"/>
      <c r="K195" s="33"/>
      <c r="L195" s="33"/>
      <c r="M195" s="33"/>
      <c r="O195" s="34"/>
      <c r="Q195" s="33"/>
      <c r="R195" s="33"/>
      <c r="S195" s="33"/>
      <c r="T195" s="33"/>
      <c r="X195" s="1"/>
    </row>
    <row r="196" spans="1:24" ht="15.75" customHeight="1" x14ac:dyDescent="0.2">
      <c r="A196" s="33"/>
      <c r="B196" s="33"/>
      <c r="C196" s="33"/>
      <c r="D196" s="33"/>
      <c r="E196" s="33"/>
      <c r="F196" s="33"/>
      <c r="G196" s="94"/>
      <c r="H196" s="34"/>
      <c r="I196" s="53"/>
      <c r="J196" s="1"/>
      <c r="K196" s="33"/>
      <c r="L196" s="33"/>
      <c r="M196" s="33"/>
      <c r="O196" s="34"/>
      <c r="Q196" s="33"/>
      <c r="R196" s="33"/>
      <c r="S196" s="33"/>
      <c r="T196" s="33"/>
      <c r="X196" s="1"/>
    </row>
    <row r="197" spans="1:24" ht="15.75" customHeight="1" x14ac:dyDescent="0.2">
      <c r="A197" s="33"/>
      <c r="B197" s="33"/>
      <c r="C197" s="33"/>
      <c r="D197" s="33"/>
      <c r="E197" s="33"/>
      <c r="F197" s="33"/>
      <c r="G197" s="94"/>
      <c r="H197" s="34"/>
      <c r="I197" s="53"/>
      <c r="J197" s="1"/>
      <c r="K197" s="33"/>
      <c r="L197" s="33"/>
      <c r="M197" s="33"/>
      <c r="O197" s="34"/>
      <c r="Q197" s="33"/>
      <c r="R197" s="33"/>
      <c r="S197" s="33"/>
      <c r="T197" s="33"/>
      <c r="X197" s="1"/>
    </row>
    <row r="198" spans="1:24" ht="15.75" customHeight="1" x14ac:dyDescent="0.2">
      <c r="A198" s="33"/>
      <c r="B198" s="33"/>
      <c r="C198" s="33"/>
      <c r="D198" s="33"/>
      <c r="E198" s="33"/>
      <c r="F198" s="33"/>
      <c r="G198" s="94"/>
      <c r="H198" s="34"/>
      <c r="I198" s="53"/>
      <c r="J198" s="1"/>
      <c r="K198" s="33"/>
      <c r="L198" s="33"/>
      <c r="M198" s="33"/>
      <c r="O198" s="34"/>
      <c r="Q198" s="33"/>
      <c r="R198" s="33"/>
      <c r="S198" s="33"/>
      <c r="T198" s="33"/>
      <c r="X198" s="1"/>
    </row>
    <row r="199" spans="1:24" ht="15.75" customHeight="1" x14ac:dyDescent="0.2">
      <c r="A199" s="33"/>
      <c r="B199" s="33"/>
      <c r="C199" s="33"/>
      <c r="D199" s="33"/>
      <c r="E199" s="33"/>
      <c r="F199" s="33"/>
      <c r="G199" s="94"/>
      <c r="H199" s="34"/>
      <c r="I199" s="53"/>
      <c r="J199" s="1"/>
      <c r="K199" s="33"/>
      <c r="L199" s="33"/>
      <c r="M199" s="33"/>
      <c r="O199" s="34"/>
      <c r="Q199" s="33"/>
      <c r="R199" s="33"/>
      <c r="S199" s="33"/>
      <c r="T199" s="33"/>
      <c r="X199" s="1"/>
    </row>
    <row r="200" spans="1:24" ht="15.75" customHeight="1" x14ac:dyDescent="0.2">
      <c r="A200" s="33"/>
      <c r="B200" s="33"/>
      <c r="C200" s="33"/>
      <c r="D200" s="33"/>
      <c r="E200" s="33"/>
      <c r="F200" s="33"/>
      <c r="G200" s="94"/>
      <c r="H200" s="34"/>
      <c r="I200" s="53"/>
      <c r="J200" s="1"/>
      <c r="K200" s="33"/>
      <c r="L200" s="33"/>
      <c r="M200" s="33"/>
      <c r="O200" s="34"/>
      <c r="Q200" s="33"/>
      <c r="R200" s="33"/>
      <c r="S200" s="33"/>
      <c r="T200" s="33"/>
      <c r="X200" s="1"/>
    </row>
    <row r="201" spans="1:24" ht="15.75" customHeight="1" x14ac:dyDescent="0.2">
      <c r="A201" s="33"/>
      <c r="B201" s="33"/>
      <c r="C201" s="33"/>
      <c r="D201" s="33"/>
      <c r="E201" s="33"/>
      <c r="F201" s="33"/>
      <c r="G201" s="94"/>
      <c r="H201" s="34"/>
      <c r="I201" s="53"/>
      <c r="J201" s="1"/>
      <c r="K201" s="33"/>
      <c r="L201" s="33"/>
      <c r="M201" s="33"/>
      <c r="O201" s="34"/>
      <c r="Q201" s="33"/>
      <c r="R201" s="33"/>
      <c r="S201" s="33"/>
      <c r="T201" s="33"/>
      <c r="X201" s="1"/>
    </row>
    <row r="202" spans="1:24" ht="15.75" customHeight="1" x14ac:dyDescent="0.2">
      <c r="A202" s="33"/>
      <c r="B202" s="33"/>
      <c r="C202" s="33"/>
      <c r="D202" s="33"/>
      <c r="E202" s="33"/>
      <c r="F202" s="33"/>
      <c r="G202" s="94"/>
      <c r="H202" s="34"/>
      <c r="I202" s="53"/>
      <c r="J202" s="1"/>
      <c r="K202" s="33"/>
      <c r="L202" s="33"/>
      <c r="M202" s="33"/>
      <c r="O202" s="34"/>
      <c r="Q202" s="33"/>
      <c r="R202" s="33"/>
      <c r="S202" s="33"/>
      <c r="T202" s="33"/>
      <c r="X202" s="1"/>
    </row>
    <row r="203" spans="1:24" ht="15.75" customHeight="1" x14ac:dyDescent="0.2">
      <c r="A203" s="33"/>
      <c r="B203" s="33"/>
      <c r="C203" s="33"/>
      <c r="D203" s="33"/>
      <c r="E203" s="33"/>
      <c r="F203" s="33"/>
      <c r="G203" s="94"/>
      <c r="H203" s="34"/>
      <c r="I203" s="53"/>
      <c r="J203" s="1"/>
      <c r="K203" s="33"/>
      <c r="L203" s="33"/>
      <c r="M203" s="33"/>
      <c r="O203" s="34"/>
      <c r="Q203" s="33"/>
      <c r="R203" s="33"/>
      <c r="S203" s="33"/>
      <c r="T203" s="33"/>
      <c r="X203" s="1"/>
    </row>
    <row r="204" spans="1:24" ht="15.75" customHeight="1" x14ac:dyDescent="0.2">
      <c r="A204" s="33"/>
      <c r="B204" s="33"/>
      <c r="C204" s="33"/>
      <c r="D204" s="33"/>
      <c r="E204" s="33"/>
      <c r="F204" s="33"/>
      <c r="G204" s="94"/>
      <c r="H204" s="34"/>
      <c r="I204" s="53"/>
      <c r="J204" s="1"/>
      <c r="K204" s="33"/>
      <c r="L204" s="33"/>
      <c r="M204" s="33"/>
      <c r="O204" s="34"/>
      <c r="Q204" s="33"/>
      <c r="R204" s="33"/>
      <c r="S204" s="33"/>
      <c r="T204" s="33"/>
      <c r="X204" s="1"/>
    </row>
    <row r="205" spans="1:24" ht="15.75" customHeight="1" x14ac:dyDescent="0.2">
      <c r="A205" s="33"/>
      <c r="B205" s="33"/>
      <c r="C205" s="33"/>
      <c r="D205" s="33"/>
      <c r="E205" s="33"/>
      <c r="F205" s="33"/>
      <c r="G205" s="94"/>
      <c r="H205" s="34"/>
      <c r="I205" s="53"/>
      <c r="J205" s="1"/>
      <c r="K205" s="33"/>
      <c r="L205" s="33"/>
      <c r="M205" s="33"/>
      <c r="O205" s="34"/>
      <c r="Q205" s="33"/>
      <c r="R205" s="33"/>
      <c r="S205" s="33"/>
      <c r="T205" s="33"/>
      <c r="X205" s="1"/>
    </row>
    <row r="206" spans="1:24" ht="15.75" customHeight="1" x14ac:dyDescent="0.2"/>
    <row r="207" spans="1:24" ht="15.75" customHeight="1" x14ac:dyDescent="0.2"/>
    <row r="208" spans="1:24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</sheetData>
  <mergeCells count="1">
    <mergeCell ref="A32:C32"/>
  </mergeCells>
  <phoneticPr fontId="17" type="noConversion"/>
  <conditionalFormatting sqref="A37:A1018">
    <cfRule type="expression" dxfId="12" priority="4">
      <formula>AND($A37&lt;&gt;"",$B37="")</formula>
    </cfRule>
  </conditionalFormatting>
  <conditionalFormatting sqref="A36:I36">
    <cfRule type="expression" dxfId="11" priority="6">
      <formula>$B36&lt;&gt;""</formula>
    </cfRule>
  </conditionalFormatting>
  <conditionalFormatting sqref="A37:I1018">
    <cfRule type="expression" dxfId="10" priority="5">
      <formula>$B37&lt;&gt;""</formula>
    </cfRule>
  </conditionalFormatting>
  <conditionalFormatting sqref="H10:H29">
    <cfRule type="expression" dxfId="9" priority="1">
      <formula>AND(MARGEMIN&lt;&gt;"",MARGEMIN&lt;8%)</formula>
    </cfRule>
    <cfRule type="expression" dxfId="8" priority="2">
      <formula>AND(MARGEMIN&lt;&gt;"",MARGEMIN&lt;11%)</formula>
    </cfRule>
    <cfRule type="expression" dxfId="7" priority="3">
      <formula>MARGEMIN&gt;=11%</formula>
    </cfRule>
  </conditionalFormatting>
  <conditionalFormatting sqref="H35:H1020 L30:M31 O30:O31 R30:R31 H32">
    <cfRule type="expression" dxfId="6" priority="26">
      <formula>AND(MARGEMIN&lt;&gt;"",MARGEMIN&lt;8%)</formula>
    </cfRule>
  </conditionalFormatting>
  <conditionalFormatting sqref="L30:M31 O30:O31 R30:R31 H32 H35:H1020">
    <cfRule type="expression" dxfId="5" priority="27">
      <formula>AND(MARGEMIN&lt;&gt;"",MARGEMIN&lt;11%)</formula>
    </cfRule>
    <cfRule type="expression" dxfId="4" priority="28">
      <formula>MARGEMIN&gt;=11%</formula>
    </cfRule>
  </conditionalFormatting>
  <conditionalFormatting sqref="N10:N29 N32:N10020">
    <cfRule type="expression" dxfId="3" priority="33">
      <formula>AND($N10&lt;&gt;"",$N10="❓️")</formula>
    </cfRule>
  </conditionalFormatting>
  <dataValidations count="2">
    <dataValidation type="list" errorStyle="information" allowBlank="1" showDropDown="1" showInputMessage="1" sqref="A34" xr:uid="{D1DCDB76-7C5C-47FC-A089-977DE3A9FFF9}">
      <formula1>OFFSET(#REF!,0,0,COUNTA(#REF!),1)</formula1>
    </dataValidation>
    <dataValidation type="list" allowBlank="1" showDropDown="1" showInputMessage="1" sqref="M10:M29" xr:uid="{F49A758E-29EC-4ACA-8DA3-9C0455823449}">
      <formula1>"Agregado,Terceiro"</formula1>
    </dataValidation>
  </dataValidations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B7E9-77FA-49AC-953D-794D6756CAE9}">
  <dimension ref="A1:L34"/>
  <sheetViews>
    <sheetView showGridLines="0" workbookViewId="0">
      <selection activeCell="B13" sqref="B13"/>
    </sheetView>
  </sheetViews>
  <sheetFormatPr defaultRowHeight="14.25" x14ac:dyDescent="0.2"/>
  <cols>
    <col min="2" max="2" width="21.5" bestFit="1" customWidth="1"/>
    <col min="3" max="3" width="22.875" bestFit="1" customWidth="1"/>
    <col min="4" max="4" width="11.875" customWidth="1"/>
    <col min="5" max="5" width="12" bestFit="1" customWidth="1"/>
    <col min="6" max="6" width="13.125" bestFit="1" customWidth="1"/>
    <col min="8" max="8" width="12" bestFit="1" customWidth="1"/>
    <col min="9" max="10" width="13.25" bestFit="1" customWidth="1"/>
    <col min="11" max="11" width="16.5" bestFit="1" customWidth="1"/>
    <col min="12" max="12" width="12" bestFit="1" customWidth="1"/>
  </cols>
  <sheetData>
    <row r="1" spans="1:12" ht="15" x14ac:dyDescent="0.25">
      <c r="A1" s="159" t="s">
        <v>132</v>
      </c>
      <c r="B1" s="160"/>
      <c r="C1" s="160"/>
      <c r="D1" s="160"/>
      <c r="E1" s="160"/>
      <c r="F1" s="160"/>
      <c r="G1" s="76"/>
      <c r="H1" s="77"/>
      <c r="I1" s="77" t="s">
        <v>133</v>
      </c>
      <c r="K1" s="104" t="s">
        <v>150</v>
      </c>
      <c r="L1" s="82">
        <v>3500</v>
      </c>
    </row>
    <row r="2" spans="1:12" x14ac:dyDescent="0.2">
      <c r="A2" s="78" t="s">
        <v>134</v>
      </c>
      <c r="B2" s="79" t="s">
        <v>47</v>
      </c>
      <c r="C2" s="79" t="s">
        <v>48</v>
      </c>
      <c r="D2" s="79" t="s">
        <v>11</v>
      </c>
      <c r="E2" s="79" t="s">
        <v>138</v>
      </c>
      <c r="F2" s="80" t="s">
        <v>137</v>
      </c>
      <c r="H2" s="77" t="s">
        <v>135</v>
      </c>
      <c r="I2" s="77">
        <v>5.85</v>
      </c>
    </row>
    <row r="3" spans="1:12" x14ac:dyDescent="0.2">
      <c r="A3" s="84" t="s">
        <v>135</v>
      </c>
      <c r="B3" s="122" t="s">
        <v>54</v>
      </c>
      <c r="C3" s="122" t="s">
        <v>188</v>
      </c>
      <c r="D3" s="81">
        <v>528</v>
      </c>
      <c r="E3" s="82">
        <v>100.8</v>
      </c>
      <c r="F3" s="82">
        <f>IF(Tabela2[[#This Row],[TIPO]]="CHEIO",(Tabela2[[#This Row],[KM]]*$I$2)+Tabela2[[#This Row],[PEDÁGIO]],(Tabela2[[#This Row],[KM]]*$I$3)+Tabela2[[#This Row],[PEDÁGIO]])</f>
        <v>3189.6</v>
      </c>
      <c r="H3" s="77" t="s">
        <v>136</v>
      </c>
      <c r="I3" s="77">
        <v>2.2200000000000002</v>
      </c>
    </row>
    <row r="4" spans="1:12" x14ac:dyDescent="0.2">
      <c r="A4" s="135" t="s">
        <v>136</v>
      </c>
      <c r="B4" s="122" t="s">
        <v>188</v>
      </c>
      <c r="C4" s="153" t="s">
        <v>228</v>
      </c>
      <c r="D4" s="136">
        <v>469</v>
      </c>
      <c r="E4" s="137">
        <v>182.4</v>
      </c>
      <c r="F4" s="138">
        <f>IF(Tabela2[[#This Row],[TIPO]]="CHEIO",(Tabela2[[#This Row],[KM]]*$I$2)+Tabela2[[#This Row],[PEDÁGIO]],(Tabela2[[#This Row],[KM]]*$I$3)+Tabela2[[#This Row],[PEDÁGIO]])</f>
        <v>1223.5800000000002</v>
      </c>
      <c r="H4" s="139" t="s">
        <v>137</v>
      </c>
      <c r="I4" s="85"/>
    </row>
    <row r="5" spans="1:12" x14ac:dyDescent="0.2">
      <c r="A5" s="140"/>
      <c r="B5" s="141"/>
      <c r="C5" s="141"/>
      <c r="D5" s="142"/>
      <c r="E5" s="143"/>
      <c r="F5" s="144">
        <f>SUBTOTAL(109,F3:F4)</f>
        <v>4413.18</v>
      </c>
      <c r="H5" s="85"/>
      <c r="I5" s="85"/>
    </row>
    <row r="6" spans="1:12" x14ac:dyDescent="0.2">
      <c r="A6" s="122" t="s">
        <v>135</v>
      </c>
      <c r="B6" s="122" t="s">
        <v>54</v>
      </c>
      <c r="C6" s="122" t="s">
        <v>189</v>
      </c>
      <c r="D6" s="81">
        <v>541</v>
      </c>
      <c r="E6" s="82">
        <v>84</v>
      </c>
      <c r="F6" s="82">
        <f>IF(Tabela2[[#This Row],[TIPO]]="CHEIO",(Tabela2[[#This Row],[KM]]*$I$2)+Tabela2[[#This Row],[PEDÁGIO]],(Tabela2[[#This Row],[KM]]*$I$3)+Tabela2[[#This Row],[PEDÁGIO]])</f>
        <v>3248.85</v>
      </c>
      <c r="H6" s="85"/>
      <c r="I6" s="85"/>
    </row>
    <row r="7" spans="1:12" x14ac:dyDescent="0.2">
      <c r="A7" s="134" t="s">
        <v>136</v>
      </c>
      <c r="B7" s="122" t="s">
        <v>189</v>
      </c>
      <c r="C7" s="153" t="s">
        <v>228</v>
      </c>
      <c r="D7" s="81">
        <v>439</v>
      </c>
      <c r="E7" s="82">
        <v>91.2</v>
      </c>
      <c r="F7" s="82">
        <f>IF(Tabela2[[#This Row],[TIPO]]="CHEIO",(Tabela2[[#This Row],[KM]]*$I$2)+Tabela2[[#This Row],[PEDÁGIO]],(Tabela2[[#This Row],[KM]]*$I$3)+Tabela2[[#This Row],[PEDÁGIO]])</f>
        <v>1065.78</v>
      </c>
      <c r="H7" s="85"/>
      <c r="I7" s="85"/>
    </row>
    <row r="8" spans="1:12" x14ac:dyDescent="0.2">
      <c r="A8" s="141"/>
      <c r="B8" s="141"/>
      <c r="C8" s="141"/>
      <c r="D8" s="145"/>
      <c r="E8" s="146"/>
      <c r="F8" s="146">
        <f>SUBTOTAL(109,F6:F7)</f>
        <v>4314.63</v>
      </c>
      <c r="H8" s="85"/>
      <c r="I8" s="85"/>
    </row>
    <row r="9" spans="1:12" x14ac:dyDescent="0.2">
      <c r="A9" s="122" t="s">
        <v>135</v>
      </c>
      <c r="B9" s="122" t="s">
        <v>54</v>
      </c>
      <c r="C9" s="122" t="s">
        <v>190</v>
      </c>
      <c r="D9" s="81">
        <v>541</v>
      </c>
      <c r="E9" s="77">
        <v>146.4</v>
      </c>
      <c r="F9" s="123">
        <f>IF(Tabela2[[#This Row],[TIPO]]="CHEIO",(Tabela2[[#This Row],[KM]]*$I$2)+Tabela2[[#This Row],[PEDÁGIO]],(Tabela2[[#This Row],[KM]]*$I$3)+Tabela2[[#This Row],[PEDÁGIO]])</f>
        <v>3311.25</v>
      </c>
    </row>
    <row r="10" spans="1:12" x14ac:dyDescent="0.2">
      <c r="A10" s="134" t="s">
        <v>136</v>
      </c>
      <c r="B10" s="122" t="s">
        <v>190</v>
      </c>
      <c r="C10" s="153" t="s">
        <v>228</v>
      </c>
      <c r="D10" s="81">
        <v>462</v>
      </c>
      <c r="E10" s="77">
        <v>136.80000000000001</v>
      </c>
      <c r="F10" s="123">
        <f>IF(Tabela2[[#This Row],[TIPO]]="CHEIO",(Tabela2[[#This Row],[KM]]*$I$2)+Tabela2[[#This Row],[PEDÁGIO]],(Tabela2[[#This Row],[KM]]*$I$3)+Tabela2[[#This Row],[PEDÁGIO]])</f>
        <v>1162.44</v>
      </c>
    </row>
    <row r="11" spans="1:12" x14ac:dyDescent="0.2">
      <c r="A11" s="141"/>
      <c r="B11" s="141"/>
      <c r="C11" s="141"/>
      <c r="D11" s="145"/>
      <c r="E11" s="147"/>
      <c r="F11" s="148">
        <f>SUBTOTAL(109,F9:F10)</f>
        <v>4473.6900000000005</v>
      </c>
    </row>
    <row r="12" spans="1:12" x14ac:dyDescent="0.2">
      <c r="A12" s="122" t="s">
        <v>135</v>
      </c>
      <c r="B12" s="122" t="s">
        <v>54</v>
      </c>
      <c r="C12" s="122" t="s">
        <v>191</v>
      </c>
      <c r="D12" s="81">
        <v>1328</v>
      </c>
      <c r="E12" s="77">
        <v>733.3</v>
      </c>
      <c r="F12" s="123">
        <f>IF(Tabela2[[#This Row],[TIPO]]="CHEIO",(Tabela2[[#This Row],[KM]]*$I$2)+Tabela2[[#This Row],[PEDÁGIO]],(Tabela2[[#This Row],[KM]]*$I$3)+Tabela2[[#This Row],[PEDÁGIO]])</f>
        <v>8502.0999999999985</v>
      </c>
    </row>
    <row r="13" spans="1:12" x14ac:dyDescent="0.2">
      <c r="A13" s="134" t="s">
        <v>136</v>
      </c>
      <c r="B13" s="122" t="s">
        <v>191</v>
      </c>
      <c r="C13" s="153" t="s">
        <v>228</v>
      </c>
      <c r="D13" s="81">
        <v>825</v>
      </c>
      <c r="E13" s="77">
        <v>145.80000000000001</v>
      </c>
      <c r="F13" s="123">
        <f>IF(Tabela2[[#This Row],[TIPO]]="CHEIO",(Tabela2[[#This Row],[KM]]*$I$2)+Tabela2[[#This Row],[PEDÁGIO]],(Tabela2[[#This Row],[KM]]*$I$3)+Tabela2[[#This Row],[PEDÁGIO]])</f>
        <v>1977.3000000000002</v>
      </c>
    </row>
    <row r="14" spans="1:12" x14ac:dyDescent="0.2">
      <c r="A14" s="141"/>
      <c r="B14" s="141"/>
      <c r="C14" s="141"/>
      <c r="D14" s="145"/>
      <c r="E14" s="147"/>
      <c r="F14" s="148">
        <f>SUM(F12:F13)</f>
        <v>10479.399999999998</v>
      </c>
    </row>
    <row r="15" spans="1:12" x14ac:dyDescent="0.2">
      <c r="A15" s="122" t="s">
        <v>135</v>
      </c>
      <c r="B15" s="122" t="s">
        <v>54</v>
      </c>
      <c r="C15" s="122" t="s">
        <v>192</v>
      </c>
      <c r="D15" s="81">
        <v>2161</v>
      </c>
      <c r="E15" s="77">
        <v>1191.7</v>
      </c>
      <c r="F15" s="123">
        <f>IF(Tabela2[[#This Row],[TIPO]]="CHEIO",(Tabela2[[#This Row],[KM]]*$I$2)+Tabela2[[#This Row],[PEDÁGIO]],(Tabela2[[#This Row],[KM]]*$I$3)+Tabela2[[#This Row],[PEDÁGIO]])</f>
        <v>13833.55</v>
      </c>
    </row>
    <row r="16" spans="1:12" x14ac:dyDescent="0.2">
      <c r="A16" s="134" t="s">
        <v>136</v>
      </c>
      <c r="B16" s="122" t="s">
        <v>192</v>
      </c>
      <c r="C16" s="153" t="s">
        <v>228</v>
      </c>
      <c r="D16" s="81">
        <v>1709</v>
      </c>
      <c r="E16" s="77">
        <v>294</v>
      </c>
      <c r="F16" s="123">
        <f>IF(Tabela2[[#This Row],[TIPO]]="CHEIO",(Tabela2[[#This Row],[KM]]*$I$2)+Tabela2[[#This Row],[PEDÁGIO]],(Tabela2[[#This Row],[KM]]*$I$3)+Tabela2[[#This Row],[PEDÁGIO]])</f>
        <v>4087.9800000000005</v>
      </c>
    </row>
    <row r="17" spans="1:6" x14ac:dyDescent="0.2">
      <c r="A17" s="141"/>
      <c r="B17" s="141"/>
      <c r="C17" s="141"/>
      <c r="D17" s="145"/>
      <c r="E17" s="147"/>
      <c r="F17" s="148">
        <f>SUM(F15:F16)</f>
        <v>17921.53</v>
      </c>
    </row>
    <row r="18" spans="1:6" x14ac:dyDescent="0.2">
      <c r="A18" s="122" t="s">
        <v>135</v>
      </c>
      <c r="B18" s="122" t="s">
        <v>54</v>
      </c>
      <c r="C18" s="122" t="s">
        <v>193</v>
      </c>
      <c r="D18" s="81">
        <v>1776</v>
      </c>
      <c r="E18" s="77">
        <v>1098.7</v>
      </c>
      <c r="F18" s="123">
        <f>IF(Tabela2[[#This Row],[TIPO]]="CHEIO",(Tabela2[[#This Row],[KM]]*$I$2)+Tabela2[[#This Row],[PEDÁGIO]],(Tabela2[[#This Row],[KM]]*$I$3)+Tabela2[[#This Row],[PEDÁGIO]])</f>
        <v>11488.3</v>
      </c>
    </row>
    <row r="19" spans="1:6" x14ac:dyDescent="0.2">
      <c r="A19" s="134" t="s">
        <v>136</v>
      </c>
      <c r="B19" s="122" t="s">
        <v>193</v>
      </c>
      <c r="C19" s="153" t="s">
        <v>228</v>
      </c>
      <c r="D19" s="81">
        <v>1324</v>
      </c>
      <c r="E19" s="77">
        <v>201</v>
      </c>
      <c r="F19" s="123">
        <f>IF(Tabela2[[#This Row],[TIPO]]="CHEIO",(Tabela2[[#This Row],[KM]]*$I$2)+Tabela2[[#This Row],[PEDÁGIO]],(Tabela2[[#This Row],[KM]]*$I$3)+Tabela2[[#This Row],[PEDÁGIO]])</f>
        <v>3140.28</v>
      </c>
    </row>
    <row r="20" spans="1:6" x14ac:dyDescent="0.2">
      <c r="A20" s="141"/>
      <c r="B20" s="141"/>
      <c r="C20" s="141"/>
      <c r="D20" s="145"/>
      <c r="E20" s="147"/>
      <c r="F20" s="148">
        <f>SUM(F18:F19)</f>
        <v>14628.58</v>
      </c>
    </row>
    <row r="21" spans="1:6" x14ac:dyDescent="0.2">
      <c r="A21" s="122" t="s">
        <v>135</v>
      </c>
      <c r="B21" s="122" t="s">
        <v>54</v>
      </c>
      <c r="C21" s="122" t="s">
        <v>194</v>
      </c>
      <c r="D21" s="81">
        <v>1985</v>
      </c>
      <c r="E21" s="77">
        <v>733.3</v>
      </c>
      <c r="F21" s="123">
        <f>IF(Tabela2[[#This Row],[TIPO]]="CHEIO",(Tabela2[[#This Row],[KM]]*$I$2)+Tabela2[[#This Row],[PEDÁGIO]],(Tabela2[[#This Row],[KM]]*$I$3)+Tabela2[[#This Row],[PEDÁGIO]])</f>
        <v>12345.55</v>
      </c>
    </row>
    <row r="22" spans="1:6" x14ac:dyDescent="0.2">
      <c r="A22" s="134" t="s">
        <v>136</v>
      </c>
      <c r="B22" s="122" t="s">
        <v>194</v>
      </c>
      <c r="C22" s="153" t="s">
        <v>228</v>
      </c>
      <c r="D22" s="81">
        <v>1482</v>
      </c>
      <c r="E22" s="77">
        <v>145.80000000000001</v>
      </c>
      <c r="F22" s="123">
        <f>IF(Tabela2[[#This Row],[TIPO]]="CHEIO",(Tabela2[[#This Row],[KM]]*$I$2)+Tabela2[[#This Row],[PEDÁGIO]],(Tabela2[[#This Row],[KM]]*$I$3)+Tabela2[[#This Row],[PEDÁGIO]])</f>
        <v>3435.8400000000006</v>
      </c>
    </row>
    <row r="23" spans="1:6" x14ac:dyDescent="0.2">
      <c r="A23" s="141"/>
      <c r="B23" s="141"/>
      <c r="C23" s="141"/>
      <c r="D23" s="145"/>
      <c r="E23" s="147"/>
      <c r="F23" s="148">
        <f>SUM(F21:F22)</f>
        <v>15781.39</v>
      </c>
    </row>
    <row r="24" spans="1:6" x14ac:dyDescent="0.2">
      <c r="A24" s="122" t="s">
        <v>135</v>
      </c>
      <c r="B24" s="122" t="s">
        <v>54</v>
      </c>
      <c r="C24" s="122" t="s">
        <v>195</v>
      </c>
      <c r="D24" s="81">
        <v>1382</v>
      </c>
      <c r="E24" s="77">
        <v>991.3</v>
      </c>
      <c r="F24" s="123">
        <f>IF(Tabela2[[#This Row],[TIPO]]="CHEIO",(Tabela2[[#This Row],[KM]]*$I$2)+Tabela2[[#This Row],[PEDÁGIO]],(Tabela2[[#This Row],[KM]]*$I$3)+Tabela2[[#This Row],[PEDÁGIO]])</f>
        <v>9076</v>
      </c>
    </row>
    <row r="25" spans="1:6" x14ac:dyDescent="0.2">
      <c r="A25" s="134" t="s">
        <v>136</v>
      </c>
      <c r="B25" s="122" t="s">
        <v>195</v>
      </c>
      <c r="C25" s="153" t="s">
        <v>228</v>
      </c>
      <c r="D25" s="81">
        <v>940</v>
      </c>
      <c r="E25" s="77">
        <v>93.6</v>
      </c>
      <c r="F25" s="123">
        <f>IF(Tabela2[[#This Row],[TIPO]]="CHEIO",(Tabela2[[#This Row],[KM]]*$I$2)+Tabela2[[#This Row],[PEDÁGIO]],(Tabela2[[#This Row],[KM]]*$I$3)+Tabela2[[#This Row],[PEDÁGIO]])</f>
        <v>2180.4</v>
      </c>
    </row>
    <row r="26" spans="1:6" x14ac:dyDescent="0.2">
      <c r="A26" s="141"/>
      <c r="B26" s="141"/>
      <c r="C26" s="141"/>
      <c r="D26" s="145"/>
      <c r="E26" s="147"/>
      <c r="F26" s="148">
        <f>SUM(F24:F25)</f>
        <v>11256.4</v>
      </c>
    </row>
    <row r="27" spans="1:6" x14ac:dyDescent="0.2">
      <c r="A27" s="122" t="s">
        <v>135</v>
      </c>
      <c r="B27" s="122" t="s">
        <v>54</v>
      </c>
      <c r="C27" s="122" t="s">
        <v>216</v>
      </c>
      <c r="D27" s="81">
        <v>1892</v>
      </c>
      <c r="E27" s="77">
        <v>1071.3</v>
      </c>
      <c r="F27" s="123">
        <f>IF(Tabela2[[#This Row],[TIPO]]="CHEIO",(Tabela2[[#This Row],[KM]]*$I$2)+Tabela2[[#This Row],[PEDÁGIO]],(Tabela2[[#This Row],[KM]]*$I$3)+Tabela2[[#This Row],[PEDÁGIO]])</f>
        <v>12139.499999999998</v>
      </c>
    </row>
    <row r="28" spans="1:6" x14ac:dyDescent="0.2">
      <c r="A28" s="134" t="s">
        <v>136</v>
      </c>
      <c r="B28" s="122" t="s">
        <v>216</v>
      </c>
      <c r="C28" s="153" t="s">
        <v>228</v>
      </c>
      <c r="D28" s="81">
        <v>1439</v>
      </c>
      <c r="E28" s="77">
        <v>173.4</v>
      </c>
      <c r="F28" s="123">
        <f>IF(Tabela2[[#This Row],[TIPO]]="CHEIO",(Tabela2[[#This Row],[KM]]*$I$2)+Tabela2[[#This Row],[PEDÁGIO]],(Tabela2[[#This Row],[KM]]*$I$3)+Tabela2[[#This Row],[PEDÁGIO]])</f>
        <v>3367.9800000000005</v>
      </c>
    </row>
    <row r="29" spans="1:6" x14ac:dyDescent="0.2">
      <c r="A29" s="149"/>
      <c r="B29" s="141"/>
      <c r="C29" s="141"/>
      <c r="D29" s="145"/>
      <c r="E29" s="147"/>
      <c r="F29" s="148">
        <f>SUM(F27:F28)</f>
        <v>15507.48</v>
      </c>
    </row>
    <row r="30" spans="1:6" x14ac:dyDescent="0.2">
      <c r="A30" s="122" t="s">
        <v>135</v>
      </c>
      <c r="B30" s="122" t="s">
        <v>54</v>
      </c>
      <c r="C30" s="122" t="s">
        <v>197</v>
      </c>
      <c r="D30" s="81">
        <v>865</v>
      </c>
      <c r="E30" s="77">
        <v>668.5</v>
      </c>
      <c r="F30" s="123">
        <f>IF(Tabela2[[#This Row],[TIPO]]="CHEIO",(Tabela2[[#This Row],[KM]]*$I$2)+Tabela2[[#This Row],[PEDÁGIO]],(Tabela2[[#This Row],[KM]]*$I$3)+Tabela2[[#This Row],[PEDÁGIO]])</f>
        <v>5728.75</v>
      </c>
    </row>
    <row r="31" spans="1:6" x14ac:dyDescent="0.2">
      <c r="A31" s="135" t="s">
        <v>136</v>
      </c>
      <c r="B31" s="122" t="s">
        <v>197</v>
      </c>
      <c r="C31" s="153" t="s">
        <v>228</v>
      </c>
      <c r="D31" s="81">
        <v>423</v>
      </c>
      <c r="E31" s="137">
        <v>0</v>
      </c>
      <c r="F31" s="150">
        <f>IF(Tabela2[[#This Row],[TIPO]]="CHEIO",(Tabela2[[#This Row],[KM]]*$I$2)+Tabela2[[#This Row],[PEDÁGIO]],(Tabela2[[#This Row],[KM]]*$I$3)+Tabela2[[#This Row],[PEDÁGIO]])</f>
        <v>939.06000000000006</v>
      </c>
    </row>
    <row r="32" spans="1:6" x14ac:dyDescent="0.2">
      <c r="A32" s="151"/>
      <c r="B32" s="151"/>
      <c r="C32" s="151"/>
      <c r="D32" s="142"/>
      <c r="E32" s="143"/>
      <c r="F32" s="152">
        <f>SUM(F30:F31)</f>
        <v>6667.81</v>
      </c>
    </row>
    <row r="34" spans="4:4" x14ac:dyDescent="0.2">
      <c r="D34" s="83"/>
    </row>
  </sheetData>
  <mergeCells count="1">
    <mergeCell ref="A1:F1"/>
  </mergeCells>
  <dataValidations count="1">
    <dataValidation type="list" allowBlank="1" showInputMessage="1" showErrorMessage="1" sqref="A3:A32" xr:uid="{E0137B92-B603-446A-BF65-62DCD8BCD1D5}">
      <formula1>$H$2:$H$3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68BB-3411-4F80-BE1E-2A9D9A5DF3EE}">
  <dimension ref="A1:J571"/>
  <sheetViews>
    <sheetView topLeftCell="B116" workbookViewId="0">
      <selection activeCell="K133" sqref="K133"/>
    </sheetView>
  </sheetViews>
  <sheetFormatPr defaultRowHeight="14.25" x14ac:dyDescent="0.2"/>
  <cols>
    <col min="1" max="1" width="28.375" style="73" hidden="1" customWidth="1"/>
    <col min="2" max="2" width="21.625" style="96" bestFit="1" customWidth="1"/>
    <col min="3" max="3" width="5.375" bestFit="1" customWidth="1"/>
    <col min="4" max="4" width="21.625" bestFit="1" customWidth="1"/>
    <col min="5" max="5" width="6.375" bestFit="1" customWidth="1"/>
    <col min="6" max="8" width="13.875" bestFit="1" customWidth="1"/>
    <col min="9" max="9" width="13.25" style="105" bestFit="1" customWidth="1"/>
    <col min="10" max="10" width="10" style="40" bestFit="1" customWidth="1"/>
    <col min="11" max="11" width="11" bestFit="1" customWidth="1"/>
    <col min="12" max="12" width="10" bestFit="1" customWidth="1"/>
  </cols>
  <sheetData>
    <row r="1" spans="1:10" x14ac:dyDescent="0.2">
      <c r="A1" s="73" t="str">
        <f>IFERROR(IF(OR($F1="Truck",$F1="Isotanque",$F1="Isotank"),_xlfn.CONCAT($D1,$F1),_xlfn.CONCAT(D1,G1)),"")</f>
        <v>DESTINOTipo Veículo</v>
      </c>
      <c r="B1" t="s">
        <v>47</v>
      </c>
      <c r="C1" t="s">
        <v>16</v>
      </c>
      <c r="D1" t="s">
        <v>48</v>
      </c>
      <c r="E1" t="s">
        <v>102</v>
      </c>
      <c r="F1" t="s">
        <v>49</v>
      </c>
      <c r="G1" t="s">
        <v>50</v>
      </c>
      <c r="H1" t="s">
        <v>151</v>
      </c>
      <c r="I1" s="105" t="s">
        <v>51</v>
      </c>
      <c r="J1" s="40" t="s">
        <v>53</v>
      </c>
    </row>
    <row r="2" spans="1:10" x14ac:dyDescent="0.2">
      <c r="A2" s="73" t="str" cm="1">
        <f t="array" ref="A2">CONCATCOT</f>
        <v>TaquaraTocoTerceiro</v>
      </c>
      <c r="B2" s="154" t="s">
        <v>220</v>
      </c>
      <c r="C2" t="s">
        <v>18</v>
      </c>
      <c r="D2" t="s">
        <v>221</v>
      </c>
      <c r="E2" t="s">
        <v>41</v>
      </c>
      <c r="F2" t="s">
        <v>55</v>
      </c>
      <c r="G2" t="s">
        <v>56</v>
      </c>
      <c r="H2" t="s">
        <v>152</v>
      </c>
      <c r="I2" s="155">
        <v>7000</v>
      </c>
      <c r="J2" s="40" t="s">
        <v>222</v>
      </c>
    </row>
    <row r="3" spans="1:10" x14ac:dyDescent="0.2">
      <c r="A3" s="73" t="str" cm="1">
        <f t="array" ref="A3">CONCATCOT</f>
        <v>Embu das ArtesTruckTerceiro</v>
      </c>
      <c r="B3" s="154" t="s">
        <v>223</v>
      </c>
      <c r="C3" t="s">
        <v>17</v>
      </c>
      <c r="D3" t="s">
        <v>224</v>
      </c>
      <c r="E3" t="s">
        <v>18</v>
      </c>
      <c r="F3" t="s">
        <v>58</v>
      </c>
      <c r="G3" t="s">
        <v>101</v>
      </c>
      <c r="H3" t="s">
        <v>152</v>
      </c>
      <c r="I3" s="155">
        <v>3600</v>
      </c>
      <c r="J3" s="40" t="s">
        <v>225</v>
      </c>
    </row>
    <row r="4" spans="1:10" x14ac:dyDescent="0.2">
      <c r="A4" s="73" t="str" cm="1">
        <f t="array" ref="A4">CONCATCOT</f>
        <v>Navegantes40'Terceiro</v>
      </c>
      <c r="B4" s="154" t="s">
        <v>76</v>
      </c>
      <c r="C4" t="s">
        <v>17</v>
      </c>
      <c r="D4" t="s">
        <v>80</v>
      </c>
      <c r="E4" t="s">
        <v>17</v>
      </c>
      <c r="F4" t="s">
        <v>105</v>
      </c>
      <c r="G4" t="s">
        <v>75</v>
      </c>
      <c r="H4" t="s">
        <v>152</v>
      </c>
      <c r="I4" s="155">
        <v>1300</v>
      </c>
      <c r="J4" s="40" t="s">
        <v>184</v>
      </c>
    </row>
    <row r="5" spans="1:10" x14ac:dyDescent="0.2">
      <c r="A5" s="73" t="str" cm="1">
        <f t="array" ref="A5">CONCATCOT</f>
        <v>Santo AndréTrucadoTerceiro</v>
      </c>
      <c r="B5" s="154" t="s">
        <v>108</v>
      </c>
      <c r="C5" t="s">
        <v>36</v>
      </c>
      <c r="D5" t="s">
        <v>109</v>
      </c>
      <c r="E5" t="s">
        <v>18</v>
      </c>
      <c r="F5" t="s">
        <v>55</v>
      </c>
      <c r="G5" t="s">
        <v>57</v>
      </c>
      <c r="H5" t="s">
        <v>152</v>
      </c>
      <c r="I5" s="155">
        <v>4000</v>
      </c>
      <c r="J5" s="40" t="s">
        <v>169</v>
      </c>
    </row>
    <row r="6" spans="1:10" x14ac:dyDescent="0.2">
      <c r="A6" s="73" t="str" cm="1">
        <f t="array" ref="A6">CONCATCOT</f>
        <v>Santos40'Terceiro</v>
      </c>
      <c r="B6" s="154" t="s">
        <v>200</v>
      </c>
      <c r="C6" t="s">
        <v>29</v>
      </c>
      <c r="D6" t="s">
        <v>84</v>
      </c>
      <c r="E6" t="s">
        <v>18</v>
      </c>
      <c r="F6" t="s">
        <v>111</v>
      </c>
      <c r="G6" t="s">
        <v>75</v>
      </c>
      <c r="H6" t="s">
        <v>152</v>
      </c>
      <c r="I6" s="155">
        <v>8873</v>
      </c>
      <c r="J6" s="40" t="s">
        <v>187</v>
      </c>
    </row>
    <row r="7" spans="1:10" x14ac:dyDescent="0.2">
      <c r="A7" s="73" t="str" cm="1">
        <f t="array" ref="A7">CONCATCOT</f>
        <v>Boa Vista IITruckTerceiro</v>
      </c>
      <c r="B7" s="154" t="s">
        <v>124</v>
      </c>
      <c r="C7" t="s">
        <v>36</v>
      </c>
      <c r="D7" t="s">
        <v>125</v>
      </c>
      <c r="E7" t="s">
        <v>26</v>
      </c>
      <c r="F7" t="s">
        <v>58</v>
      </c>
      <c r="G7" t="s">
        <v>101</v>
      </c>
      <c r="H7" t="s">
        <v>152</v>
      </c>
      <c r="I7" s="155">
        <v>10500</v>
      </c>
      <c r="J7" s="40" t="s">
        <v>174</v>
      </c>
    </row>
    <row r="8" spans="1:10" x14ac:dyDescent="0.2">
      <c r="A8" s="73" t="str" cm="1">
        <f t="array" ref="A8">CONCATCOT</f>
        <v>Bataguassu40'Terceiro</v>
      </c>
      <c r="B8" s="154" t="s">
        <v>116</v>
      </c>
      <c r="C8" t="s">
        <v>18</v>
      </c>
      <c r="D8" t="s">
        <v>117</v>
      </c>
      <c r="E8" t="s">
        <v>30</v>
      </c>
      <c r="F8" t="s">
        <v>115</v>
      </c>
      <c r="G8" t="s">
        <v>75</v>
      </c>
      <c r="H8" t="s">
        <v>152</v>
      </c>
      <c r="I8" s="155"/>
      <c r="J8" s="40" t="s">
        <v>170</v>
      </c>
    </row>
    <row r="9" spans="1:10" x14ac:dyDescent="0.2">
      <c r="A9" s="73" t="str" cm="1">
        <f t="array" ref="A9">CONCATCOT</f>
        <v>Bataguassu40'Terceiro</v>
      </c>
      <c r="B9" s="154" t="s">
        <v>116</v>
      </c>
      <c r="C9" t="s">
        <v>18</v>
      </c>
      <c r="D9" t="s">
        <v>117</v>
      </c>
      <c r="E9" t="s">
        <v>30</v>
      </c>
      <c r="F9" t="s">
        <v>115</v>
      </c>
      <c r="G9" t="s">
        <v>75</v>
      </c>
      <c r="H9" t="s">
        <v>152</v>
      </c>
      <c r="I9" s="155"/>
      <c r="J9" s="40" t="s">
        <v>170</v>
      </c>
    </row>
    <row r="10" spans="1:10" x14ac:dyDescent="0.2">
      <c r="A10" s="73" t="str" cm="1">
        <f t="array" ref="A10">CONCATCOT</f>
        <v>ItajaíTrucadoAgregado</v>
      </c>
      <c r="B10" s="154" t="s">
        <v>61</v>
      </c>
      <c r="C10" t="s">
        <v>18</v>
      </c>
      <c r="D10" t="s">
        <v>59</v>
      </c>
      <c r="E10" t="s">
        <v>17</v>
      </c>
      <c r="F10" t="s">
        <v>55</v>
      </c>
      <c r="G10" t="s">
        <v>57</v>
      </c>
      <c r="H10" t="s">
        <v>154</v>
      </c>
      <c r="I10" s="155">
        <v>2700</v>
      </c>
      <c r="J10" s="40" t="s">
        <v>171</v>
      </c>
    </row>
    <row r="11" spans="1:10" x14ac:dyDescent="0.2">
      <c r="A11" s="73" t="str" cm="1">
        <f t="array" ref="A11">CONCATCOT</f>
        <v>Lençóis PaulistaTrucadoTerceiro</v>
      </c>
      <c r="B11" s="154" t="s">
        <v>185</v>
      </c>
      <c r="C11" t="s">
        <v>18</v>
      </c>
      <c r="D11" t="s">
        <v>186</v>
      </c>
      <c r="E11" t="s">
        <v>18</v>
      </c>
      <c r="F11" t="s">
        <v>55</v>
      </c>
      <c r="G11" t="s">
        <v>57</v>
      </c>
      <c r="H11" t="s">
        <v>152</v>
      </c>
      <c r="I11" s="155">
        <v>1900</v>
      </c>
      <c r="J11" s="40" t="s">
        <v>187</v>
      </c>
    </row>
    <row r="12" spans="1:10" x14ac:dyDescent="0.2">
      <c r="A12" s="73" t="str" cm="1">
        <f t="array" ref="A12">CONCATCOT</f>
        <v>Lençóis PaulistaTocoTerceiro</v>
      </c>
      <c r="B12" s="154" t="s">
        <v>185</v>
      </c>
      <c r="C12" t="s">
        <v>18</v>
      </c>
      <c r="D12" t="s">
        <v>186</v>
      </c>
      <c r="E12" t="s">
        <v>18</v>
      </c>
      <c r="F12" t="s">
        <v>55</v>
      </c>
      <c r="G12" t="s">
        <v>56</v>
      </c>
      <c r="H12" t="s">
        <v>152</v>
      </c>
      <c r="I12" s="155">
        <v>1700</v>
      </c>
      <c r="J12" s="40" t="s">
        <v>187</v>
      </c>
    </row>
    <row r="13" spans="1:10" x14ac:dyDescent="0.2">
      <c r="A13" s="73" t="str" cm="1">
        <f t="array" ref="A13">CONCATCOT</f>
        <v>AmericanaTrucadoTerceiro</v>
      </c>
      <c r="B13" s="154" t="s">
        <v>78</v>
      </c>
      <c r="C13" t="s">
        <v>17</v>
      </c>
      <c r="D13" t="s">
        <v>68</v>
      </c>
      <c r="E13" t="s">
        <v>18</v>
      </c>
      <c r="F13" t="s">
        <v>55</v>
      </c>
      <c r="G13" t="s">
        <v>57</v>
      </c>
      <c r="H13" t="s">
        <v>152</v>
      </c>
      <c r="I13" s="155">
        <v>6800</v>
      </c>
      <c r="J13" s="40" t="s">
        <v>160</v>
      </c>
    </row>
    <row r="14" spans="1:10" x14ac:dyDescent="0.2">
      <c r="A14" s="73" t="str" cm="1">
        <f t="array" ref="A14">CONCATCOT</f>
        <v>AmericanaTocoTerceiro</v>
      </c>
      <c r="B14" s="154" t="s">
        <v>78</v>
      </c>
      <c r="C14" t="s">
        <v>17</v>
      </c>
      <c r="D14" t="s">
        <v>68</v>
      </c>
      <c r="E14" t="s">
        <v>18</v>
      </c>
      <c r="F14" t="s">
        <v>55</v>
      </c>
      <c r="G14" t="s">
        <v>56</v>
      </c>
      <c r="H14" t="s">
        <v>152</v>
      </c>
      <c r="I14" s="155">
        <v>6400</v>
      </c>
      <c r="J14" s="40" t="s">
        <v>160</v>
      </c>
    </row>
    <row r="15" spans="1:10" x14ac:dyDescent="0.2">
      <c r="A15" s="73" t="str" cm="1">
        <f t="array" ref="A15">CONCATCOT</f>
        <v>AraçariguamaTrucadoTerceiro</v>
      </c>
      <c r="B15" s="154" t="s">
        <v>78</v>
      </c>
      <c r="C15" t="s">
        <v>17</v>
      </c>
      <c r="D15" t="s">
        <v>69</v>
      </c>
      <c r="E15" t="s">
        <v>18</v>
      </c>
      <c r="F15" t="s">
        <v>55</v>
      </c>
      <c r="G15" t="s">
        <v>57</v>
      </c>
      <c r="H15" t="s">
        <v>152</v>
      </c>
      <c r="I15" s="155">
        <v>5500</v>
      </c>
      <c r="J15" s="40" t="s">
        <v>158</v>
      </c>
    </row>
    <row r="16" spans="1:10" x14ac:dyDescent="0.2">
      <c r="A16" s="73" t="str" cm="1">
        <f t="array" ref="A16">CONCATCOT</f>
        <v>AraçariguamaTocoTerceiro</v>
      </c>
      <c r="B16" s="154" t="s">
        <v>78</v>
      </c>
      <c r="C16" t="s">
        <v>17</v>
      </c>
      <c r="D16" t="s">
        <v>69</v>
      </c>
      <c r="E16" t="s">
        <v>18</v>
      </c>
      <c r="F16" t="s">
        <v>55</v>
      </c>
      <c r="G16" t="s">
        <v>56</v>
      </c>
      <c r="H16" t="s">
        <v>152</v>
      </c>
      <c r="I16" s="155">
        <v>5200</v>
      </c>
      <c r="J16" s="40" t="s">
        <v>158</v>
      </c>
    </row>
    <row r="17" spans="1:10" x14ac:dyDescent="0.2">
      <c r="A17" s="73" t="str" cm="1">
        <f t="array" ref="A17">CONCATCOT</f>
        <v>BarueriTocoTerceiro</v>
      </c>
      <c r="B17" s="154" t="s">
        <v>78</v>
      </c>
      <c r="C17" t="s">
        <v>17</v>
      </c>
      <c r="D17" t="s">
        <v>63</v>
      </c>
      <c r="E17" t="s">
        <v>18</v>
      </c>
      <c r="F17" t="s">
        <v>55</v>
      </c>
      <c r="G17" t="s">
        <v>56</v>
      </c>
      <c r="H17" t="s">
        <v>152</v>
      </c>
      <c r="I17" s="155">
        <v>5200</v>
      </c>
      <c r="J17" s="40" t="s">
        <v>158</v>
      </c>
    </row>
    <row r="18" spans="1:10" x14ac:dyDescent="0.2">
      <c r="A18" s="73" t="str" cm="1">
        <f t="array" ref="A18">CONCATCOT</f>
        <v>BarueriTrucadoTerceiro</v>
      </c>
      <c r="B18" s="154" t="s">
        <v>78</v>
      </c>
      <c r="C18" t="s">
        <v>17</v>
      </c>
      <c r="D18" t="s">
        <v>63</v>
      </c>
      <c r="E18" t="s">
        <v>18</v>
      </c>
      <c r="F18" t="s">
        <v>55</v>
      </c>
      <c r="G18" t="s">
        <v>57</v>
      </c>
      <c r="H18" t="s">
        <v>152</v>
      </c>
      <c r="I18" s="155">
        <v>5500</v>
      </c>
      <c r="J18" s="40" t="s">
        <v>158</v>
      </c>
    </row>
    <row r="19" spans="1:10" x14ac:dyDescent="0.2">
      <c r="A19" s="73" t="str" cm="1">
        <f t="array" ref="A19">CONCATCOT</f>
        <v>CachoeirinhaTruckTerceiro</v>
      </c>
      <c r="B19" s="154" t="s">
        <v>78</v>
      </c>
      <c r="C19" t="s">
        <v>17</v>
      </c>
      <c r="D19" t="s">
        <v>118</v>
      </c>
      <c r="E19" t="s">
        <v>41</v>
      </c>
      <c r="F19" t="s">
        <v>58</v>
      </c>
      <c r="G19" t="s">
        <v>101</v>
      </c>
      <c r="H19" t="s">
        <v>152</v>
      </c>
      <c r="I19" s="155">
        <v>3500</v>
      </c>
      <c r="J19" s="40" t="s">
        <v>170</v>
      </c>
    </row>
    <row r="20" spans="1:10" x14ac:dyDescent="0.2">
      <c r="A20" s="73" t="str" cm="1">
        <f t="array" ref="A20">CONCATCOT</f>
        <v>Campo GrandeTocoTerceiro</v>
      </c>
      <c r="B20" s="154" t="s">
        <v>78</v>
      </c>
      <c r="C20" t="s">
        <v>17</v>
      </c>
      <c r="D20" t="s">
        <v>148</v>
      </c>
      <c r="E20" t="s">
        <v>30</v>
      </c>
      <c r="F20" t="s">
        <v>55</v>
      </c>
      <c r="G20" t="s">
        <v>56</v>
      </c>
      <c r="H20" t="s">
        <v>152</v>
      </c>
      <c r="I20" s="155">
        <v>9500</v>
      </c>
      <c r="J20" s="40" t="s">
        <v>181</v>
      </c>
    </row>
    <row r="21" spans="1:10" x14ac:dyDescent="0.2">
      <c r="A21" s="73" t="str" cm="1">
        <f t="array" ref="A21">CONCATCOT</f>
        <v>CanoasTocoTerceiro</v>
      </c>
      <c r="B21" s="154" t="s">
        <v>78</v>
      </c>
      <c r="C21" t="s">
        <v>17</v>
      </c>
      <c r="D21" t="s">
        <v>208</v>
      </c>
      <c r="E21" t="s">
        <v>41</v>
      </c>
      <c r="F21" t="s">
        <v>55</v>
      </c>
      <c r="G21" t="s">
        <v>56</v>
      </c>
      <c r="H21" t="s">
        <v>152</v>
      </c>
      <c r="I21" s="155">
        <v>4300</v>
      </c>
      <c r="J21" s="40" t="s">
        <v>209</v>
      </c>
    </row>
    <row r="22" spans="1:10" x14ac:dyDescent="0.2">
      <c r="A22" s="73" t="str" cm="1">
        <f t="array" ref="A22">CONCATCOT</f>
        <v>CanoasTruckTerceiro</v>
      </c>
      <c r="B22" s="154" t="s">
        <v>78</v>
      </c>
      <c r="C22" t="s">
        <v>17</v>
      </c>
      <c r="D22" t="s">
        <v>208</v>
      </c>
      <c r="E22" t="s">
        <v>41</v>
      </c>
      <c r="F22" t="s">
        <v>58</v>
      </c>
      <c r="G22" t="s">
        <v>101</v>
      </c>
      <c r="H22" t="s">
        <v>152</v>
      </c>
      <c r="I22" s="155">
        <v>3300</v>
      </c>
      <c r="J22" s="40" t="s">
        <v>209</v>
      </c>
    </row>
    <row r="23" spans="1:10" x14ac:dyDescent="0.2">
      <c r="A23" s="73" t="str" cm="1">
        <f t="array" ref="A23">CONCATCOT</f>
        <v>CascavelTruckTerceiro</v>
      </c>
      <c r="B23" s="154" t="s">
        <v>78</v>
      </c>
      <c r="C23" t="s">
        <v>17</v>
      </c>
      <c r="D23" t="s">
        <v>123</v>
      </c>
      <c r="E23" t="s">
        <v>36</v>
      </c>
      <c r="F23" t="s">
        <v>58</v>
      </c>
      <c r="G23" t="s">
        <v>101</v>
      </c>
      <c r="H23" t="s">
        <v>152</v>
      </c>
      <c r="I23" s="155">
        <v>4500</v>
      </c>
      <c r="J23" s="40" t="s">
        <v>173</v>
      </c>
    </row>
    <row r="24" spans="1:10" x14ac:dyDescent="0.2">
      <c r="A24" s="73" t="str" cm="1">
        <f t="array" ref="A24">CONCATCOT</f>
        <v>ContagemTruckTerceiro</v>
      </c>
      <c r="B24" s="154" t="s">
        <v>78</v>
      </c>
      <c r="C24" t="s">
        <v>17</v>
      </c>
      <c r="D24" t="s">
        <v>211</v>
      </c>
      <c r="E24" t="s">
        <v>29</v>
      </c>
      <c r="F24" t="s">
        <v>58</v>
      </c>
      <c r="G24" t="s">
        <v>101</v>
      </c>
      <c r="H24" t="s">
        <v>152</v>
      </c>
      <c r="I24" s="155">
        <v>6500</v>
      </c>
      <c r="J24" s="40" t="s">
        <v>212</v>
      </c>
    </row>
    <row r="25" spans="1:10" x14ac:dyDescent="0.2">
      <c r="A25" s="73" t="str" cm="1">
        <f t="array" ref="A25">CONCATCOT</f>
        <v>ContagemTocoTerceiro</v>
      </c>
      <c r="B25" s="154" t="s">
        <v>78</v>
      </c>
      <c r="C25" t="s">
        <v>17</v>
      </c>
      <c r="D25" t="s">
        <v>211</v>
      </c>
      <c r="E25" t="s">
        <v>29</v>
      </c>
      <c r="F25" t="s">
        <v>55</v>
      </c>
      <c r="G25" t="s">
        <v>56</v>
      </c>
      <c r="H25" t="s">
        <v>152</v>
      </c>
      <c r="I25" s="155">
        <v>9000</v>
      </c>
      <c r="J25" s="40" t="s">
        <v>212</v>
      </c>
    </row>
    <row r="26" spans="1:10" x14ac:dyDescent="0.2">
      <c r="A26" s="73" t="str" cm="1">
        <f t="array" ref="A26">CONCATCOT</f>
        <v>CosmópolisTocoTerceiro</v>
      </c>
      <c r="B26" s="154" t="s">
        <v>78</v>
      </c>
      <c r="C26" t="s">
        <v>17</v>
      </c>
      <c r="D26" t="s">
        <v>142</v>
      </c>
      <c r="E26" t="s">
        <v>18</v>
      </c>
      <c r="F26" t="s">
        <v>55</v>
      </c>
      <c r="G26" t="s">
        <v>56</v>
      </c>
      <c r="H26" t="s">
        <v>152</v>
      </c>
      <c r="I26" s="155">
        <v>5500</v>
      </c>
      <c r="J26" s="40" t="s">
        <v>217</v>
      </c>
    </row>
    <row r="27" spans="1:10" x14ac:dyDescent="0.2">
      <c r="A27" s="73" t="str" cm="1">
        <f t="array" ref="A27">CONCATCOT</f>
        <v>CosmópolisTrucadoTerceiro</v>
      </c>
      <c r="B27" s="154" t="s">
        <v>78</v>
      </c>
      <c r="C27" t="s">
        <v>17</v>
      </c>
      <c r="D27" t="s">
        <v>142</v>
      </c>
      <c r="E27" t="s">
        <v>18</v>
      </c>
      <c r="F27" t="s">
        <v>55</v>
      </c>
      <c r="G27" t="s">
        <v>57</v>
      </c>
      <c r="H27" t="s">
        <v>152</v>
      </c>
      <c r="I27" s="155">
        <v>5800</v>
      </c>
      <c r="J27" s="40" t="s">
        <v>182</v>
      </c>
    </row>
    <row r="28" spans="1:10" x14ac:dyDescent="0.2">
      <c r="A28" s="73" t="str" cm="1">
        <f t="array" ref="A28">CONCATCOT</f>
        <v>CosmópolisTrucadoAgregado</v>
      </c>
      <c r="B28" s="154" t="s">
        <v>78</v>
      </c>
      <c r="C28" t="s">
        <v>17</v>
      </c>
      <c r="D28" t="s">
        <v>142</v>
      </c>
      <c r="E28" t="s">
        <v>18</v>
      </c>
      <c r="F28" t="s">
        <v>55</v>
      </c>
      <c r="G28" t="s">
        <v>57</v>
      </c>
      <c r="H28" t="s">
        <v>154</v>
      </c>
      <c r="I28" s="155">
        <v>4506.72</v>
      </c>
      <c r="J28" s="40" t="s">
        <v>182</v>
      </c>
    </row>
    <row r="29" spans="1:10" x14ac:dyDescent="0.2">
      <c r="A29" s="73" t="str" cm="1">
        <f t="array" ref="A29">CONCATCOT</f>
        <v>CriciúmaTrucadoTerceiro</v>
      </c>
      <c r="B29" s="154" t="s">
        <v>78</v>
      </c>
      <c r="C29" t="s">
        <v>17</v>
      </c>
      <c r="D29" t="s">
        <v>82</v>
      </c>
      <c r="E29" t="s">
        <v>17</v>
      </c>
      <c r="F29" t="s">
        <v>55</v>
      </c>
      <c r="G29" t="s">
        <v>57</v>
      </c>
      <c r="H29" t="s">
        <v>152</v>
      </c>
      <c r="I29" s="155">
        <v>3350</v>
      </c>
      <c r="J29" s="40" t="s">
        <v>161</v>
      </c>
    </row>
    <row r="30" spans="1:10" x14ac:dyDescent="0.2">
      <c r="A30" s="73" t="str" cm="1">
        <f t="array" ref="A30">CONCATCOT</f>
        <v>CriciúmaTocoTerceiro</v>
      </c>
      <c r="B30" s="154" t="s">
        <v>78</v>
      </c>
      <c r="C30" t="s">
        <v>17</v>
      </c>
      <c r="D30" t="s">
        <v>82</v>
      </c>
      <c r="E30" t="s">
        <v>17</v>
      </c>
      <c r="F30" t="s">
        <v>55</v>
      </c>
      <c r="G30" t="s">
        <v>56</v>
      </c>
      <c r="H30" t="s">
        <v>152</v>
      </c>
      <c r="I30" s="155">
        <v>3200</v>
      </c>
      <c r="J30" s="40" t="s">
        <v>161</v>
      </c>
    </row>
    <row r="31" spans="1:10" x14ac:dyDescent="0.2">
      <c r="A31" s="73" t="str" cm="1">
        <f t="array" ref="A31">CONCATCOT</f>
        <v>DiademaTrucadoTerceiro</v>
      </c>
      <c r="B31" s="154" t="s">
        <v>78</v>
      </c>
      <c r="C31" t="s">
        <v>17</v>
      </c>
      <c r="D31" t="s">
        <v>62</v>
      </c>
      <c r="E31" t="s">
        <v>18</v>
      </c>
      <c r="F31" t="s">
        <v>55</v>
      </c>
      <c r="G31" t="s">
        <v>57</v>
      </c>
      <c r="H31" t="s">
        <v>152</v>
      </c>
      <c r="I31" s="155">
        <v>5600</v>
      </c>
      <c r="J31" s="40" t="s">
        <v>158</v>
      </c>
    </row>
    <row r="32" spans="1:10" x14ac:dyDescent="0.2">
      <c r="A32" s="73" t="str" cm="1">
        <f t="array" ref="A32">CONCATCOT</f>
        <v>DiademaTocoTerceiro</v>
      </c>
      <c r="B32" s="154" t="s">
        <v>78</v>
      </c>
      <c r="C32" t="s">
        <v>17</v>
      </c>
      <c r="D32" t="s">
        <v>62</v>
      </c>
      <c r="E32" t="s">
        <v>18</v>
      </c>
      <c r="F32" t="s">
        <v>55</v>
      </c>
      <c r="G32" t="s">
        <v>56</v>
      </c>
      <c r="H32" t="s">
        <v>152</v>
      </c>
      <c r="I32" s="155">
        <v>5300</v>
      </c>
      <c r="J32" s="40" t="s">
        <v>158</v>
      </c>
    </row>
    <row r="33" spans="1:10" x14ac:dyDescent="0.2">
      <c r="A33" s="73" t="str" cm="1">
        <f t="array" ref="A33">CONCATCOT</f>
        <v>EncantadoTocoTerceiro</v>
      </c>
      <c r="B33" s="154" t="s">
        <v>78</v>
      </c>
      <c r="C33" t="s">
        <v>17</v>
      </c>
      <c r="D33" t="s">
        <v>140</v>
      </c>
      <c r="E33" t="s">
        <v>41</v>
      </c>
      <c r="F33" t="s">
        <v>55</v>
      </c>
      <c r="G33" t="s">
        <v>56</v>
      </c>
      <c r="H33" t="s">
        <v>152</v>
      </c>
      <c r="I33" s="155">
        <v>5200</v>
      </c>
      <c r="J33" s="40" t="s">
        <v>178</v>
      </c>
    </row>
    <row r="34" spans="1:10" x14ac:dyDescent="0.2">
      <c r="A34" s="73" t="str" cm="1">
        <f t="array" ref="A34">CONCATCOT</f>
        <v>EncantadoTrucadoTerceiro</v>
      </c>
      <c r="B34" s="154" t="s">
        <v>78</v>
      </c>
      <c r="C34" t="s">
        <v>17</v>
      </c>
      <c r="D34" t="s">
        <v>140</v>
      </c>
      <c r="E34" t="s">
        <v>41</v>
      </c>
      <c r="F34" t="s">
        <v>55</v>
      </c>
      <c r="G34" t="s">
        <v>57</v>
      </c>
      <c r="H34" t="s">
        <v>152</v>
      </c>
      <c r="I34" s="155">
        <v>5500</v>
      </c>
      <c r="J34" s="40" t="s">
        <v>178</v>
      </c>
    </row>
    <row r="35" spans="1:10" x14ac:dyDescent="0.2">
      <c r="A35" s="73" t="str" cm="1">
        <f t="array" ref="A35">CONCATCOT</f>
        <v>GuarulhosTrucadoTerceiro</v>
      </c>
      <c r="B35" s="154" t="s">
        <v>78</v>
      </c>
      <c r="C35" t="s">
        <v>17</v>
      </c>
      <c r="D35" t="s">
        <v>61</v>
      </c>
      <c r="E35" t="s">
        <v>18</v>
      </c>
      <c r="F35" t="s">
        <v>55</v>
      </c>
      <c r="G35" t="s">
        <v>57</v>
      </c>
      <c r="H35" t="s">
        <v>152</v>
      </c>
      <c r="I35" s="155">
        <v>5000</v>
      </c>
      <c r="J35" s="40" t="s">
        <v>209</v>
      </c>
    </row>
    <row r="36" spans="1:10" x14ac:dyDescent="0.2">
      <c r="A36" s="73" t="str" cm="1">
        <f t="array" ref="A36">CONCATCOT</f>
        <v>GuarulhosTruckTerceiro</v>
      </c>
      <c r="B36" s="154" t="s">
        <v>78</v>
      </c>
      <c r="C36" t="s">
        <v>17</v>
      </c>
      <c r="D36" t="s">
        <v>61</v>
      </c>
      <c r="E36" t="s">
        <v>18</v>
      </c>
      <c r="F36" t="s">
        <v>58</v>
      </c>
      <c r="G36" t="s">
        <v>101</v>
      </c>
      <c r="H36" t="s">
        <v>152</v>
      </c>
      <c r="I36" s="155">
        <v>3700</v>
      </c>
      <c r="J36" s="40" t="s">
        <v>204</v>
      </c>
    </row>
    <row r="37" spans="1:10" x14ac:dyDescent="0.2">
      <c r="A37" s="73" t="str" cm="1">
        <f t="array" ref="A37">CONCATCOT</f>
        <v>GuarulhosTocoTerceiro</v>
      </c>
      <c r="B37" s="154" t="s">
        <v>78</v>
      </c>
      <c r="C37" t="s">
        <v>17</v>
      </c>
      <c r="D37" t="s">
        <v>61</v>
      </c>
      <c r="E37" t="s">
        <v>18</v>
      </c>
      <c r="F37" t="s">
        <v>55</v>
      </c>
      <c r="G37" t="s">
        <v>56</v>
      </c>
      <c r="H37" t="s">
        <v>152</v>
      </c>
      <c r="I37" s="155">
        <v>4700</v>
      </c>
      <c r="J37" s="40" t="s">
        <v>209</v>
      </c>
    </row>
    <row r="38" spans="1:10" x14ac:dyDescent="0.2">
      <c r="A38" s="73" t="str" cm="1">
        <f t="array" ref="A38">CONCATCOT</f>
        <v>IgarapeTrucadoTerceiro</v>
      </c>
      <c r="B38" s="154" t="s">
        <v>78</v>
      </c>
      <c r="C38" t="s">
        <v>17</v>
      </c>
      <c r="D38" t="s">
        <v>67</v>
      </c>
      <c r="E38" t="s">
        <v>29</v>
      </c>
      <c r="F38" t="s">
        <v>55</v>
      </c>
      <c r="G38" t="s">
        <v>57</v>
      </c>
      <c r="H38" t="s">
        <v>152</v>
      </c>
      <c r="I38" s="155">
        <v>11000</v>
      </c>
      <c r="J38" s="40" t="s">
        <v>158</v>
      </c>
    </row>
    <row r="39" spans="1:10" x14ac:dyDescent="0.2">
      <c r="A39" s="73" t="str" cm="1">
        <f t="array" ref="A39">CONCATCOT</f>
        <v>IgarapeTocoTerceiro</v>
      </c>
      <c r="B39" s="154" t="s">
        <v>78</v>
      </c>
      <c r="C39" t="s">
        <v>17</v>
      </c>
      <c r="D39" t="s">
        <v>67</v>
      </c>
      <c r="E39" t="s">
        <v>29</v>
      </c>
      <c r="F39" t="s">
        <v>55</v>
      </c>
      <c r="G39" t="s">
        <v>56</v>
      </c>
      <c r="H39" t="s">
        <v>152</v>
      </c>
      <c r="I39" s="155">
        <v>10500</v>
      </c>
      <c r="J39" s="40" t="s">
        <v>158</v>
      </c>
    </row>
    <row r="40" spans="1:10" x14ac:dyDescent="0.2">
      <c r="A40" s="73" t="str" cm="1">
        <f t="array" ref="A40">CONCATCOT</f>
        <v>Itajaí (Oceanic)TruckTerceiro</v>
      </c>
      <c r="B40" s="154" t="s">
        <v>78</v>
      </c>
      <c r="C40" t="s">
        <v>17</v>
      </c>
      <c r="D40" t="s">
        <v>203</v>
      </c>
      <c r="E40" t="s">
        <v>17</v>
      </c>
      <c r="F40" t="s">
        <v>58</v>
      </c>
      <c r="G40" t="s">
        <v>101</v>
      </c>
      <c r="H40" t="s">
        <v>152</v>
      </c>
      <c r="I40" s="155">
        <v>650</v>
      </c>
      <c r="J40" s="40" t="s">
        <v>201</v>
      </c>
    </row>
    <row r="41" spans="1:10" x14ac:dyDescent="0.2">
      <c r="A41" s="73" t="str" cm="1">
        <f t="array" ref="A41">CONCATCOT</f>
        <v>Itajaí (Oceanic)TocoTerceiro</v>
      </c>
      <c r="B41" s="154" t="s">
        <v>78</v>
      </c>
      <c r="C41" t="s">
        <v>17</v>
      </c>
      <c r="D41" t="s">
        <v>203</v>
      </c>
      <c r="E41" t="s">
        <v>17</v>
      </c>
      <c r="F41" t="s">
        <v>55</v>
      </c>
      <c r="G41" t="s">
        <v>56</v>
      </c>
      <c r="H41" t="s">
        <v>152</v>
      </c>
      <c r="I41" s="155">
        <v>800</v>
      </c>
      <c r="J41" s="40" t="s">
        <v>201</v>
      </c>
    </row>
    <row r="42" spans="1:10" x14ac:dyDescent="0.2">
      <c r="A42" s="73" t="str" cm="1">
        <f t="array" ref="A42">CONCATCOT</f>
        <v>ItupevaTrucadoTerceiro</v>
      </c>
      <c r="B42" s="154" t="s">
        <v>78</v>
      </c>
      <c r="C42" t="s">
        <v>17</v>
      </c>
      <c r="D42" t="s">
        <v>65</v>
      </c>
      <c r="E42" t="s">
        <v>18</v>
      </c>
      <c r="F42" t="s">
        <v>55</v>
      </c>
      <c r="G42" t="s">
        <v>57</v>
      </c>
      <c r="H42" t="s">
        <v>152</v>
      </c>
      <c r="I42" s="155">
        <v>5900</v>
      </c>
      <c r="J42" s="40" t="s">
        <v>158</v>
      </c>
    </row>
    <row r="43" spans="1:10" x14ac:dyDescent="0.2">
      <c r="A43" s="73" t="str" cm="1">
        <f t="array" ref="A43">CONCATCOT</f>
        <v>ItupevaTocoTerceiro</v>
      </c>
      <c r="B43" s="154" t="s">
        <v>78</v>
      </c>
      <c r="C43" t="s">
        <v>17</v>
      </c>
      <c r="D43" t="s">
        <v>65</v>
      </c>
      <c r="E43" t="s">
        <v>18</v>
      </c>
      <c r="F43" t="s">
        <v>55</v>
      </c>
      <c r="G43" t="s">
        <v>56</v>
      </c>
      <c r="H43" t="s">
        <v>152</v>
      </c>
      <c r="I43" s="155">
        <v>5600</v>
      </c>
      <c r="J43" s="40" t="s">
        <v>158</v>
      </c>
    </row>
    <row r="44" spans="1:10" x14ac:dyDescent="0.2">
      <c r="A44" s="73" t="str" cm="1">
        <f t="array" ref="A44">CONCATCOT</f>
        <v>IçaraTocoTerceiro</v>
      </c>
      <c r="B44" s="154" t="s">
        <v>78</v>
      </c>
      <c r="C44" t="s">
        <v>17</v>
      </c>
      <c r="D44" t="s">
        <v>81</v>
      </c>
      <c r="E44" t="s">
        <v>17</v>
      </c>
      <c r="F44" t="s">
        <v>55</v>
      </c>
      <c r="G44" t="s">
        <v>56</v>
      </c>
      <c r="H44" t="s">
        <v>152</v>
      </c>
      <c r="I44" s="155">
        <v>3350</v>
      </c>
      <c r="J44" s="40" t="s">
        <v>161</v>
      </c>
    </row>
    <row r="45" spans="1:10" x14ac:dyDescent="0.2">
      <c r="A45" s="73" t="str" cm="1">
        <f t="array" ref="A45">CONCATCOT</f>
        <v>IçaraTrucadoTerceiro</v>
      </c>
      <c r="B45" s="154" t="s">
        <v>78</v>
      </c>
      <c r="C45" t="s">
        <v>17</v>
      </c>
      <c r="D45" t="s">
        <v>81</v>
      </c>
      <c r="E45" t="s">
        <v>17</v>
      </c>
      <c r="F45" t="s">
        <v>55</v>
      </c>
      <c r="G45" t="s">
        <v>57</v>
      </c>
      <c r="H45" t="s">
        <v>152</v>
      </c>
      <c r="I45" s="155">
        <v>3500</v>
      </c>
      <c r="J45" s="40" t="s">
        <v>161</v>
      </c>
    </row>
    <row r="46" spans="1:10" x14ac:dyDescent="0.2">
      <c r="A46" s="73" t="str" cm="1">
        <f t="array" ref="A46">CONCATCOT</f>
        <v>MaravilhasTocoTerceiro</v>
      </c>
      <c r="B46" s="154" t="s">
        <v>78</v>
      </c>
      <c r="C46" t="s">
        <v>17</v>
      </c>
      <c r="D46" t="s">
        <v>107</v>
      </c>
      <c r="E46" t="s">
        <v>29</v>
      </c>
      <c r="F46" t="s">
        <v>55</v>
      </c>
      <c r="G46" t="s">
        <v>56</v>
      </c>
      <c r="H46" t="s">
        <v>152</v>
      </c>
      <c r="I46" s="155">
        <v>9900</v>
      </c>
      <c r="J46" s="40" t="s">
        <v>168</v>
      </c>
    </row>
    <row r="47" spans="1:10" x14ac:dyDescent="0.2">
      <c r="A47" s="73" t="str" cm="1">
        <f t="array" ref="A47">CONCATCOT</f>
        <v>MaravilhasTruckTerceiro</v>
      </c>
      <c r="B47" s="154" t="s">
        <v>78</v>
      </c>
      <c r="C47" t="s">
        <v>17</v>
      </c>
      <c r="D47" t="s">
        <v>107</v>
      </c>
      <c r="E47" t="s">
        <v>29</v>
      </c>
      <c r="F47" t="s">
        <v>58</v>
      </c>
      <c r="G47" t="s">
        <v>101</v>
      </c>
      <c r="H47" t="s">
        <v>152</v>
      </c>
      <c r="I47" s="155">
        <v>6000</v>
      </c>
      <c r="J47" s="40" t="s">
        <v>159</v>
      </c>
    </row>
    <row r="48" spans="1:10" x14ac:dyDescent="0.2">
      <c r="A48" s="73" t="str" cm="1">
        <f t="array" ref="A48">CONCATCOT</f>
        <v>MirassolândiaTocoTerceiro</v>
      </c>
      <c r="B48" s="154" t="s">
        <v>78</v>
      </c>
      <c r="C48" t="s">
        <v>17</v>
      </c>
      <c r="D48" t="s">
        <v>130</v>
      </c>
      <c r="E48" t="s">
        <v>18</v>
      </c>
      <c r="F48" t="s">
        <v>55</v>
      </c>
      <c r="G48" t="s">
        <v>56</v>
      </c>
      <c r="H48" t="s">
        <v>152</v>
      </c>
      <c r="I48" s="155">
        <v>8300</v>
      </c>
      <c r="J48" s="40" t="s">
        <v>176</v>
      </c>
    </row>
    <row r="49" spans="1:10" x14ac:dyDescent="0.2">
      <c r="A49" s="73" t="str" cm="1">
        <f t="array" ref="A49">CONCATCOT</f>
        <v>Novo HamburgoTrucadoTerceiro</v>
      </c>
      <c r="B49" s="154" t="s">
        <v>78</v>
      </c>
      <c r="C49" t="s">
        <v>17</v>
      </c>
      <c r="D49" t="s">
        <v>66</v>
      </c>
      <c r="E49" t="s">
        <v>41</v>
      </c>
      <c r="F49" t="s">
        <v>55</v>
      </c>
      <c r="G49" t="s">
        <v>57</v>
      </c>
      <c r="H49" t="s">
        <v>152</v>
      </c>
      <c r="I49" s="155">
        <v>4800</v>
      </c>
      <c r="J49" s="40" t="s">
        <v>159</v>
      </c>
    </row>
    <row r="50" spans="1:10" x14ac:dyDescent="0.2">
      <c r="A50" s="73" t="str" cm="1">
        <f t="array" ref="A50">CONCATCOT</f>
        <v>Novo HamburgoTocoTerceiro</v>
      </c>
      <c r="B50" s="154" t="s">
        <v>78</v>
      </c>
      <c r="C50" t="s">
        <v>17</v>
      </c>
      <c r="D50" t="s">
        <v>66</v>
      </c>
      <c r="E50" t="s">
        <v>41</v>
      </c>
      <c r="F50" t="s">
        <v>55</v>
      </c>
      <c r="G50" t="s">
        <v>56</v>
      </c>
      <c r="H50" t="s">
        <v>152</v>
      </c>
      <c r="I50" s="155">
        <v>4500</v>
      </c>
      <c r="J50" s="40" t="s">
        <v>159</v>
      </c>
    </row>
    <row r="51" spans="1:10" x14ac:dyDescent="0.2">
      <c r="A51" s="73" t="str" cm="1">
        <f t="array" ref="A51">CONCATCOT</f>
        <v>Ribeirão PretoTrucadoTerceiro</v>
      </c>
      <c r="B51" s="154" t="s">
        <v>78</v>
      </c>
      <c r="C51" t="s">
        <v>17</v>
      </c>
      <c r="D51" t="s">
        <v>70</v>
      </c>
      <c r="E51" t="s">
        <v>18</v>
      </c>
      <c r="F51" t="s">
        <v>55</v>
      </c>
      <c r="G51" t="s">
        <v>57</v>
      </c>
      <c r="H51" t="s">
        <v>152</v>
      </c>
      <c r="I51" s="155">
        <v>8000</v>
      </c>
      <c r="J51" s="40" t="s">
        <v>160</v>
      </c>
    </row>
    <row r="52" spans="1:10" x14ac:dyDescent="0.2">
      <c r="A52" s="73" t="str" cm="1">
        <f t="array" ref="A52">CONCATCOT</f>
        <v>Ribeirão PretoTocoTerceiro</v>
      </c>
      <c r="B52" s="154" t="s">
        <v>78</v>
      </c>
      <c r="C52" t="s">
        <v>17</v>
      </c>
      <c r="D52" t="s">
        <v>70</v>
      </c>
      <c r="E52" t="s">
        <v>18</v>
      </c>
      <c r="F52" t="s">
        <v>55</v>
      </c>
      <c r="G52" t="s">
        <v>56</v>
      </c>
      <c r="H52" t="s">
        <v>152</v>
      </c>
      <c r="I52" s="155">
        <v>7700</v>
      </c>
      <c r="J52" s="40" t="s">
        <v>160</v>
      </c>
    </row>
    <row r="53" spans="1:10" x14ac:dyDescent="0.2">
      <c r="A53" s="73" t="str" cm="1">
        <f t="array" ref="A53">CONCATCOT</f>
        <v>Santo AndréTruckTerceiro</v>
      </c>
      <c r="B53" s="154" t="s">
        <v>78</v>
      </c>
      <c r="C53" t="s">
        <v>17</v>
      </c>
      <c r="D53" t="s">
        <v>109</v>
      </c>
      <c r="E53" t="s">
        <v>18</v>
      </c>
      <c r="F53" t="s">
        <v>58</v>
      </c>
      <c r="G53" t="s">
        <v>101</v>
      </c>
      <c r="H53" t="s">
        <v>152</v>
      </c>
      <c r="I53" s="155">
        <v>3600</v>
      </c>
      <c r="J53" s="40" t="s">
        <v>204</v>
      </c>
    </row>
    <row r="54" spans="1:10" x14ac:dyDescent="0.2">
      <c r="A54" s="73" t="str" cm="1">
        <f t="array" ref="A54">CONCATCOT</f>
        <v>Santo AndréTocoTerceiro</v>
      </c>
      <c r="B54" s="154" t="s">
        <v>78</v>
      </c>
      <c r="C54" t="s">
        <v>17</v>
      </c>
      <c r="D54" t="s">
        <v>109</v>
      </c>
      <c r="E54" t="s">
        <v>18</v>
      </c>
      <c r="F54" t="s">
        <v>55</v>
      </c>
      <c r="G54" t="s">
        <v>56</v>
      </c>
      <c r="H54" t="s">
        <v>152</v>
      </c>
      <c r="I54" s="155">
        <v>4600</v>
      </c>
      <c r="J54" s="40" t="s">
        <v>210</v>
      </c>
    </row>
    <row r="55" spans="1:10" x14ac:dyDescent="0.2">
      <c r="A55" s="73" t="str" cm="1">
        <f t="array" ref="A55">CONCATCOT</f>
        <v>Santo AndréTrucadoTerceiro</v>
      </c>
      <c r="B55" s="154" t="s">
        <v>78</v>
      </c>
      <c r="C55" t="s">
        <v>17</v>
      </c>
      <c r="D55" t="s">
        <v>109</v>
      </c>
      <c r="E55" t="s">
        <v>18</v>
      </c>
      <c r="F55" t="s">
        <v>55</v>
      </c>
      <c r="G55" t="s">
        <v>57</v>
      </c>
      <c r="H55" t="s">
        <v>152</v>
      </c>
      <c r="I55" s="155">
        <v>4900</v>
      </c>
      <c r="J55" s="40" t="s">
        <v>210</v>
      </c>
    </row>
    <row r="56" spans="1:10" x14ac:dyDescent="0.2">
      <c r="A56" s="73" t="str" cm="1">
        <f t="array" ref="A56">CONCATCOT</f>
        <v>São Bernardo do CampoTrucadoAgregado</v>
      </c>
      <c r="B56" s="154" t="s">
        <v>78</v>
      </c>
      <c r="C56" t="s">
        <v>17</v>
      </c>
      <c r="D56" t="s">
        <v>54</v>
      </c>
      <c r="E56" t="s">
        <v>18</v>
      </c>
      <c r="F56" t="s">
        <v>55</v>
      </c>
      <c r="G56" t="s">
        <v>57</v>
      </c>
      <c r="H56" t="s">
        <v>154</v>
      </c>
      <c r="I56" s="155">
        <v>4000</v>
      </c>
      <c r="J56" s="40" t="s">
        <v>204</v>
      </c>
    </row>
    <row r="57" spans="1:10" x14ac:dyDescent="0.2">
      <c r="A57" s="73" t="str" cm="1">
        <f t="array" ref="A57">CONCATCOT</f>
        <v>São Bernardo do CampoTocoAgregado</v>
      </c>
      <c r="B57" s="154" t="s">
        <v>78</v>
      </c>
      <c r="C57" t="s">
        <v>17</v>
      </c>
      <c r="D57" t="s">
        <v>54</v>
      </c>
      <c r="E57" t="s">
        <v>18</v>
      </c>
      <c r="F57" t="s">
        <v>55</v>
      </c>
      <c r="G57" t="s">
        <v>56</v>
      </c>
      <c r="H57" t="s">
        <v>154</v>
      </c>
      <c r="I57" s="155">
        <v>3750</v>
      </c>
      <c r="J57" s="40" t="s">
        <v>204</v>
      </c>
    </row>
    <row r="58" spans="1:10" x14ac:dyDescent="0.2">
      <c r="A58" s="73" t="str" cm="1">
        <f t="array" ref="A58">CONCATCOT</f>
        <v>São Bernardo do CampoTocoTerceiro</v>
      </c>
      <c r="B58" s="154" t="s">
        <v>78</v>
      </c>
      <c r="C58" t="s">
        <v>17</v>
      </c>
      <c r="D58" t="s">
        <v>54</v>
      </c>
      <c r="E58" t="s">
        <v>18</v>
      </c>
      <c r="F58" t="s">
        <v>55</v>
      </c>
      <c r="G58" t="s">
        <v>56</v>
      </c>
      <c r="H58" t="s">
        <v>152</v>
      </c>
      <c r="I58" s="155">
        <v>4800</v>
      </c>
      <c r="J58" s="40" t="s">
        <v>156</v>
      </c>
    </row>
    <row r="59" spans="1:10" x14ac:dyDescent="0.2">
      <c r="A59" s="73" t="str" cm="1">
        <f t="array" ref="A59">CONCATCOT</f>
        <v>São Bernardo do CampoTrucadoTerceiro</v>
      </c>
      <c r="B59" s="154" t="s">
        <v>78</v>
      </c>
      <c r="C59" t="s">
        <v>17</v>
      </c>
      <c r="D59" t="s">
        <v>54</v>
      </c>
      <c r="E59" t="s">
        <v>18</v>
      </c>
      <c r="F59" t="s">
        <v>55</v>
      </c>
      <c r="G59" t="s">
        <v>57</v>
      </c>
      <c r="H59" t="s">
        <v>152</v>
      </c>
      <c r="I59" s="155">
        <v>5100</v>
      </c>
      <c r="J59" s="40" t="s">
        <v>156</v>
      </c>
    </row>
    <row r="60" spans="1:10" x14ac:dyDescent="0.2">
      <c r="A60" s="73" t="str" cm="1">
        <f t="array" ref="A60">CONCATCOT</f>
        <v>São José dos CamposTruckTerceiro</v>
      </c>
      <c r="B60" s="154" t="s">
        <v>78</v>
      </c>
      <c r="C60" t="s">
        <v>17</v>
      </c>
      <c r="D60" t="s">
        <v>155</v>
      </c>
      <c r="E60" t="s">
        <v>18</v>
      </c>
      <c r="F60" t="s">
        <v>58</v>
      </c>
      <c r="G60" t="s">
        <v>101</v>
      </c>
      <c r="H60" t="s">
        <v>152</v>
      </c>
      <c r="I60" s="155">
        <v>4000</v>
      </c>
      <c r="J60" s="40" t="s">
        <v>182</v>
      </c>
    </row>
    <row r="61" spans="1:10" x14ac:dyDescent="0.2">
      <c r="A61" s="73" t="str" cm="1">
        <f t="array" ref="A61">CONCATCOT</f>
        <v>São José dos CamposTocoTerceiro</v>
      </c>
      <c r="B61" s="154" t="s">
        <v>78</v>
      </c>
      <c r="C61" t="s">
        <v>17</v>
      </c>
      <c r="D61" t="s">
        <v>155</v>
      </c>
      <c r="E61" t="s">
        <v>18</v>
      </c>
      <c r="F61" t="s">
        <v>55</v>
      </c>
      <c r="G61" t="s">
        <v>56</v>
      </c>
      <c r="H61" t="s">
        <v>152</v>
      </c>
      <c r="I61" s="155">
        <v>5300</v>
      </c>
      <c r="J61" s="40" t="s">
        <v>182</v>
      </c>
    </row>
    <row r="62" spans="1:10" x14ac:dyDescent="0.2">
      <c r="A62" s="73" t="str" cm="1">
        <f t="array" ref="A62">CONCATCOT</f>
        <v>São PauloTocoTerceiro</v>
      </c>
      <c r="B62" s="154" t="s">
        <v>78</v>
      </c>
      <c r="C62" t="s">
        <v>17</v>
      </c>
      <c r="D62" t="s">
        <v>122</v>
      </c>
      <c r="E62" t="s">
        <v>18</v>
      </c>
      <c r="F62" t="s">
        <v>55</v>
      </c>
      <c r="G62" t="s">
        <v>56</v>
      </c>
      <c r="H62" t="s">
        <v>152</v>
      </c>
      <c r="I62" s="155">
        <v>4500</v>
      </c>
      <c r="J62" s="40" t="s">
        <v>157</v>
      </c>
    </row>
    <row r="63" spans="1:10" x14ac:dyDescent="0.2">
      <c r="A63" s="73" t="str" cm="1">
        <f t="array" ref="A63">CONCATCOT</f>
        <v>São PauloTrucadoTerceiro</v>
      </c>
      <c r="B63" s="154" t="s">
        <v>78</v>
      </c>
      <c r="C63" t="s">
        <v>17</v>
      </c>
      <c r="D63" t="s">
        <v>122</v>
      </c>
      <c r="E63" t="s">
        <v>18</v>
      </c>
      <c r="F63" t="s">
        <v>55</v>
      </c>
      <c r="G63" t="s">
        <v>57</v>
      </c>
      <c r="H63" t="s">
        <v>152</v>
      </c>
      <c r="I63" s="155">
        <v>4800</v>
      </c>
      <c r="J63" s="40" t="s">
        <v>157</v>
      </c>
    </row>
    <row r="64" spans="1:10" x14ac:dyDescent="0.2">
      <c r="A64" s="73" t="str" cm="1">
        <f t="array" ref="A64">CONCATCOT</f>
        <v>São PauloTruckTerceiro</v>
      </c>
      <c r="B64" s="154" t="s">
        <v>78</v>
      </c>
      <c r="C64" t="s">
        <v>17</v>
      </c>
      <c r="D64" t="s">
        <v>122</v>
      </c>
      <c r="E64" t="s">
        <v>18</v>
      </c>
      <c r="F64" t="s">
        <v>58</v>
      </c>
      <c r="G64" t="s">
        <v>101</v>
      </c>
      <c r="H64" t="s">
        <v>152</v>
      </c>
      <c r="I64" s="155">
        <v>3500</v>
      </c>
      <c r="J64" s="40" t="s">
        <v>204</v>
      </c>
    </row>
    <row r="65" spans="1:10" x14ac:dyDescent="0.2">
      <c r="A65" s="73" t="str" cm="1">
        <f t="array" ref="A65">CONCATCOT</f>
        <v>São RoqueTocoTerceiro</v>
      </c>
      <c r="B65" s="154" t="s">
        <v>78</v>
      </c>
      <c r="C65" t="s">
        <v>17</v>
      </c>
      <c r="D65" t="s">
        <v>64</v>
      </c>
      <c r="E65" t="s">
        <v>18</v>
      </c>
      <c r="F65" t="s">
        <v>55</v>
      </c>
      <c r="G65" t="s">
        <v>56</v>
      </c>
      <c r="H65" t="s">
        <v>152</v>
      </c>
      <c r="I65" s="155">
        <v>5300</v>
      </c>
      <c r="J65" s="40" t="s">
        <v>158</v>
      </c>
    </row>
    <row r="66" spans="1:10" x14ac:dyDescent="0.2">
      <c r="A66" s="73" t="str" cm="1">
        <f t="array" ref="A66">CONCATCOT</f>
        <v>São RoqueTrucadoTerceiro</v>
      </c>
      <c r="B66" s="154" t="s">
        <v>78</v>
      </c>
      <c r="C66" t="s">
        <v>17</v>
      </c>
      <c r="D66" t="s">
        <v>64</v>
      </c>
      <c r="E66" t="s">
        <v>18</v>
      </c>
      <c r="F66" t="s">
        <v>55</v>
      </c>
      <c r="G66" t="s">
        <v>57</v>
      </c>
      <c r="H66" t="s">
        <v>152</v>
      </c>
      <c r="I66" s="155">
        <v>5600</v>
      </c>
      <c r="J66" s="40" t="s">
        <v>158</v>
      </c>
    </row>
    <row r="67" spans="1:10" x14ac:dyDescent="0.2">
      <c r="A67" s="73" t="str" cm="1">
        <f t="array" ref="A67">CONCATCOT</f>
        <v>TaquariTrucadoTerceiro</v>
      </c>
      <c r="B67" s="154" t="s">
        <v>78</v>
      </c>
      <c r="C67" t="s">
        <v>17</v>
      </c>
      <c r="D67" t="s">
        <v>79</v>
      </c>
      <c r="E67" t="s">
        <v>41</v>
      </c>
      <c r="F67" t="s">
        <v>55</v>
      </c>
      <c r="G67" t="s">
        <v>57</v>
      </c>
      <c r="H67" t="s">
        <v>152</v>
      </c>
      <c r="I67" s="155">
        <v>5000</v>
      </c>
      <c r="J67" s="40" t="s">
        <v>161</v>
      </c>
    </row>
    <row r="68" spans="1:10" x14ac:dyDescent="0.2">
      <c r="A68" s="73" t="str" cm="1">
        <f t="array" ref="A68">CONCATCOT</f>
        <v>TaquariTocoTerceiro</v>
      </c>
      <c r="B68" s="154" t="s">
        <v>78</v>
      </c>
      <c r="C68" t="s">
        <v>17</v>
      </c>
      <c r="D68" t="s">
        <v>79</v>
      </c>
      <c r="E68" t="s">
        <v>41</v>
      </c>
      <c r="F68" t="s">
        <v>55</v>
      </c>
      <c r="G68" t="s">
        <v>56</v>
      </c>
      <c r="H68" t="s">
        <v>152</v>
      </c>
      <c r="I68" s="155">
        <v>4500</v>
      </c>
      <c r="J68" s="40" t="s">
        <v>209</v>
      </c>
    </row>
    <row r="69" spans="1:10" x14ac:dyDescent="0.2">
      <c r="A69" s="73" t="str" cm="1">
        <f t="array" ref="A69">CONCATCOT</f>
        <v>Cachoeiro de ItapemirimTruckTerceiro</v>
      </c>
      <c r="B69" s="154" t="s">
        <v>59</v>
      </c>
      <c r="C69" t="s">
        <v>17</v>
      </c>
      <c r="D69" t="s">
        <v>100</v>
      </c>
      <c r="E69" t="s">
        <v>26</v>
      </c>
      <c r="F69" t="s">
        <v>58</v>
      </c>
      <c r="G69" t="s">
        <v>101</v>
      </c>
      <c r="H69" t="s">
        <v>152</v>
      </c>
      <c r="I69" s="155">
        <v>8750</v>
      </c>
      <c r="J69" s="40" t="s">
        <v>164</v>
      </c>
    </row>
    <row r="70" spans="1:10" x14ac:dyDescent="0.2">
      <c r="A70" s="73" t="str" cm="1">
        <f t="array" ref="A70">CONCATCOT</f>
        <v>Camanducaia40'Terceiro</v>
      </c>
      <c r="B70" s="154" t="s">
        <v>59</v>
      </c>
      <c r="C70" t="s">
        <v>17</v>
      </c>
      <c r="D70" t="s">
        <v>144</v>
      </c>
      <c r="E70" t="s">
        <v>29</v>
      </c>
      <c r="F70" t="s">
        <v>105</v>
      </c>
      <c r="G70" t="s">
        <v>75</v>
      </c>
      <c r="H70" t="s">
        <v>152</v>
      </c>
      <c r="I70" s="155">
        <v>7000</v>
      </c>
      <c r="J70" s="40" t="s">
        <v>179</v>
      </c>
    </row>
    <row r="71" spans="1:10" x14ac:dyDescent="0.2">
      <c r="A71" s="73" t="str" cm="1">
        <f t="array" ref="A71">CONCATCOT</f>
        <v>GuaramirimTocoTerceiro</v>
      </c>
      <c r="B71" s="154" t="s">
        <v>59</v>
      </c>
      <c r="C71" t="s">
        <v>17</v>
      </c>
      <c r="D71" t="s">
        <v>141</v>
      </c>
      <c r="E71" t="s">
        <v>17</v>
      </c>
      <c r="F71" t="s">
        <v>55</v>
      </c>
      <c r="G71" t="s">
        <v>56</v>
      </c>
      <c r="H71" t="s">
        <v>152</v>
      </c>
      <c r="I71" s="155">
        <v>1500</v>
      </c>
      <c r="J71" s="40" t="s">
        <v>178</v>
      </c>
    </row>
    <row r="72" spans="1:10" x14ac:dyDescent="0.2">
      <c r="A72" s="73" t="str" cm="1">
        <f t="array" ref="A72">CONCATCOT</f>
        <v>GuaramirimTrucadoTerceiro</v>
      </c>
      <c r="B72" s="154" t="s">
        <v>59</v>
      </c>
      <c r="C72" t="s">
        <v>17</v>
      </c>
      <c r="D72" t="s">
        <v>141</v>
      </c>
      <c r="E72" t="s">
        <v>17</v>
      </c>
      <c r="F72" t="s">
        <v>55</v>
      </c>
      <c r="G72" t="s">
        <v>57</v>
      </c>
      <c r="H72" t="s">
        <v>152</v>
      </c>
      <c r="I72" s="155">
        <v>1800</v>
      </c>
      <c r="J72" s="40" t="s">
        <v>178</v>
      </c>
    </row>
    <row r="73" spans="1:10" x14ac:dyDescent="0.2">
      <c r="A73" s="73" t="str" cm="1">
        <f t="array" ref="A73">CONCATCOT</f>
        <v>Guarulhos40'Terceiro</v>
      </c>
      <c r="B73" s="154" t="s">
        <v>59</v>
      </c>
      <c r="C73" t="s">
        <v>17</v>
      </c>
      <c r="D73" t="s">
        <v>61</v>
      </c>
      <c r="E73" t="s">
        <v>18</v>
      </c>
      <c r="F73" t="s">
        <v>74</v>
      </c>
      <c r="G73" t="s">
        <v>75</v>
      </c>
      <c r="H73" t="s">
        <v>152</v>
      </c>
      <c r="I73" s="155">
        <v>6200</v>
      </c>
      <c r="J73" s="40" t="s">
        <v>163</v>
      </c>
    </row>
    <row r="74" spans="1:10" x14ac:dyDescent="0.2">
      <c r="A74" s="73" t="str" cm="1">
        <f t="array" ref="A74">CONCATCOT</f>
        <v>Ilhota40'Terceiro</v>
      </c>
      <c r="B74" s="154" t="s">
        <v>59</v>
      </c>
      <c r="C74" t="s">
        <v>17</v>
      </c>
      <c r="D74" t="s">
        <v>78</v>
      </c>
      <c r="E74" t="s">
        <v>17</v>
      </c>
      <c r="F74" t="s">
        <v>74</v>
      </c>
      <c r="G74" t="s">
        <v>75</v>
      </c>
      <c r="H74" t="s">
        <v>152</v>
      </c>
      <c r="I74" s="155">
        <v>700</v>
      </c>
      <c r="J74" s="40" t="s">
        <v>161</v>
      </c>
    </row>
    <row r="75" spans="1:10" x14ac:dyDescent="0.2">
      <c r="A75" s="73" t="str" cm="1">
        <f t="array" ref="A75">CONCATCOT</f>
        <v>Itajaí (OL)40'Terceiro</v>
      </c>
      <c r="B75" s="154" t="s">
        <v>59</v>
      </c>
      <c r="C75" t="s">
        <v>17</v>
      </c>
      <c r="D75" t="s">
        <v>96</v>
      </c>
      <c r="E75" t="s">
        <v>17</v>
      </c>
      <c r="F75" t="s">
        <v>74</v>
      </c>
      <c r="G75" t="s">
        <v>75</v>
      </c>
      <c r="H75" t="s">
        <v>152</v>
      </c>
      <c r="I75" s="155">
        <v>700</v>
      </c>
      <c r="J75" s="40" t="s">
        <v>167</v>
      </c>
    </row>
    <row r="76" spans="1:10" x14ac:dyDescent="0.2">
      <c r="A76" s="73" t="str" cm="1">
        <f t="array" ref="A76">CONCATCOT</f>
        <v>JundiaíTrucadoTerceiro</v>
      </c>
      <c r="B76" s="154" t="s">
        <v>59</v>
      </c>
      <c r="C76" t="s">
        <v>17</v>
      </c>
      <c r="D76" t="s">
        <v>121</v>
      </c>
      <c r="E76" t="s">
        <v>18</v>
      </c>
      <c r="F76" t="s">
        <v>55</v>
      </c>
      <c r="G76" t="s">
        <v>57</v>
      </c>
      <c r="H76" t="s">
        <v>152</v>
      </c>
      <c r="I76" s="155">
        <v>5300</v>
      </c>
      <c r="J76" s="40" t="s">
        <v>172</v>
      </c>
    </row>
    <row r="77" spans="1:10" x14ac:dyDescent="0.2">
      <c r="A77" s="73" t="str" cm="1">
        <f t="array" ref="A77">CONCATCOT</f>
        <v>Jundiaí40'Terceiro</v>
      </c>
      <c r="B77" s="154" t="s">
        <v>59</v>
      </c>
      <c r="C77" t="s">
        <v>17</v>
      </c>
      <c r="D77" t="s">
        <v>121</v>
      </c>
      <c r="E77" t="s">
        <v>18</v>
      </c>
      <c r="F77" t="s">
        <v>105</v>
      </c>
      <c r="G77" t="s">
        <v>75</v>
      </c>
      <c r="H77" t="s">
        <v>152</v>
      </c>
      <c r="I77" s="155">
        <v>6500</v>
      </c>
      <c r="J77" s="40" t="s">
        <v>179</v>
      </c>
    </row>
    <row r="78" spans="1:10" x14ac:dyDescent="0.2">
      <c r="A78" s="73" t="str" cm="1">
        <f t="array" ref="A78">CONCATCOT</f>
        <v>JundiaíTocoTerceiro</v>
      </c>
      <c r="B78" s="154" t="s">
        <v>59</v>
      </c>
      <c r="C78" t="s">
        <v>17</v>
      </c>
      <c r="D78" t="s">
        <v>121</v>
      </c>
      <c r="E78" t="s">
        <v>18</v>
      </c>
      <c r="F78" t="s">
        <v>55</v>
      </c>
      <c r="G78" t="s">
        <v>56</v>
      </c>
      <c r="H78" t="s">
        <v>152</v>
      </c>
      <c r="I78" s="155">
        <v>4800</v>
      </c>
      <c r="J78" s="40" t="s">
        <v>172</v>
      </c>
    </row>
    <row r="79" spans="1:10" x14ac:dyDescent="0.2">
      <c r="A79" s="73" t="str" cm="1">
        <f t="array" ref="A79">CONCATCOT</f>
        <v>Ribas do Rio PardoTrucadoTerceiro</v>
      </c>
      <c r="B79" s="154" t="s">
        <v>59</v>
      </c>
      <c r="C79" t="s">
        <v>17</v>
      </c>
      <c r="D79" t="s">
        <v>77</v>
      </c>
      <c r="E79" t="s">
        <v>30</v>
      </c>
      <c r="F79" t="s">
        <v>55</v>
      </c>
      <c r="G79" t="s">
        <v>57</v>
      </c>
      <c r="H79" t="s">
        <v>152</v>
      </c>
      <c r="I79" s="155">
        <v>11000</v>
      </c>
      <c r="J79" s="40" t="s">
        <v>161</v>
      </c>
    </row>
    <row r="80" spans="1:10" x14ac:dyDescent="0.2">
      <c r="A80" s="73" t="str" cm="1">
        <f t="array" ref="A80">CONCATCOT</f>
        <v>Santana de ParnaibaTrucadoTerceiro</v>
      </c>
      <c r="B80" s="154" t="s">
        <v>59</v>
      </c>
      <c r="C80" t="s">
        <v>17</v>
      </c>
      <c r="D80" t="s">
        <v>60</v>
      </c>
      <c r="E80" t="s">
        <v>18</v>
      </c>
      <c r="F80" t="s">
        <v>55</v>
      </c>
      <c r="G80" t="s">
        <v>57</v>
      </c>
      <c r="H80" t="s">
        <v>152</v>
      </c>
      <c r="I80" s="155">
        <v>6000</v>
      </c>
      <c r="J80" s="40" t="s">
        <v>162</v>
      </c>
    </row>
    <row r="81" spans="1:10" x14ac:dyDescent="0.2">
      <c r="A81" s="73" t="str" cm="1">
        <f t="array" ref="A81">CONCATCOT</f>
        <v>Santana de ParnaibaTocoTerceiro</v>
      </c>
      <c r="B81" s="154" t="s">
        <v>59</v>
      </c>
      <c r="C81" t="s">
        <v>17</v>
      </c>
      <c r="D81" t="s">
        <v>60</v>
      </c>
      <c r="E81" t="s">
        <v>18</v>
      </c>
      <c r="F81" t="s">
        <v>55</v>
      </c>
      <c r="G81" t="s">
        <v>56</v>
      </c>
      <c r="H81" t="s">
        <v>152</v>
      </c>
      <c r="I81" s="155">
        <v>5600</v>
      </c>
      <c r="J81" s="40" t="s">
        <v>162</v>
      </c>
    </row>
    <row r="82" spans="1:10" x14ac:dyDescent="0.2">
      <c r="A82" s="73" t="str" cm="1">
        <f t="array" ref="A82">CONCATCOT</f>
        <v>São JoséTruckTerceiro</v>
      </c>
      <c r="B82" s="154" t="s">
        <v>59</v>
      </c>
      <c r="C82" t="s">
        <v>17</v>
      </c>
      <c r="D82" t="s">
        <v>146</v>
      </c>
      <c r="E82" t="s">
        <v>17</v>
      </c>
      <c r="F82" t="s">
        <v>58</v>
      </c>
      <c r="G82" t="s">
        <v>101</v>
      </c>
      <c r="H82" t="s">
        <v>152</v>
      </c>
      <c r="I82" s="155">
        <v>850</v>
      </c>
      <c r="J82" s="40" t="s">
        <v>180</v>
      </c>
    </row>
    <row r="83" spans="1:10" x14ac:dyDescent="0.2">
      <c r="A83" s="73" t="str" cm="1">
        <f t="array" ref="A83">CONCATCOT</f>
        <v>São PauloTrucadoTerceiro</v>
      </c>
      <c r="B83" s="154" t="s">
        <v>59</v>
      </c>
      <c r="C83" t="s">
        <v>17</v>
      </c>
      <c r="D83" t="s">
        <v>122</v>
      </c>
      <c r="E83" t="s">
        <v>18</v>
      </c>
      <c r="F83" t="s">
        <v>55</v>
      </c>
      <c r="G83" t="s">
        <v>57</v>
      </c>
      <c r="H83" t="s">
        <v>152</v>
      </c>
      <c r="I83" s="155">
        <v>5000</v>
      </c>
      <c r="J83" s="40" t="s">
        <v>172</v>
      </c>
    </row>
    <row r="84" spans="1:10" x14ac:dyDescent="0.2">
      <c r="A84" s="73" t="str" cm="1">
        <f t="array" ref="A84">CONCATCOT</f>
        <v>São PauloTocoTerceiro</v>
      </c>
      <c r="B84" s="154" t="s">
        <v>59</v>
      </c>
      <c r="C84" t="s">
        <v>17</v>
      </c>
      <c r="D84" t="s">
        <v>122</v>
      </c>
      <c r="E84" t="s">
        <v>18</v>
      </c>
      <c r="F84" t="s">
        <v>55</v>
      </c>
      <c r="G84" t="s">
        <v>56</v>
      </c>
      <c r="H84" t="s">
        <v>152</v>
      </c>
      <c r="I84" s="155">
        <v>4600</v>
      </c>
      <c r="J84" s="40" t="s">
        <v>172</v>
      </c>
    </row>
    <row r="85" spans="1:10" x14ac:dyDescent="0.2">
      <c r="A85" s="73" t="str" cm="1">
        <f t="array" ref="A85">CONCATCOT</f>
        <v>IlhotaTrucadoTerceiro</v>
      </c>
      <c r="B85" s="154" t="s">
        <v>93</v>
      </c>
      <c r="C85" t="s">
        <v>17</v>
      </c>
      <c r="D85" t="s">
        <v>78</v>
      </c>
      <c r="E85" t="s">
        <v>17</v>
      </c>
      <c r="F85" t="s">
        <v>55</v>
      </c>
      <c r="G85" t="s">
        <v>57</v>
      </c>
      <c r="H85" t="s">
        <v>152</v>
      </c>
      <c r="I85" s="155">
        <v>750</v>
      </c>
      <c r="J85" s="40" t="s">
        <v>161</v>
      </c>
    </row>
    <row r="86" spans="1:10" x14ac:dyDescent="0.2">
      <c r="A86" s="73" t="str" cm="1">
        <f t="array" ref="A86">CONCATCOT</f>
        <v>São Bernardo do CampoTruckTerceiro</v>
      </c>
      <c r="B86" s="154" t="s">
        <v>93</v>
      </c>
      <c r="C86" t="s">
        <v>17</v>
      </c>
      <c r="D86" t="s">
        <v>54</v>
      </c>
      <c r="E86" t="s">
        <v>18</v>
      </c>
      <c r="F86" t="s">
        <v>58</v>
      </c>
      <c r="G86" t="s">
        <v>56</v>
      </c>
      <c r="H86" t="s">
        <v>152</v>
      </c>
      <c r="I86" s="155">
        <v>3900</v>
      </c>
      <c r="J86" s="40" t="s">
        <v>165</v>
      </c>
    </row>
    <row r="87" spans="1:10" x14ac:dyDescent="0.2">
      <c r="A87" s="73" t="str" cm="1">
        <f t="array" ref="A87">CONCATCOT</f>
        <v>Blumenau20'Terceiro</v>
      </c>
      <c r="B87" s="154" t="s">
        <v>95</v>
      </c>
      <c r="C87" t="s">
        <v>17</v>
      </c>
      <c r="D87" t="s">
        <v>76</v>
      </c>
      <c r="E87" t="s">
        <v>17</v>
      </c>
      <c r="F87" t="s">
        <v>74</v>
      </c>
      <c r="G87" t="s">
        <v>94</v>
      </c>
      <c r="H87" t="s">
        <v>152</v>
      </c>
      <c r="I87" s="155">
        <v>2400</v>
      </c>
      <c r="J87" s="40" t="s">
        <v>163</v>
      </c>
    </row>
    <row r="88" spans="1:10" x14ac:dyDescent="0.2">
      <c r="A88" s="73" t="str" cm="1">
        <f t="array" ref="A88">CONCATCOT</f>
        <v>IlhotaTruckTerceiro</v>
      </c>
      <c r="B88" s="154" t="s">
        <v>95</v>
      </c>
      <c r="C88" t="s">
        <v>17</v>
      </c>
      <c r="D88" t="s">
        <v>78</v>
      </c>
      <c r="E88" t="s">
        <v>17</v>
      </c>
      <c r="F88" t="s">
        <v>58</v>
      </c>
      <c r="G88" t="s">
        <v>101</v>
      </c>
      <c r="H88" t="s">
        <v>152</v>
      </c>
      <c r="I88" s="155">
        <v>1000</v>
      </c>
      <c r="J88" s="40" t="s">
        <v>164</v>
      </c>
    </row>
    <row r="89" spans="1:10" x14ac:dyDescent="0.2">
      <c r="A89" s="73" t="str" cm="1">
        <f t="array" ref="A89">CONCATCOT</f>
        <v>Ilhota40'Terceiro</v>
      </c>
      <c r="B89" s="154" t="s">
        <v>95</v>
      </c>
      <c r="C89" t="s">
        <v>17</v>
      </c>
      <c r="D89" t="s">
        <v>78</v>
      </c>
      <c r="E89" t="s">
        <v>17</v>
      </c>
      <c r="F89" t="s">
        <v>74</v>
      </c>
      <c r="G89" t="s">
        <v>75</v>
      </c>
      <c r="H89" t="s">
        <v>152</v>
      </c>
      <c r="I89" s="155">
        <v>2000</v>
      </c>
      <c r="J89" s="40" t="s">
        <v>166</v>
      </c>
    </row>
    <row r="90" spans="1:10" x14ac:dyDescent="0.2">
      <c r="A90" s="73" t="str" cm="1">
        <f t="array" ref="A90">CONCATCOT</f>
        <v>Itajaí (OL)40'Terceiro</v>
      </c>
      <c r="B90" s="154" t="s">
        <v>95</v>
      </c>
      <c r="C90" t="s">
        <v>17</v>
      </c>
      <c r="D90" t="s">
        <v>96</v>
      </c>
      <c r="E90" t="s">
        <v>17</v>
      </c>
      <c r="F90" t="s">
        <v>74</v>
      </c>
      <c r="G90" t="s">
        <v>75</v>
      </c>
      <c r="H90" t="s">
        <v>152</v>
      </c>
      <c r="I90" s="155">
        <v>1800</v>
      </c>
      <c r="J90" s="40" t="s">
        <v>167</v>
      </c>
    </row>
    <row r="91" spans="1:10" x14ac:dyDescent="0.2">
      <c r="A91" s="73" t="str" cm="1">
        <f t="array" ref="A91">CONCATCOT</f>
        <v>Itajaí (OL)40'Terceiro</v>
      </c>
      <c r="B91" s="154" t="s">
        <v>95</v>
      </c>
      <c r="C91" t="s">
        <v>17</v>
      </c>
      <c r="D91" t="s">
        <v>96</v>
      </c>
      <c r="E91" t="s">
        <v>17</v>
      </c>
      <c r="F91" t="s">
        <v>74</v>
      </c>
      <c r="G91" t="s">
        <v>75</v>
      </c>
      <c r="H91" t="s">
        <v>152</v>
      </c>
      <c r="I91" s="155">
        <v>2000</v>
      </c>
      <c r="J91" s="40" t="s">
        <v>167</v>
      </c>
    </row>
    <row r="92" spans="1:10" x14ac:dyDescent="0.2">
      <c r="A92" s="73" t="str" cm="1">
        <f t="array" ref="A92">CONCATCOT</f>
        <v>Jundiaí40'Terceiro</v>
      </c>
      <c r="B92" s="154" t="s">
        <v>95</v>
      </c>
      <c r="C92" t="s">
        <v>17</v>
      </c>
      <c r="D92" t="s">
        <v>121</v>
      </c>
      <c r="E92" t="s">
        <v>18</v>
      </c>
      <c r="F92" t="s">
        <v>111</v>
      </c>
      <c r="G92" t="s">
        <v>75</v>
      </c>
      <c r="H92" t="s">
        <v>152</v>
      </c>
      <c r="I92" s="155">
        <v>6500</v>
      </c>
      <c r="J92" s="40" t="s">
        <v>213</v>
      </c>
    </row>
    <row r="93" spans="1:10" x14ac:dyDescent="0.2">
      <c r="A93" s="73" t="str" cm="1">
        <f t="array" ref="A93">CONCATCOT</f>
        <v>Não me Toque40'Terceiro</v>
      </c>
      <c r="B93" s="154" t="s">
        <v>95</v>
      </c>
      <c r="C93" t="s">
        <v>17</v>
      </c>
      <c r="D93" t="s">
        <v>120</v>
      </c>
      <c r="E93" t="s">
        <v>41</v>
      </c>
      <c r="F93" t="s">
        <v>111</v>
      </c>
      <c r="G93" t="s">
        <v>75</v>
      </c>
      <c r="H93" t="s">
        <v>152</v>
      </c>
      <c r="I93" s="155">
        <v>7500</v>
      </c>
      <c r="J93" s="40" t="s">
        <v>171</v>
      </c>
    </row>
    <row r="94" spans="1:10" x14ac:dyDescent="0.2">
      <c r="A94" s="73" t="str" cm="1">
        <f t="array" ref="A94">CONCATCOT</f>
        <v>ParanavaíIsotanqueTerceiro</v>
      </c>
      <c r="B94" s="154" t="s">
        <v>95</v>
      </c>
      <c r="C94" t="s">
        <v>17</v>
      </c>
      <c r="D94" t="s">
        <v>103</v>
      </c>
      <c r="E94" t="s">
        <v>36</v>
      </c>
      <c r="F94" t="s">
        <v>105</v>
      </c>
      <c r="G94" t="s">
        <v>104</v>
      </c>
      <c r="H94" t="s">
        <v>152</v>
      </c>
      <c r="I94" s="155">
        <v>6800</v>
      </c>
      <c r="J94" s="40" t="s">
        <v>164</v>
      </c>
    </row>
    <row r="95" spans="1:10" x14ac:dyDescent="0.2">
      <c r="A95" s="73" t="str" cm="1">
        <f t="array" ref="A95">CONCATCOT</f>
        <v>Sumaré40'Terceiro</v>
      </c>
      <c r="B95" s="154" t="s">
        <v>95</v>
      </c>
      <c r="C95" t="s">
        <v>17</v>
      </c>
      <c r="D95" t="s">
        <v>110</v>
      </c>
      <c r="E95" t="s">
        <v>18</v>
      </c>
      <c r="F95" t="s">
        <v>115</v>
      </c>
      <c r="G95" t="s">
        <v>75</v>
      </c>
      <c r="H95" t="s">
        <v>152</v>
      </c>
      <c r="I95" s="155">
        <v>6500</v>
      </c>
      <c r="J95" s="40" t="s">
        <v>169</v>
      </c>
    </row>
    <row r="96" spans="1:10" x14ac:dyDescent="0.2">
      <c r="A96" s="73" t="str" cm="1">
        <f t="array" ref="A96">CONCATCOT</f>
        <v>São Bento do Sul40'Terceiro</v>
      </c>
      <c r="B96" s="154" t="s">
        <v>95</v>
      </c>
      <c r="C96" t="s">
        <v>17</v>
      </c>
      <c r="D96" t="s">
        <v>202</v>
      </c>
      <c r="E96" t="s">
        <v>17</v>
      </c>
      <c r="F96" t="s">
        <v>111</v>
      </c>
      <c r="G96" t="s">
        <v>75</v>
      </c>
      <c r="H96" t="s">
        <v>152</v>
      </c>
      <c r="I96" s="155">
        <v>1750</v>
      </c>
      <c r="J96" s="40" t="s">
        <v>201</v>
      </c>
    </row>
    <row r="97" spans="1:10" x14ac:dyDescent="0.2">
      <c r="A97" s="73" t="str" cm="1">
        <f t="array" ref="A97">CONCATCOT</f>
        <v>CaçapavaTruckTerceiro</v>
      </c>
      <c r="B97" s="154" t="s">
        <v>71</v>
      </c>
      <c r="C97" t="s">
        <v>17</v>
      </c>
      <c r="D97" t="s">
        <v>72</v>
      </c>
      <c r="E97" t="s">
        <v>18</v>
      </c>
      <c r="F97" t="s">
        <v>58</v>
      </c>
      <c r="G97" t="s">
        <v>101</v>
      </c>
      <c r="H97" t="s">
        <v>152</v>
      </c>
      <c r="I97" s="155">
        <v>4500</v>
      </c>
      <c r="J97" s="40" t="s">
        <v>163</v>
      </c>
    </row>
    <row r="98" spans="1:10" x14ac:dyDescent="0.2">
      <c r="A98" s="73" t="str" cm="1">
        <f t="array" ref="A98">CONCATCOT</f>
        <v>Dois CorrégosTruckTerceiro</v>
      </c>
      <c r="B98" s="154" t="s">
        <v>71</v>
      </c>
      <c r="C98" t="s">
        <v>17</v>
      </c>
      <c r="D98" t="s">
        <v>87</v>
      </c>
      <c r="E98" t="s">
        <v>18</v>
      </c>
      <c r="F98" t="s">
        <v>58</v>
      </c>
      <c r="G98" t="s">
        <v>101</v>
      </c>
      <c r="H98" t="s">
        <v>152</v>
      </c>
      <c r="I98" s="155">
        <v>4500</v>
      </c>
      <c r="J98" s="40" t="s">
        <v>161</v>
      </c>
    </row>
    <row r="99" spans="1:10" x14ac:dyDescent="0.2">
      <c r="A99" s="73" t="str" cm="1">
        <f t="array" ref="A99">CONCATCOT</f>
        <v>Ilhota40'Terceiro</v>
      </c>
      <c r="B99" s="154" t="s">
        <v>71</v>
      </c>
      <c r="C99" t="s">
        <v>17</v>
      </c>
      <c r="D99" t="s">
        <v>78</v>
      </c>
      <c r="E99" t="s">
        <v>17</v>
      </c>
      <c r="F99" t="s">
        <v>105</v>
      </c>
      <c r="G99" t="s">
        <v>75</v>
      </c>
      <c r="H99" t="s">
        <v>152</v>
      </c>
      <c r="I99" s="155">
        <v>1500</v>
      </c>
      <c r="J99" s="40" t="s">
        <v>181</v>
      </c>
    </row>
    <row r="100" spans="1:10" x14ac:dyDescent="0.2">
      <c r="A100" s="73" t="str" cm="1">
        <f t="array" ref="A100">CONCATCOT</f>
        <v>JaíbaTrucadoTerceiro</v>
      </c>
      <c r="B100" s="154" t="s">
        <v>71</v>
      </c>
      <c r="C100" t="s">
        <v>17</v>
      </c>
      <c r="D100" t="s">
        <v>83</v>
      </c>
      <c r="E100" t="s">
        <v>29</v>
      </c>
      <c r="F100" t="s">
        <v>55</v>
      </c>
      <c r="G100" t="s">
        <v>57</v>
      </c>
      <c r="H100" t="s">
        <v>152</v>
      </c>
      <c r="I100" s="155">
        <v>19545.2</v>
      </c>
      <c r="J100" s="40" t="s">
        <v>161</v>
      </c>
    </row>
    <row r="101" spans="1:10" x14ac:dyDescent="0.2">
      <c r="A101" s="73" t="str" cm="1">
        <f t="array" ref="A101">CONCATCOT</f>
        <v>LoandaTrucadoTerceiro</v>
      </c>
      <c r="B101" s="154" t="s">
        <v>71</v>
      </c>
      <c r="C101" t="s">
        <v>17</v>
      </c>
      <c r="D101" t="s">
        <v>85</v>
      </c>
      <c r="E101" t="s">
        <v>36</v>
      </c>
      <c r="F101" t="s">
        <v>55</v>
      </c>
      <c r="G101" t="s">
        <v>57</v>
      </c>
      <c r="H101" t="s">
        <v>152</v>
      </c>
      <c r="I101" s="155">
        <v>10000</v>
      </c>
      <c r="J101" s="40" t="s">
        <v>161</v>
      </c>
    </row>
    <row r="102" spans="1:10" x14ac:dyDescent="0.2">
      <c r="A102" s="73" t="str" cm="1">
        <f t="array" ref="A102">CONCATCOT</f>
        <v>SantosTrucadoTerceiro</v>
      </c>
      <c r="B102" s="154" t="s">
        <v>71</v>
      </c>
      <c r="C102" t="s">
        <v>17</v>
      </c>
      <c r="D102" t="s">
        <v>84</v>
      </c>
      <c r="E102" t="s">
        <v>18</v>
      </c>
      <c r="F102" t="s">
        <v>55</v>
      </c>
      <c r="G102" t="s">
        <v>57</v>
      </c>
      <c r="H102" t="s">
        <v>152</v>
      </c>
      <c r="I102" s="155">
        <v>5700</v>
      </c>
      <c r="J102" s="40" t="s">
        <v>161</v>
      </c>
    </row>
    <row r="103" spans="1:10" x14ac:dyDescent="0.2">
      <c r="A103" s="73" t="str" cm="1">
        <f t="array" ref="A103">CONCATCOT</f>
        <v>VeraTrucadoTerceiro</v>
      </c>
      <c r="B103" s="154" t="s">
        <v>71</v>
      </c>
      <c r="C103" t="s">
        <v>17</v>
      </c>
      <c r="D103" t="s">
        <v>86</v>
      </c>
      <c r="E103" t="s">
        <v>29</v>
      </c>
      <c r="F103" t="s">
        <v>55</v>
      </c>
      <c r="G103" t="s">
        <v>57</v>
      </c>
      <c r="H103" t="s">
        <v>152</v>
      </c>
      <c r="I103" s="155">
        <v>19000</v>
      </c>
      <c r="J103" s="40" t="s">
        <v>161</v>
      </c>
    </row>
    <row r="104" spans="1:10" x14ac:dyDescent="0.2">
      <c r="A104" s="73" t="str" cm="1">
        <f t="array" ref="A104">CONCATCOT</f>
        <v>LoandaTruckTerceiro</v>
      </c>
      <c r="B104" s="154" t="s">
        <v>88</v>
      </c>
      <c r="C104" t="s">
        <v>18</v>
      </c>
      <c r="D104" t="s">
        <v>85</v>
      </c>
      <c r="E104" t="s">
        <v>36</v>
      </c>
      <c r="F104" t="s">
        <v>58</v>
      </c>
      <c r="G104" t="s">
        <v>101</v>
      </c>
      <c r="H104" t="s">
        <v>152</v>
      </c>
      <c r="I104" s="155">
        <v>4000</v>
      </c>
      <c r="J104" s="40" t="s">
        <v>161</v>
      </c>
    </row>
    <row r="105" spans="1:10" x14ac:dyDescent="0.2">
      <c r="A105" s="73" t="str" cm="1">
        <f t="array" ref="A105">CONCATCOT</f>
        <v>VeraTruckTerceiro</v>
      </c>
      <c r="B105" s="154" t="s">
        <v>88</v>
      </c>
      <c r="C105" t="s">
        <v>18</v>
      </c>
      <c r="D105" t="s">
        <v>86</v>
      </c>
      <c r="E105" t="s">
        <v>29</v>
      </c>
      <c r="F105" t="s">
        <v>58</v>
      </c>
      <c r="G105" t="s">
        <v>101</v>
      </c>
      <c r="H105" t="s">
        <v>152</v>
      </c>
      <c r="I105" s="155">
        <v>9500</v>
      </c>
      <c r="J105" s="40" t="s">
        <v>161</v>
      </c>
    </row>
    <row r="106" spans="1:10" x14ac:dyDescent="0.2">
      <c r="A106" s="73" t="str" cm="1">
        <f t="array" ref="A106">CONCATCOT</f>
        <v>Blumenau40'Terceiro</v>
      </c>
      <c r="B106" s="154" t="s">
        <v>80</v>
      </c>
      <c r="C106" t="s">
        <v>17</v>
      </c>
      <c r="D106" t="s">
        <v>76</v>
      </c>
      <c r="E106" t="s">
        <v>17</v>
      </c>
      <c r="F106" t="s">
        <v>105</v>
      </c>
      <c r="G106" t="s">
        <v>75</v>
      </c>
      <c r="H106" t="s">
        <v>152</v>
      </c>
      <c r="I106" s="155">
        <v>1200</v>
      </c>
      <c r="J106" s="40" t="s">
        <v>179</v>
      </c>
    </row>
    <row r="107" spans="1:10" x14ac:dyDescent="0.2">
      <c r="A107" s="73" t="str" cm="1">
        <f t="array" ref="A107">CONCATCOT</f>
        <v>Camanducaia40'Terceiro</v>
      </c>
      <c r="B107" s="154" t="s">
        <v>80</v>
      </c>
      <c r="C107" t="s">
        <v>17</v>
      </c>
      <c r="D107" t="s">
        <v>144</v>
      </c>
      <c r="E107" t="s">
        <v>29</v>
      </c>
      <c r="F107" t="s">
        <v>105</v>
      </c>
      <c r="G107" t="s">
        <v>75</v>
      </c>
      <c r="H107" t="s">
        <v>152</v>
      </c>
      <c r="I107" s="155">
        <v>7000</v>
      </c>
      <c r="J107" s="40" t="s">
        <v>179</v>
      </c>
    </row>
    <row r="108" spans="1:10" x14ac:dyDescent="0.2">
      <c r="A108" s="73" t="str" cm="1">
        <f t="array" ref="A108">CONCATCOT</f>
        <v>Chapecó40'Terceiro</v>
      </c>
      <c r="B108" s="154" t="s">
        <v>80</v>
      </c>
      <c r="C108" t="s">
        <v>17</v>
      </c>
      <c r="D108" t="s">
        <v>114</v>
      </c>
      <c r="E108" t="s">
        <v>17</v>
      </c>
      <c r="F108" t="s">
        <v>111</v>
      </c>
      <c r="G108" t="s">
        <v>75</v>
      </c>
      <c r="H108" t="s">
        <v>152</v>
      </c>
      <c r="I108" s="155">
        <v>6500</v>
      </c>
      <c r="J108" s="40" t="s">
        <v>171</v>
      </c>
    </row>
    <row r="109" spans="1:10" x14ac:dyDescent="0.2">
      <c r="A109" s="73" t="str" cm="1">
        <f t="array" ref="A109">CONCATCOT</f>
        <v>Cruzeiro40'Terceiro</v>
      </c>
      <c r="B109" s="154" t="s">
        <v>80</v>
      </c>
      <c r="C109" t="s">
        <v>17</v>
      </c>
      <c r="D109" t="s">
        <v>214</v>
      </c>
      <c r="E109" t="s">
        <v>18</v>
      </c>
      <c r="F109" t="s">
        <v>111</v>
      </c>
      <c r="G109" t="s">
        <v>75</v>
      </c>
      <c r="H109" t="s">
        <v>152</v>
      </c>
      <c r="I109" s="155">
        <v>8000</v>
      </c>
      <c r="J109" s="40" t="s">
        <v>215</v>
      </c>
    </row>
    <row r="110" spans="1:10" x14ac:dyDescent="0.2">
      <c r="A110" s="73" t="str" cm="1">
        <f t="array" ref="A110">CONCATCOT</f>
        <v>Garuva40'Terceiro</v>
      </c>
      <c r="B110" s="154" t="s">
        <v>80</v>
      </c>
      <c r="C110" t="s">
        <v>17</v>
      </c>
      <c r="D110" t="s">
        <v>139</v>
      </c>
      <c r="E110" t="s">
        <v>17</v>
      </c>
      <c r="F110" t="s">
        <v>105</v>
      </c>
      <c r="G110" t="s">
        <v>75</v>
      </c>
      <c r="H110" t="s">
        <v>152</v>
      </c>
      <c r="I110" s="155">
        <v>1700</v>
      </c>
      <c r="J110" s="40" t="s">
        <v>157</v>
      </c>
    </row>
    <row r="111" spans="1:10" x14ac:dyDescent="0.2">
      <c r="A111" s="73" t="str" cm="1">
        <f t="array" ref="A111">CONCATCOT</f>
        <v>GuaramirimTocoTerceiro</v>
      </c>
      <c r="B111" s="154" t="s">
        <v>80</v>
      </c>
      <c r="C111" t="s">
        <v>17</v>
      </c>
      <c r="D111" t="s">
        <v>141</v>
      </c>
      <c r="E111" t="s">
        <v>17</v>
      </c>
      <c r="F111" t="s">
        <v>55</v>
      </c>
      <c r="G111" t="s">
        <v>56</v>
      </c>
      <c r="H111" t="s">
        <v>152</v>
      </c>
      <c r="I111" s="155">
        <v>1500</v>
      </c>
      <c r="J111" s="40" t="s">
        <v>178</v>
      </c>
    </row>
    <row r="112" spans="1:10" x14ac:dyDescent="0.2">
      <c r="A112" s="73" t="str" cm="1">
        <f t="array" ref="A112">CONCATCOT</f>
        <v>GuaramirimTrucadoTerceiro</v>
      </c>
      <c r="B112" s="154" t="s">
        <v>80</v>
      </c>
      <c r="C112" t="s">
        <v>17</v>
      </c>
      <c r="D112" t="s">
        <v>141</v>
      </c>
      <c r="E112" t="s">
        <v>17</v>
      </c>
      <c r="F112" t="s">
        <v>55</v>
      </c>
      <c r="G112" t="s">
        <v>57</v>
      </c>
      <c r="H112" t="s">
        <v>152</v>
      </c>
      <c r="I112" s="155">
        <v>1800</v>
      </c>
      <c r="J112" s="40" t="s">
        <v>178</v>
      </c>
    </row>
    <row r="113" spans="1:10" x14ac:dyDescent="0.2">
      <c r="A113" s="73" t="str" cm="1">
        <f t="array" ref="A113">CONCATCOT</f>
        <v>Ilhota40'Terceiro</v>
      </c>
      <c r="B113" s="154" t="s">
        <v>80</v>
      </c>
      <c r="C113" t="s">
        <v>17</v>
      </c>
      <c r="D113" t="s">
        <v>78</v>
      </c>
      <c r="E113" t="s">
        <v>17</v>
      </c>
      <c r="F113" t="s">
        <v>74</v>
      </c>
      <c r="G113" t="s">
        <v>75</v>
      </c>
      <c r="H113" t="s">
        <v>152</v>
      </c>
      <c r="I113" s="155">
        <v>700</v>
      </c>
      <c r="J113" s="40" t="s">
        <v>161</v>
      </c>
    </row>
    <row r="114" spans="1:10" x14ac:dyDescent="0.2">
      <c r="A114" s="73" t="str" cm="1">
        <f t="array" ref="A114">CONCATCOT</f>
        <v>Itajaí (OL)40'Terceiro</v>
      </c>
      <c r="B114" s="154" t="s">
        <v>80</v>
      </c>
      <c r="C114" t="s">
        <v>17</v>
      </c>
      <c r="D114" t="s">
        <v>96</v>
      </c>
      <c r="E114" t="s">
        <v>17</v>
      </c>
      <c r="F114" t="s">
        <v>74</v>
      </c>
      <c r="G114" t="s">
        <v>75</v>
      </c>
      <c r="H114" t="s">
        <v>152</v>
      </c>
      <c r="I114" s="155">
        <v>700</v>
      </c>
      <c r="J114" s="40" t="s">
        <v>167</v>
      </c>
    </row>
    <row r="115" spans="1:10" x14ac:dyDescent="0.2">
      <c r="A115" s="73" t="str" cm="1">
        <f t="array" ref="A115">CONCATCOT</f>
        <v>Itajaí (OL)40'Terceiro</v>
      </c>
      <c r="B115" s="154" t="s">
        <v>80</v>
      </c>
      <c r="C115" t="s">
        <v>17</v>
      </c>
      <c r="D115" t="s">
        <v>96</v>
      </c>
      <c r="E115" t="s">
        <v>17</v>
      </c>
      <c r="F115" t="s">
        <v>74</v>
      </c>
      <c r="G115" t="s">
        <v>75</v>
      </c>
      <c r="H115" t="s">
        <v>152</v>
      </c>
      <c r="I115" s="155">
        <v>700</v>
      </c>
      <c r="J115" s="40" t="s">
        <v>167</v>
      </c>
    </row>
    <row r="116" spans="1:10" x14ac:dyDescent="0.2">
      <c r="A116" s="73" t="str" cm="1">
        <f t="array" ref="A116">CONCATCOT</f>
        <v>Jundiaí40'Terceiro</v>
      </c>
      <c r="B116" s="154" t="s">
        <v>80</v>
      </c>
      <c r="C116" t="s">
        <v>17</v>
      </c>
      <c r="D116" t="s">
        <v>121</v>
      </c>
      <c r="E116" t="s">
        <v>18</v>
      </c>
      <c r="F116" t="s">
        <v>105</v>
      </c>
      <c r="G116" t="s">
        <v>75</v>
      </c>
      <c r="H116" t="s">
        <v>152</v>
      </c>
      <c r="I116" s="155">
        <v>6500</v>
      </c>
      <c r="J116" s="40" t="s">
        <v>179</v>
      </c>
    </row>
    <row r="117" spans="1:10" x14ac:dyDescent="0.2">
      <c r="A117" s="73" t="str" cm="1">
        <f t="array" ref="A117">CONCATCOT</f>
        <v>JundiaíTrucadoTerceiro</v>
      </c>
      <c r="B117" s="154" t="s">
        <v>80</v>
      </c>
      <c r="C117" t="s">
        <v>17</v>
      </c>
      <c r="D117" t="s">
        <v>121</v>
      </c>
      <c r="E117" t="s">
        <v>18</v>
      </c>
      <c r="F117" t="s">
        <v>55</v>
      </c>
      <c r="G117" t="s">
        <v>57</v>
      </c>
      <c r="H117" t="s">
        <v>152</v>
      </c>
      <c r="I117" s="155">
        <v>5300</v>
      </c>
      <c r="J117" s="40" t="s">
        <v>172</v>
      </c>
    </row>
    <row r="118" spans="1:10" x14ac:dyDescent="0.2">
      <c r="A118" s="73" t="str" cm="1">
        <f t="array" ref="A118">CONCATCOT</f>
        <v>JundiaíTocoTerceiro</v>
      </c>
      <c r="B118" s="154" t="s">
        <v>80</v>
      </c>
      <c r="C118" t="s">
        <v>17</v>
      </c>
      <c r="D118" t="s">
        <v>121</v>
      </c>
      <c r="E118" t="s">
        <v>18</v>
      </c>
      <c r="F118" t="s">
        <v>55</v>
      </c>
      <c r="G118" t="s">
        <v>56</v>
      </c>
      <c r="H118" t="s">
        <v>152</v>
      </c>
      <c r="I118" s="155">
        <v>4800</v>
      </c>
      <c r="J118" s="40" t="s">
        <v>172</v>
      </c>
    </row>
    <row r="119" spans="1:10" x14ac:dyDescent="0.2">
      <c r="A119" s="73" t="str" cm="1">
        <f t="array" ref="A119">CONCATCOT</f>
        <v>Nova Bassano40'Terceiro</v>
      </c>
      <c r="B119" s="154" t="s">
        <v>80</v>
      </c>
      <c r="C119" t="s">
        <v>17</v>
      </c>
      <c r="D119" t="s">
        <v>99</v>
      </c>
      <c r="E119" t="s">
        <v>41</v>
      </c>
      <c r="F119" t="s">
        <v>74</v>
      </c>
      <c r="G119" t="s">
        <v>75</v>
      </c>
      <c r="H119" t="s">
        <v>152</v>
      </c>
      <c r="I119" s="155">
        <v>6000</v>
      </c>
      <c r="J119" s="40" t="s">
        <v>167</v>
      </c>
    </row>
    <row r="120" spans="1:10" x14ac:dyDescent="0.2">
      <c r="A120" s="73" t="str" cm="1">
        <f t="array" ref="A120">CONCATCOT</f>
        <v>ParanavaíIsotanqueTerceiro</v>
      </c>
      <c r="B120" s="154" t="s">
        <v>80</v>
      </c>
      <c r="C120" t="s">
        <v>17</v>
      </c>
      <c r="D120" t="s">
        <v>103</v>
      </c>
      <c r="E120" t="s">
        <v>36</v>
      </c>
      <c r="F120" t="s">
        <v>105</v>
      </c>
      <c r="G120" t="s">
        <v>104</v>
      </c>
      <c r="H120" t="s">
        <v>152</v>
      </c>
      <c r="I120" s="155">
        <v>7300</v>
      </c>
      <c r="J120" s="40" t="s">
        <v>164</v>
      </c>
    </row>
    <row r="121" spans="1:10" x14ac:dyDescent="0.2">
      <c r="A121" s="73" t="str" cm="1">
        <f t="array" ref="A121">CONCATCOT</f>
        <v>Paulínia40'Terceiro</v>
      </c>
      <c r="B121" s="154" t="s">
        <v>80</v>
      </c>
      <c r="C121" t="s">
        <v>17</v>
      </c>
      <c r="D121" t="s">
        <v>198</v>
      </c>
      <c r="E121" t="s">
        <v>18</v>
      </c>
      <c r="F121" t="s">
        <v>111</v>
      </c>
      <c r="G121" t="s">
        <v>75</v>
      </c>
      <c r="H121" t="s">
        <v>152</v>
      </c>
      <c r="I121" s="155">
        <v>7000</v>
      </c>
      <c r="J121" s="40" t="s">
        <v>187</v>
      </c>
    </row>
    <row r="122" spans="1:10" x14ac:dyDescent="0.2">
      <c r="A122" s="73" t="str" cm="1">
        <f t="array" ref="A122">CONCATCOT</f>
        <v>Sumaré40'Terceiro</v>
      </c>
      <c r="B122" s="154" t="s">
        <v>80</v>
      </c>
      <c r="C122" t="s">
        <v>17</v>
      </c>
      <c r="D122" t="s">
        <v>110</v>
      </c>
      <c r="E122" t="s">
        <v>17</v>
      </c>
      <c r="F122" t="s">
        <v>111</v>
      </c>
      <c r="G122" t="s">
        <v>75</v>
      </c>
      <c r="H122" t="s">
        <v>152</v>
      </c>
      <c r="I122" s="155">
        <v>5100</v>
      </c>
      <c r="J122" s="40" t="s">
        <v>215</v>
      </c>
    </row>
    <row r="123" spans="1:10" x14ac:dyDescent="0.2">
      <c r="A123" s="73" t="str" cm="1">
        <f t="array" ref="A123">CONCATCOT</f>
        <v>São José40'Terceiro</v>
      </c>
      <c r="B123" s="154" t="s">
        <v>80</v>
      </c>
      <c r="C123" t="s">
        <v>17</v>
      </c>
      <c r="D123" t="s">
        <v>146</v>
      </c>
      <c r="E123" t="s">
        <v>17</v>
      </c>
      <c r="F123" t="s">
        <v>105</v>
      </c>
      <c r="G123" t="s">
        <v>75</v>
      </c>
      <c r="H123" t="s">
        <v>152</v>
      </c>
      <c r="I123" s="155">
        <v>1500</v>
      </c>
      <c r="J123" s="40" t="s">
        <v>180</v>
      </c>
    </row>
    <row r="124" spans="1:10" x14ac:dyDescent="0.2">
      <c r="A124" s="73" t="str" cm="1">
        <f t="array" ref="A124">CONCATCOT</f>
        <v>São PauloTrucadoTerceiro</v>
      </c>
      <c r="B124" s="154" t="s">
        <v>80</v>
      </c>
      <c r="C124" t="s">
        <v>17</v>
      </c>
      <c r="D124" t="s">
        <v>122</v>
      </c>
      <c r="E124" t="s">
        <v>18</v>
      </c>
      <c r="F124" t="s">
        <v>55</v>
      </c>
      <c r="G124" t="s">
        <v>57</v>
      </c>
      <c r="H124" t="s">
        <v>152</v>
      </c>
      <c r="I124" s="155">
        <v>5000</v>
      </c>
      <c r="J124" s="40" t="s">
        <v>172</v>
      </c>
    </row>
    <row r="125" spans="1:10" x14ac:dyDescent="0.2">
      <c r="A125" s="73" t="str" cm="1">
        <f t="array" ref="A125">CONCATCOT</f>
        <v>São PauloTocoTerceiro</v>
      </c>
      <c r="B125" s="154" t="s">
        <v>80</v>
      </c>
      <c r="C125" t="s">
        <v>17</v>
      </c>
      <c r="D125" t="s">
        <v>122</v>
      </c>
      <c r="E125" t="s">
        <v>18</v>
      </c>
      <c r="F125" t="s">
        <v>55</v>
      </c>
      <c r="G125" t="s">
        <v>56</v>
      </c>
      <c r="H125" t="s">
        <v>152</v>
      </c>
      <c r="I125" s="155">
        <v>4600</v>
      </c>
      <c r="J125" s="40" t="s">
        <v>172</v>
      </c>
    </row>
    <row r="126" spans="1:10" x14ac:dyDescent="0.2">
      <c r="A126" s="73" t="str" cm="1">
        <f t="array" ref="A126">CONCATCOT</f>
        <v>São PauloTruckTerceiro</v>
      </c>
      <c r="B126" s="154" t="s">
        <v>131</v>
      </c>
      <c r="C126" t="s">
        <v>17</v>
      </c>
      <c r="D126" t="s">
        <v>122</v>
      </c>
      <c r="E126" t="s">
        <v>18</v>
      </c>
      <c r="F126" t="s">
        <v>58</v>
      </c>
      <c r="G126" t="s">
        <v>101</v>
      </c>
      <c r="H126" t="s">
        <v>152</v>
      </c>
      <c r="I126" s="155">
        <v>4800</v>
      </c>
      <c r="J126" s="40" t="s">
        <v>177</v>
      </c>
    </row>
    <row r="127" spans="1:10" x14ac:dyDescent="0.2">
      <c r="A127" s="73" t="str" cm="1">
        <f t="array" ref="A127">CONCATCOT</f>
        <v>Jaguariaíva40'Terceiro</v>
      </c>
      <c r="B127" s="154" t="s">
        <v>205</v>
      </c>
      <c r="C127" t="s">
        <v>17</v>
      </c>
      <c r="D127" t="s">
        <v>206</v>
      </c>
      <c r="E127" t="s">
        <v>36</v>
      </c>
      <c r="F127" t="s">
        <v>111</v>
      </c>
      <c r="G127" t="s">
        <v>75</v>
      </c>
      <c r="H127" t="s">
        <v>152</v>
      </c>
      <c r="I127" s="155">
        <v>3500</v>
      </c>
      <c r="J127" s="40" t="s">
        <v>204</v>
      </c>
    </row>
    <row r="128" spans="1:10" x14ac:dyDescent="0.2">
      <c r="A128" s="73" t="str" cm="1">
        <f t="array" ref="A128">CONCATCOT</f>
        <v>UnaiTrucadoTerceiro</v>
      </c>
      <c r="B128" s="154" t="s">
        <v>205</v>
      </c>
      <c r="C128" t="s">
        <v>36</v>
      </c>
      <c r="D128" t="s">
        <v>226</v>
      </c>
      <c r="E128" t="s">
        <v>29</v>
      </c>
      <c r="F128" t="s">
        <v>55</v>
      </c>
      <c r="G128" t="s">
        <v>57</v>
      </c>
      <c r="H128" t="s">
        <v>152</v>
      </c>
      <c r="I128" s="155">
        <v>12000</v>
      </c>
      <c r="J128" s="40" t="s">
        <v>227</v>
      </c>
    </row>
    <row r="129" spans="1:10" x14ac:dyDescent="0.2">
      <c r="A129" s="73" t="str" cm="1">
        <f t="array" ref="A129">CONCATCOT</f>
        <v>UnaiTocoTerceiro</v>
      </c>
      <c r="B129" s="154" t="s">
        <v>205</v>
      </c>
      <c r="C129" t="s">
        <v>36</v>
      </c>
      <c r="D129" t="s">
        <v>226</v>
      </c>
      <c r="E129" t="s">
        <v>29</v>
      </c>
      <c r="F129" t="s">
        <v>55</v>
      </c>
      <c r="G129" t="s">
        <v>56</v>
      </c>
      <c r="H129" t="s">
        <v>152</v>
      </c>
      <c r="I129" s="155">
        <v>11000</v>
      </c>
      <c r="J129" s="40" t="s">
        <v>227</v>
      </c>
    </row>
    <row r="130" spans="1:10" x14ac:dyDescent="0.2">
      <c r="A130" s="73" t="str" cm="1">
        <f t="array" ref="A130">CONCATCOT</f>
        <v>CamanducaiaTocoTerceiro</v>
      </c>
      <c r="B130" s="154" t="s">
        <v>145</v>
      </c>
      <c r="C130" t="s">
        <v>17</v>
      </c>
      <c r="D130" t="s">
        <v>144</v>
      </c>
      <c r="E130" t="s">
        <v>29</v>
      </c>
      <c r="F130" t="s">
        <v>55</v>
      </c>
      <c r="G130" t="s">
        <v>56</v>
      </c>
      <c r="H130" t="s">
        <v>152</v>
      </c>
      <c r="I130" s="155">
        <v>5600</v>
      </c>
      <c r="J130" s="40" t="s">
        <v>179</v>
      </c>
    </row>
    <row r="131" spans="1:10" x14ac:dyDescent="0.2">
      <c r="A131" s="73" t="str" cm="1">
        <f t="array" ref="A131">CONCATCOT</f>
        <v>JundiaíTocoTerceiro</v>
      </c>
      <c r="B131" s="154" t="s">
        <v>145</v>
      </c>
      <c r="C131" t="s">
        <v>17</v>
      </c>
      <c r="D131" t="s">
        <v>121</v>
      </c>
      <c r="E131" t="s">
        <v>18</v>
      </c>
      <c r="F131" t="s">
        <v>55</v>
      </c>
      <c r="G131" t="s">
        <v>56</v>
      </c>
      <c r="H131" t="s">
        <v>152</v>
      </c>
      <c r="I131" s="155">
        <v>4800</v>
      </c>
      <c r="J131" s="40" t="s">
        <v>179</v>
      </c>
    </row>
    <row r="132" spans="1:10" x14ac:dyDescent="0.2">
      <c r="A132" s="73" t="str" cm="1">
        <f t="array" ref="A132">CONCATCOT</f>
        <v>CaçapavaTruckTerceiro</v>
      </c>
      <c r="B132" s="154" t="s">
        <v>73</v>
      </c>
      <c r="C132" t="s">
        <v>36</v>
      </c>
      <c r="D132" t="s">
        <v>72</v>
      </c>
      <c r="E132" t="s">
        <v>18</v>
      </c>
      <c r="F132" t="s">
        <v>58</v>
      </c>
      <c r="G132" t="s">
        <v>101</v>
      </c>
      <c r="H132" t="s">
        <v>152</v>
      </c>
      <c r="I132" s="155">
        <v>4500</v>
      </c>
      <c r="J132" s="40" t="s">
        <v>163</v>
      </c>
    </row>
    <row r="133" spans="1:10" x14ac:dyDescent="0.2">
      <c r="A133" s="73" t="str" cm="1">
        <f t="array" ref="A133">CONCATCOT</f>
        <v>Rio de JaneiroTruckTerceiro</v>
      </c>
      <c r="B133" s="154" t="s">
        <v>126</v>
      </c>
      <c r="C133" t="s">
        <v>36</v>
      </c>
      <c r="D133" t="s">
        <v>127</v>
      </c>
      <c r="E133" t="s">
        <v>37</v>
      </c>
      <c r="F133" t="s">
        <v>58</v>
      </c>
      <c r="G133" t="s">
        <v>101</v>
      </c>
      <c r="H133" t="s">
        <v>152</v>
      </c>
      <c r="I133" s="155">
        <v>6500</v>
      </c>
      <c r="J133" s="40" t="s">
        <v>175</v>
      </c>
    </row>
    <row r="134" spans="1:10" x14ac:dyDescent="0.2">
      <c r="A134" s="73" t="str" cm="1">
        <f t="array" ref="A134">CONCATCOT</f>
        <v>Rio de JaneiroTocoTerceiro</v>
      </c>
      <c r="B134" s="154" t="s">
        <v>126</v>
      </c>
      <c r="C134" t="s">
        <v>36</v>
      </c>
      <c r="D134" t="s">
        <v>127</v>
      </c>
      <c r="E134" t="s">
        <v>37</v>
      </c>
      <c r="F134" t="s">
        <v>55</v>
      </c>
      <c r="G134" t="s">
        <v>56</v>
      </c>
      <c r="H134" t="s">
        <v>152</v>
      </c>
      <c r="I134" s="155">
        <v>7500</v>
      </c>
      <c r="J134" s="40" t="s">
        <v>175</v>
      </c>
    </row>
    <row r="135" spans="1:10" x14ac:dyDescent="0.2">
      <c r="A135" s="73" t="str" cm="1">
        <f t="array" ref="A135">CONCATCOT</f>
        <v>Cocal do SulTocoAgregado</v>
      </c>
      <c r="B135" s="154" t="s">
        <v>84</v>
      </c>
      <c r="C135" t="s">
        <v>18</v>
      </c>
      <c r="D135" t="s">
        <v>153</v>
      </c>
      <c r="E135" t="s">
        <v>17</v>
      </c>
      <c r="F135" t="s">
        <v>55</v>
      </c>
      <c r="G135" t="s">
        <v>56</v>
      </c>
      <c r="H135" t="s">
        <v>154</v>
      </c>
      <c r="I135" s="155">
        <v>4500</v>
      </c>
      <c r="J135" s="40" t="s">
        <v>183</v>
      </c>
    </row>
    <row r="136" spans="1:10" x14ac:dyDescent="0.2">
      <c r="A136" s="73" t="str" cm="1">
        <f t="array" ref="A136">CONCATCOT</f>
        <v>Indaiatuba40'Terceiro</v>
      </c>
      <c r="B136" s="154" t="s">
        <v>84</v>
      </c>
      <c r="C136" t="s">
        <v>18</v>
      </c>
      <c r="D136" t="s">
        <v>207</v>
      </c>
      <c r="E136" t="s">
        <v>18</v>
      </c>
      <c r="F136" t="s">
        <v>111</v>
      </c>
      <c r="G136" t="s">
        <v>75</v>
      </c>
      <c r="H136" t="s">
        <v>152</v>
      </c>
      <c r="I136" s="155">
        <v>3500</v>
      </c>
      <c r="J136" s="40" t="s">
        <v>204</v>
      </c>
    </row>
    <row r="137" spans="1:10" x14ac:dyDescent="0.2">
      <c r="A137" s="73" t="str" cm="1">
        <f t="array" ref="A137">CONCATCOT</f>
        <v>Barra do GarçasTocoTerceiro</v>
      </c>
      <c r="B137" s="154" t="s">
        <v>54</v>
      </c>
      <c r="C137" t="s">
        <v>18</v>
      </c>
      <c r="D137" t="s">
        <v>191</v>
      </c>
      <c r="E137" t="s">
        <v>31</v>
      </c>
      <c r="F137" t="s">
        <v>55</v>
      </c>
      <c r="G137" t="s">
        <v>56</v>
      </c>
      <c r="H137" t="s">
        <v>152</v>
      </c>
      <c r="I137" s="155">
        <v>8200</v>
      </c>
      <c r="J137" s="40" t="s">
        <v>187</v>
      </c>
    </row>
    <row r="138" spans="1:10" x14ac:dyDescent="0.2">
      <c r="A138" s="73" t="str" cm="1">
        <f t="array" ref="A138">CONCATCOT</f>
        <v>CassilândiaTocoTerceiro</v>
      </c>
      <c r="B138" s="154" t="s">
        <v>54</v>
      </c>
      <c r="C138" t="s">
        <v>18</v>
      </c>
      <c r="D138" t="s">
        <v>197</v>
      </c>
      <c r="E138" t="s">
        <v>30</v>
      </c>
      <c r="F138" t="s">
        <v>55</v>
      </c>
      <c r="G138" t="s">
        <v>56</v>
      </c>
      <c r="H138" t="s">
        <v>152</v>
      </c>
      <c r="I138" s="155">
        <v>5700</v>
      </c>
      <c r="J138" s="40" t="s">
        <v>187</v>
      </c>
    </row>
    <row r="139" spans="1:10" x14ac:dyDescent="0.2">
      <c r="A139" s="73" t="str" cm="1">
        <f t="array" ref="A139">CONCATCOT</f>
        <v>CláudiaTocoTerceiro</v>
      </c>
      <c r="B139" s="154" t="s">
        <v>54</v>
      </c>
      <c r="C139" t="s">
        <v>18</v>
      </c>
      <c r="D139" t="s">
        <v>192</v>
      </c>
      <c r="E139" t="s">
        <v>31</v>
      </c>
      <c r="F139" t="s">
        <v>55</v>
      </c>
      <c r="G139" t="s">
        <v>56</v>
      </c>
      <c r="H139" t="s">
        <v>152</v>
      </c>
      <c r="I139" s="155">
        <v>13000</v>
      </c>
      <c r="J139" s="40" t="s">
        <v>187</v>
      </c>
    </row>
    <row r="140" spans="1:10" x14ac:dyDescent="0.2">
      <c r="A140" s="73" t="str" cm="1">
        <f t="array" ref="A140">CONCATCOT</f>
        <v>ConfresaTocoTerceiro</v>
      </c>
      <c r="B140" s="154" t="s">
        <v>54</v>
      </c>
      <c r="C140" t="s">
        <v>18</v>
      </c>
      <c r="D140" t="s">
        <v>194</v>
      </c>
      <c r="E140" t="s">
        <v>31</v>
      </c>
      <c r="F140" t="s">
        <v>55</v>
      </c>
      <c r="G140" t="s">
        <v>56</v>
      </c>
      <c r="H140" t="s">
        <v>152</v>
      </c>
      <c r="I140" s="155">
        <v>11600</v>
      </c>
      <c r="J140" s="40" t="s">
        <v>187</v>
      </c>
    </row>
    <row r="141" spans="1:10" x14ac:dyDescent="0.2">
      <c r="A141" s="73" t="str" cm="1">
        <f t="array" ref="A141">CONCATCOT</f>
        <v>DiamantinoTocoTerceiro</v>
      </c>
      <c r="B141" s="154" t="s">
        <v>54</v>
      </c>
      <c r="C141" t="s">
        <v>18</v>
      </c>
      <c r="D141" t="s">
        <v>193</v>
      </c>
      <c r="E141" t="s">
        <v>31</v>
      </c>
      <c r="F141" t="s">
        <v>55</v>
      </c>
      <c r="G141" t="s">
        <v>56</v>
      </c>
      <c r="H141" t="s">
        <v>152</v>
      </c>
      <c r="I141" s="155">
        <v>10990</v>
      </c>
      <c r="J141" s="40" t="s">
        <v>187</v>
      </c>
    </row>
    <row r="142" spans="1:10" x14ac:dyDescent="0.2">
      <c r="A142" s="73" t="str" cm="1">
        <f t="array" ref="A142">CONCATCOT</f>
        <v>DivinópolisTocoTerceiro</v>
      </c>
      <c r="B142" s="154" t="s">
        <v>54</v>
      </c>
      <c r="C142" t="s">
        <v>18</v>
      </c>
      <c r="D142" t="s">
        <v>188</v>
      </c>
      <c r="E142" t="s">
        <v>29</v>
      </c>
      <c r="F142" t="s">
        <v>55</v>
      </c>
      <c r="G142" t="s">
        <v>56</v>
      </c>
      <c r="H142" t="s">
        <v>152</v>
      </c>
      <c r="I142" s="155">
        <v>3600</v>
      </c>
      <c r="J142" s="40" t="s">
        <v>187</v>
      </c>
    </row>
    <row r="143" spans="1:10" x14ac:dyDescent="0.2">
      <c r="A143" s="73" t="str" cm="1">
        <f t="array" ref="A143">CONCATCOT</f>
        <v>Lagoa da PrataTocoTerceiro</v>
      </c>
      <c r="B143" s="154" t="s">
        <v>54</v>
      </c>
      <c r="C143" t="s">
        <v>18</v>
      </c>
      <c r="D143" t="s">
        <v>189</v>
      </c>
      <c r="E143" t="s">
        <v>29</v>
      </c>
      <c r="F143" t="s">
        <v>55</v>
      </c>
      <c r="G143" t="s">
        <v>56</v>
      </c>
      <c r="H143" t="s">
        <v>152</v>
      </c>
      <c r="I143" s="155">
        <v>3600</v>
      </c>
      <c r="J143" s="40" t="s">
        <v>187</v>
      </c>
    </row>
    <row r="144" spans="1:10" x14ac:dyDescent="0.2">
      <c r="A144" s="73" t="str" cm="1">
        <f t="array" ref="A144">CONCATCOT</f>
        <v>Mirassol D'oesteTocoTerceiro</v>
      </c>
      <c r="B144" s="154" t="s">
        <v>54</v>
      </c>
      <c r="C144" t="s">
        <v>18</v>
      </c>
      <c r="D144" t="s">
        <v>196</v>
      </c>
      <c r="E144" t="s">
        <v>31</v>
      </c>
      <c r="F144" t="s">
        <v>55</v>
      </c>
      <c r="G144" t="s">
        <v>56</v>
      </c>
      <c r="H144" t="s">
        <v>152</v>
      </c>
      <c r="I144" s="155">
        <v>10000</v>
      </c>
      <c r="J144" s="40" t="s">
        <v>187</v>
      </c>
    </row>
    <row r="145" spans="1:10" x14ac:dyDescent="0.2">
      <c r="A145" s="73" t="str" cm="1">
        <f t="array" ref="A145">CONCATCOT</f>
        <v>RondonópolisTocoTerceiro</v>
      </c>
      <c r="B145" s="154" t="s">
        <v>54</v>
      </c>
      <c r="C145" t="s">
        <v>18</v>
      </c>
      <c r="D145" t="s">
        <v>195</v>
      </c>
      <c r="E145" t="s">
        <v>31</v>
      </c>
      <c r="F145" t="s">
        <v>55</v>
      </c>
      <c r="G145" t="s">
        <v>56</v>
      </c>
      <c r="H145" t="s">
        <v>152</v>
      </c>
      <c r="I145" s="155">
        <v>8800</v>
      </c>
      <c r="J145" s="40" t="s">
        <v>187</v>
      </c>
    </row>
    <row r="146" spans="1:10" x14ac:dyDescent="0.2">
      <c r="A146" s="73" t="str" cm="1">
        <f t="array" ref="A146">CONCATCOT</f>
        <v>São Sebastião do OesteTocoTerceiro</v>
      </c>
      <c r="B146" s="154" t="s">
        <v>54</v>
      </c>
      <c r="C146" t="s">
        <v>18</v>
      </c>
      <c r="D146" t="s">
        <v>190</v>
      </c>
      <c r="E146" t="s">
        <v>29</v>
      </c>
      <c r="F146" t="s">
        <v>55</v>
      </c>
      <c r="G146" t="s">
        <v>56</v>
      </c>
      <c r="H146" t="s">
        <v>152</v>
      </c>
      <c r="I146" s="155">
        <v>3600</v>
      </c>
      <c r="J146" s="40" t="s">
        <v>187</v>
      </c>
    </row>
    <row r="147" spans="1:10" x14ac:dyDescent="0.2">
      <c r="A147" s="73" t="str" cm="1">
        <f t="array" ref="A147">CONCATCOT</f>
        <v>Belo HorizonteTrucadoTerceiro</v>
      </c>
      <c r="B147" s="154" t="s">
        <v>128</v>
      </c>
      <c r="C147" t="s">
        <v>17</v>
      </c>
      <c r="D147" t="s">
        <v>129</v>
      </c>
      <c r="E147" t="s">
        <v>29</v>
      </c>
      <c r="F147" t="s">
        <v>55</v>
      </c>
      <c r="G147" t="s">
        <v>57</v>
      </c>
      <c r="H147" t="s">
        <v>152</v>
      </c>
      <c r="I147" s="155">
        <v>9500</v>
      </c>
      <c r="J147" s="40" t="s">
        <v>176</v>
      </c>
    </row>
    <row r="148" spans="1:10" x14ac:dyDescent="0.2">
      <c r="A148" s="73" t="str" cm="1">
        <f t="array" ref="A148">CONCATCOT</f>
        <v>Belo HorizonteTocoTerceiro</v>
      </c>
      <c r="B148" s="154" t="s">
        <v>128</v>
      </c>
      <c r="C148" t="s">
        <v>17</v>
      </c>
      <c r="D148" t="s">
        <v>129</v>
      </c>
      <c r="E148" t="s">
        <v>29</v>
      </c>
      <c r="F148" t="s">
        <v>55</v>
      </c>
      <c r="G148" t="s">
        <v>56</v>
      </c>
      <c r="H148" t="s">
        <v>152</v>
      </c>
      <c r="I148" s="155">
        <v>8500</v>
      </c>
      <c r="J148" s="40" t="s">
        <v>176</v>
      </c>
    </row>
    <row r="149" spans="1:10" x14ac:dyDescent="0.2">
      <c r="A149" s="73" t="str" cm="1">
        <f t="array" ref="A149">CONCATCOT</f>
        <v>BarueriTocoTerceiro</v>
      </c>
      <c r="B149" s="154" t="s">
        <v>149</v>
      </c>
      <c r="C149" t="s">
        <v>36</v>
      </c>
      <c r="D149" t="s">
        <v>63</v>
      </c>
      <c r="E149" t="s">
        <v>18</v>
      </c>
      <c r="F149" t="s">
        <v>55</v>
      </c>
      <c r="G149" t="s">
        <v>56</v>
      </c>
      <c r="H149" t="s">
        <v>152</v>
      </c>
      <c r="I149" s="155">
        <v>4000</v>
      </c>
      <c r="J149" s="40" t="s">
        <v>182</v>
      </c>
    </row>
    <row r="150" spans="1:10" x14ac:dyDescent="0.2">
      <c r="A150" s="73" t="str" cm="1">
        <f t="array" ref="A150">CONCATCOT</f>
        <v>Rio VerdeTrucadoTerceiro</v>
      </c>
      <c r="B150" s="154" t="s">
        <v>97</v>
      </c>
      <c r="C150" t="s">
        <v>17</v>
      </c>
      <c r="D150" t="s">
        <v>98</v>
      </c>
      <c r="E150" t="s">
        <v>27</v>
      </c>
      <c r="F150" t="s">
        <v>55</v>
      </c>
      <c r="G150" t="s">
        <v>57</v>
      </c>
      <c r="H150" t="s">
        <v>152</v>
      </c>
      <c r="I150" s="155">
        <v>11000</v>
      </c>
      <c r="J150" s="40" t="s">
        <v>164</v>
      </c>
    </row>
    <row r="151" spans="1:10" x14ac:dyDescent="0.2">
      <c r="A151" s="73" t="str" cm="1">
        <f t="array" ref="A151">CONCATCOT</f>
        <v/>
      </c>
    </row>
    <row r="152" spans="1:10" x14ac:dyDescent="0.2">
      <c r="A152" s="73" t="str" cm="1">
        <f t="array" ref="A152">CONCATCOT</f>
        <v/>
      </c>
    </row>
    <row r="153" spans="1:10" x14ac:dyDescent="0.2">
      <c r="A153" s="73" t="str" cm="1">
        <f t="array" ref="A153">CONCATCOT</f>
        <v/>
      </c>
    </row>
    <row r="154" spans="1:10" x14ac:dyDescent="0.2">
      <c r="A154" s="73" t="str" cm="1">
        <f t="array" ref="A154">CONCATCOT</f>
        <v/>
      </c>
    </row>
    <row r="155" spans="1:10" x14ac:dyDescent="0.2">
      <c r="A155" s="73" t="str" cm="1">
        <f t="array" ref="A155">CONCATCOT</f>
        <v/>
      </c>
    </row>
    <row r="156" spans="1:10" x14ac:dyDescent="0.2">
      <c r="A156" s="73" t="str" cm="1">
        <f t="array" ref="A156">CONCATCOT</f>
        <v/>
      </c>
    </row>
    <row r="157" spans="1:10" x14ac:dyDescent="0.2">
      <c r="A157" s="73" t="str" cm="1">
        <f t="array" ref="A157">CONCATCOT</f>
        <v/>
      </c>
    </row>
    <row r="158" spans="1:10" x14ac:dyDescent="0.2">
      <c r="A158" s="73" t="str" cm="1">
        <f t="array" ref="A158">CONCATCOT</f>
        <v/>
      </c>
    </row>
    <row r="159" spans="1:10" x14ac:dyDescent="0.2">
      <c r="A159" s="73" t="str" cm="1">
        <f t="array" ref="A159">CONCATCOT</f>
        <v/>
      </c>
    </row>
    <row r="160" spans="1:10" x14ac:dyDescent="0.2">
      <c r="A160" s="73" t="str" cm="1">
        <f t="array" ref="A160">CONCATCOT</f>
        <v/>
      </c>
    </row>
    <row r="161" spans="1:1" x14ac:dyDescent="0.2">
      <c r="A161" s="73" t="str" cm="1">
        <f t="array" ref="A161">CONCATCOT</f>
        <v/>
      </c>
    </row>
    <row r="162" spans="1:1" x14ac:dyDescent="0.2">
      <c r="A162" s="73" t="str" cm="1">
        <f t="array" ref="A162">CONCATCOT</f>
        <v/>
      </c>
    </row>
    <row r="163" spans="1:1" x14ac:dyDescent="0.2">
      <c r="A163" s="73" t="str" cm="1">
        <f t="array" ref="A163">CONCATCOT</f>
        <v/>
      </c>
    </row>
    <row r="164" spans="1:1" x14ac:dyDescent="0.2">
      <c r="A164" s="73" t="str" cm="1">
        <f t="array" ref="A164">CONCATCOT</f>
        <v/>
      </c>
    </row>
    <row r="165" spans="1:1" x14ac:dyDescent="0.2">
      <c r="A165" s="73" t="str" cm="1">
        <f t="array" ref="A165">CONCATCOT</f>
        <v/>
      </c>
    </row>
    <row r="166" spans="1:1" x14ac:dyDescent="0.2">
      <c r="A166" s="73" t="str" cm="1">
        <f t="array" ref="A166">CONCATCOT</f>
        <v/>
      </c>
    </row>
    <row r="167" spans="1:1" x14ac:dyDescent="0.2">
      <c r="A167" s="73" t="str" cm="1">
        <f t="array" ref="A167">CONCATCOT</f>
        <v/>
      </c>
    </row>
    <row r="168" spans="1:1" x14ac:dyDescent="0.2">
      <c r="A168" s="73" t="str" cm="1">
        <f t="array" ref="A168">CONCATCOT</f>
        <v/>
      </c>
    </row>
    <row r="169" spans="1:1" x14ac:dyDescent="0.2">
      <c r="A169" s="73" t="str" cm="1">
        <f t="array" ref="A169">CONCATCOT</f>
        <v/>
      </c>
    </row>
    <row r="170" spans="1:1" x14ac:dyDescent="0.2">
      <c r="A170" s="73" t="str" cm="1">
        <f t="array" ref="A170">CONCATCOT</f>
        <v/>
      </c>
    </row>
    <row r="171" spans="1:1" x14ac:dyDescent="0.2">
      <c r="A171" s="73" t="str" cm="1">
        <f t="array" ref="A171">CONCATCOT</f>
        <v/>
      </c>
    </row>
    <row r="172" spans="1:1" x14ac:dyDescent="0.2">
      <c r="A172" s="73" t="str" cm="1">
        <f t="array" ref="A172">CONCATCOT</f>
        <v/>
      </c>
    </row>
    <row r="173" spans="1:1" x14ac:dyDescent="0.2">
      <c r="A173" s="73" t="str" cm="1">
        <f t="array" ref="A173">CONCATCOT</f>
        <v/>
      </c>
    </row>
    <row r="174" spans="1:1" x14ac:dyDescent="0.2">
      <c r="A174" s="73" t="str" cm="1">
        <f t="array" ref="A174">CONCATCOT</f>
        <v/>
      </c>
    </row>
    <row r="175" spans="1:1" x14ac:dyDescent="0.2">
      <c r="A175" s="73" t="str" cm="1">
        <f t="array" ref="A175">CONCATCOT</f>
        <v/>
      </c>
    </row>
    <row r="176" spans="1:1" x14ac:dyDescent="0.2">
      <c r="A176" s="73" t="str" cm="1">
        <f t="array" ref="A176">CONCATCOT</f>
        <v/>
      </c>
    </row>
    <row r="177" spans="1:1" x14ac:dyDescent="0.2">
      <c r="A177" s="73" t="str" cm="1">
        <f t="array" ref="A177">CONCATCOT</f>
        <v/>
      </c>
    </row>
    <row r="178" spans="1:1" x14ac:dyDescent="0.2">
      <c r="A178" s="73" t="str" cm="1">
        <f t="array" ref="A178">CONCATCOT</f>
        <v/>
      </c>
    </row>
    <row r="179" spans="1:1" x14ac:dyDescent="0.2">
      <c r="A179" s="73" t="str" cm="1">
        <f t="array" ref="A179">CONCATCOT</f>
        <v/>
      </c>
    </row>
    <row r="180" spans="1:1" x14ac:dyDescent="0.2">
      <c r="A180" s="73" t="str" cm="1">
        <f t="array" ref="A180">CONCATCOT</f>
        <v/>
      </c>
    </row>
    <row r="181" spans="1:1" x14ac:dyDescent="0.2">
      <c r="A181" s="73" t="str" cm="1">
        <f t="array" ref="A181">CONCATCOT</f>
        <v/>
      </c>
    </row>
    <row r="182" spans="1:1" x14ac:dyDescent="0.2">
      <c r="A182" s="73" t="str" cm="1">
        <f t="array" ref="A182">CONCATCOT</f>
        <v/>
      </c>
    </row>
    <row r="183" spans="1:1" x14ac:dyDescent="0.2">
      <c r="A183" s="73" t="str" cm="1">
        <f t="array" ref="A183">CONCATCOT</f>
        <v/>
      </c>
    </row>
    <row r="184" spans="1:1" x14ac:dyDescent="0.2">
      <c r="A184" s="73" t="str" cm="1">
        <f t="array" ref="A184">CONCATCOT</f>
        <v/>
      </c>
    </row>
    <row r="185" spans="1:1" x14ac:dyDescent="0.2">
      <c r="A185" s="73" t="str" cm="1">
        <f t="array" ref="A185">CONCATCOT</f>
        <v/>
      </c>
    </row>
    <row r="186" spans="1:1" x14ac:dyDescent="0.2">
      <c r="A186" s="73" t="str" cm="1">
        <f t="array" ref="A186">CONCATCOT</f>
        <v/>
      </c>
    </row>
    <row r="187" spans="1:1" x14ac:dyDescent="0.2">
      <c r="A187" s="73" t="str" cm="1">
        <f t="array" ref="A187">CONCATCOT</f>
        <v/>
      </c>
    </row>
    <row r="188" spans="1:1" x14ac:dyDescent="0.2">
      <c r="A188" s="73" t="str" cm="1">
        <f t="array" ref="A188">CONCATCOT</f>
        <v/>
      </c>
    </row>
    <row r="189" spans="1:1" x14ac:dyDescent="0.2">
      <c r="A189" s="73" t="str" cm="1">
        <f t="array" ref="A189">CONCATCOT</f>
        <v/>
      </c>
    </row>
    <row r="190" spans="1:1" x14ac:dyDescent="0.2">
      <c r="A190" s="73" t="str" cm="1">
        <f t="array" ref="A190">CONCATCOT</f>
        <v/>
      </c>
    </row>
    <row r="191" spans="1:1" x14ac:dyDescent="0.2">
      <c r="A191" s="73" t="str" cm="1">
        <f t="array" ref="A191">CONCATCOT</f>
        <v/>
      </c>
    </row>
    <row r="192" spans="1:1" x14ac:dyDescent="0.2">
      <c r="A192" s="73" t="str" cm="1">
        <f t="array" ref="A192">CONCATCOT</f>
        <v/>
      </c>
    </row>
    <row r="193" spans="1:1" x14ac:dyDescent="0.2">
      <c r="A193" s="73" t="str" cm="1">
        <f t="array" ref="A193">CONCATCOT</f>
        <v/>
      </c>
    </row>
    <row r="194" spans="1:1" x14ac:dyDescent="0.2">
      <c r="A194" s="73" t="str" cm="1">
        <f t="array" ref="A194">CONCATCOT</f>
        <v/>
      </c>
    </row>
    <row r="195" spans="1:1" x14ac:dyDescent="0.2">
      <c r="A195" s="73" t="str" cm="1">
        <f t="array" ref="A195">CONCATCOT</f>
        <v/>
      </c>
    </row>
    <row r="196" spans="1:1" x14ac:dyDescent="0.2">
      <c r="A196" s="73" t="str" cm="1">
        <f t="array" ref="A196">CONCATCOT</f>
        <v/>
      </c>
    </row>
    <row r="197" spans="1:1" x14ac:dyDescent="0.2">
      <c r="A197" s="73" t="str" cm="1">
        <f t="array" ref="A197">CONCATCOT</f>
        <v/>
      </c>
    </row>
    <row r="198" spans="1:1" x14ac:dyDescent="0.2">
      <c r="A198" s="73" t="str" cm="1">
        <f t="array" ref="A198">CONCATCOT</f>
        <v/>
      </c>
    </row>
    <row r="199" spans="1:1" x14ac:dyDescent="0.2">
      <c r="A199" s="73" t="str" cm="1">
        <f t="array" ref="A199">CONCATCOT</f>
        <v/>
      </c>
    </row>
    <row r="200" spans="1:1" x14ac:dyDescent="0.2">
      <c r="A200" s="73" t="str" cm="1">
        <f t="array" ref="A200">CONCATCOT</f>
        <v/>
      </c>
    </row>
    <row r="201" spans="1:1" x14ac:dyDescent="0.2">
      <c r="A201" s="73" t="str" cm="1">
        <f t="array" ref="A201">CONCATCOT</f>
        <v/>
      </c>
    </row>
    <row r="202" spans="1:1" x14ac:dyDescent="0.2">
      <c r="A202" s="73" t="str" cm="1">
        <f t="array" ref="A202">CONCATCOT</f>
        <v/>
      </c>
    </row>
    <row r="203" spans="1:1" x14ac:dyDescent="0.2">
      <c r="A203" s="73" t="str" cm="1">
        <f t="array" ref="A203">CONCATCOT</f>
        <v/>
      </c>
    </row>
    <row r="204" spans="1:1" x14ac:dyDescent="0.2">
      <c r="A204" s="73" t="str" cm="1">
        <f t="array" ref="A204">CONCATCOT</f>
        <v/>
      </c>
    </row>
    <row r="205" spans="1:1" x14ac:dyDescent="0.2">
      <c r="A205" s="73" t="str" cm="1">
        <f t="array" ref="A205">CONCATCOT</f>
        <v/>
      </c>
    </row>
    <row r="206" spans="1:1" x14ac:dyDescent="0.2">
      <c r="A206" s="73" t="str" cm="1">
        <f t="array" ref="A206">CONCATCOT</f>
        <v/>
      </c>
    </row>
    <row r="207" spans="1:1" x14ac:dyDescent="0.2">
      <c r="A207" s="73" t="str" cm="1">
        <f t="array" ref="A207">CONCATCOT</f>
        <v/>
      </c>
    </row>
    <row r="208" spans="1:1" x14ac:dyDescent="0.2">
      <c r="A208" s="73" t="str" cm="1">
        <f t="array" ref="A208">CONCATCOT</f>
        <v/>
      </c>
    </row>
    <row r="209" spans="1:1" x14ac:dyDescent="0.2">
      <c r="A209" s="73" t="str" cm="1">
        <f t="array" ref="A209">CONCATCOT</f>
        <v/>
      </c>
    </row>
    <row r="210" spans="1:1" x14ac:dyDescent="0.2">
      <c r="A210" s="73" t="str" cm="1">
        <f t="array" ref="A210">CONCATCOT</f>
        <v/>
      </c>
    </row>
    <row r="211" spans="1:1" x14ac:dyDescent="0.2">
      <c r="A211" s="73" t="str" cm="1">
        <f t="array" ref="A211">CONCATCOT</f>
        <v/>
      </c>
    </row>
    <row r="212" spans="1:1" x14ac:dyDescent="0.2">
      <c r="A212" s="73" t="str" cm="1">
        <f t="array" ref="A212">CONCATCOT</f>
        <v/>
      </c>
    </row>
    <row r="213" spans="1:1" x14ac:dyDescent="0.2">
      <c r="A213" s="73" t="str" cm="1">
        <f t="array" ref="A213">CONCATCOT</f>
        <v/>
      </c>
    </row>
    <row r="214" spans="1:1" x14ac:dyDescent="0.2">
      <c r="A214" s="73" t="str" cm="1">
        <f t="array" ref="A214">CONCATCOT</f>
        <v/>
      </c>
    </row>
    <row r="215" spans="1:1" x14ac:dyDescent="0.2">
      <c r="A215" s="73" t="str" cm="1">
        <f t="array" ref="A215">CONCATCOT</f>
        <v/>
      </c>
    </row>
    <row r="216" spans="1:1" x14ac:dyDescent="0.2">
      <c r="A216" s="73" t="str" cm="1">
        <f t="array" ref="A216">CONCATCOT</f>
        <v/>
      </c>
    </row>
    <row r="217" spans="1:1" x14ac:dyDescent="0.2">
      <c r="A217" s="73" t="str" cm="1">
        <f t="array" ref="A217">CONCATCOT</f>
        <v/>
      </c>
    </row>
    <row r="218" spans="1:1" x14ac:dyDescent="0.2">
      <c r="A218" s="73" t="str" cm="1">
        <f t="array" ref="A218">CONCATCOT</f>
        <v/>
      </c>
    </row>
    <row r="219" spans="1:1" x14ac:dyDescent="0.2">
      <c r="A219" s="73" t="str" cm="1">
        <f t="array" ref="A219">CONCATCOT</f>
        <v/>
      </c>
    </row>
    <row r="220" spans="1:1" x14ac:dyDescent="0.2">
      <c r="A220" s="73" t="str" cm="1">
        <f t="array" ref="A220">CONCATCOT</f>
        <v/>
      </c>
    </row>
    <row r="221" spans="1:1" x14ac:dyDescent="0.2">
      <c r="A221" s="73" t="str" cm="1">
        <f t="array" ref="A221">CONCATCOT</f>
        <v/>
      </c>
    </row>
    <row r="222" spans="1:1" x14ac:dyDescent="0.2">
      <c r="A222" s="73" t="str" cm="1">
        <f t="array" ref="A222">CONCATCOT</f>
        <v/>
      </c>
    </row>
    <row r="223" spans="1:1" x14ac:dyDescent="0.2">
      <c r="A223" s="73" t="str" cm="1">
        <f t="array" ref="A223">CONCATCOT</f>
        <v/>
      </c>
    </row>
    <row r="224" spans="1:1" x14ac:dyDescent="0.2">
      <c r="A224" s="73" t="str" cm="1">
        <f t="array" ref="A224">CONCATCOT</f>
        <v/>
      </c>
    </row>
    <row r="225" spans="1:1" x14ac:dyDescent="0.2">
      <c r="A225" s="73" t="str" cm="1">
        <f t="array" ref="A225">CONCATCOT</f>
        <v/>
      </c>
    </row>
    <row r="226" spans="1:1" x14ac:dyDescent="0.2">
      <c r="A226" s="73" t="str" cm="1">
        <f t="array" ref="A226">CONCATCOT</f>
        <v/>
      </c>
    </row>
    <row r="227" spans="1:1" x14ac:dyDescent="0.2">
      <c r="A227" s="73" t="str" cm="1">
        <f t="array" ref="A227">CONCATCOT</f>
        <v/>
      </c>
    </row>
    <row r="228" spans="1:1" x14ac:dyDescent="0.2">
      <c r="A228" s="73" t="str" cm="1">
        <f t="array" ref="A228">CONCATCOT</f>
        <v/>
      </c>
    </row>
    <row r="229" spans="1:1" x14ac:dyDescent="0.2">
      <c r="A229" s="73" t="str" cm="1">
        <f t="array" ref="A229">CONCATCOT</f>
        <v/>
      </c>
    </row>
    <row r="230" spans="1:1" x14ac:dyDescent="0.2">
      <c r="A230" s="73" t="str" cm="1">
        <f t="array" ref="A230">CONCATCOT</f>
        <v/>
      </c>
    </row>
    <row r="231" spans="1:1" x14ac:dyDescent="0.2">
      <c r="A231" s="73" t="str" cm="1">
        <f t="array" ref="A231">CONCATCOT</f>
        <v/>
      </c>
    </row>
    <row r="232" spans="1:1" x14ac:dyDescent="0.2">
      <c r="A232" s="73" t="str" cm="1">
        <f t="array" ref="A232">CONCATCOT</f>
        <v/>
      </c>
    </row>
    <row r="233" spans="1:1" x14ac:dyDescent="0.2">
      <c r="A233" s="73" t="str" cm="1">
        <f t="array" ref="A233">CONCATCOT</f>
        <v/>
      </c>
    </row>
    <row r="234" spans="1:1" x14ac:dyDescent="0.2">
      <c r="A234" s="73" t="str" cm="1">
        <f t="array" ref="A234">CONCATCOT</f>
        <v/>
      </c>
    </row>
    <row r="235" spans="1:1" x14ac:dyDescent="0.2">
      <c r="A235" s="73" t="str" cm="1">
        <f t="array" ref="A235">CONCATCOT</f>
        <v/>
      </c>
    </row>
    <row r="236" spans="1:1" x14ac:dyDescent="0.2">
      <c r="A236" s="73" t="str" cm="1">
        <f t="array" ref="A236">CONCATCOT</f>
        <v/>
      </c>
    </row>
    <row r="237" spans="1:1" x14ac:dyDescent="0.2">
      <c r="A237" s="73" t="str" cm="1">
        <f t="array" ref="A237">CONCATCOT</f>
        <v/>
      </c>
    </row>
    <row r="238" spans="1:1" x14ac:dyDescent="0.2">
      <c r="A238" s="73" t="str" cm="1">
        <f t="array" ref="A238">CONCATCOT</f>
        <v/>
      </c>
    </row>
    <row r="239" spans="1:1" x14ac:dyDescent="0.2">
      <c r="A239" s="73" t="str" cm="1">
        <f t="array" ref="A239">CONCATCOT</f>
        <v/>
      </c>
    </row>
    <row r="240" spans="1:1" x14ac:dyDescent="0.2">
      <c r="A240" s="73" t="str" cm="1">
        <f t="array" ref="A240">CONCATCOT</f>
        <v/>
      </c>
    </row>
    <row r="241" spans="1:1" x14ac:dyDescent="0.2">
      <c r="A241" s="73" t="str" cm="1">
        <f t="array" ref="A241">CONCATCOT</f>
        <v/>
      </c>
    </row>
    <row r="242" spans="1:1" x14ac:dyDescent="0.2">
      <c r="A242" s="73" t="str" cm="1">
        <f t="array" ref="A242">CONCATCOT</f>
        <v/>
      </c>
    </row>
    <row r="243" spans="1:1" x14ac:dyDescent="0.2">
      <c r="A243" s="73" t="str" cm="1">
        <f t="array" ref="A243">CONCATCOT</f>
        <v/>
      </c>
    </row>
    <row r="244" spans="1:1" x14ac:dyDescent="0.2">
      <c r="A244" s="73" t="str" cm="1">
        <f t="array" ref="A244">CONCATCOT</f>
        <v/>
      </c>
    </row>
    <row r="245" spans="1:1" x14ac:dyDescent="0.2">
      <c r="A245" s="73" t="str" cm="1">
        <f t="array" ref="A245">CONCATCOT</f>
        <v/>
      </c>
    </row>
    <row r="246" spans="1:1" x14ac:dyDescent="0.2">
      <c r="A246" s="73" t="str" cm="1">
        <f t="array" ref="A246">CONCATCOT</f>
        <v/>
      </c>
    </row>
    <row r="247" spans="1:1" x14ac:dyDescent="0.2">
      <c r="A247" s="73" t="str" cm="1">
        <f t="array" ref="A247">CONCATCOT</f>
        <v/>
      </c>
    </row>
    <row r="248" spans="1:1" x14ac:dyDescent="0.2">
      <c r="A248" s="73" t="str" cm="1">
        <f t="array" ref="A248">CONCATCOT</f>
        <v/>
      </c>
    </row>
    <row r="249" spans="1:1" x14ac:dyDescent="0.2">
      <c r="A249" s="73" t="str" cm="1">
        <f t="array" ref="A249">CONCATCOT</f>
        <v/>
      </c>
    </row>
    <row r="250" spans="1:1" x14ac:dyDescent="0.2">
      <c r="A250" s="73" t="str" cm="1">
        <f t="array" ref="A250">CONCATCOT</f>
        <v/>
      </c>
    </row>
    <row r="251" spans="1:1" x14ac:dyDescent="0.2">
      <c r="A251" s="73" t="str" cm="1">
        <f t="array" ref="A251">CONCATCOT</f>
        <v/>
      </c>
    </row>
    <row r="252" spans="1:1" x14ac:dyDescent="0.2">
      <c r="A252" s="73" t="str" cm="1">
        <f t="array" ref="A252">CONCATCOT</f>
        <v/>
      </c>
    </row>
    <row r="253" spans="1:1" x14ac:dyDescent="0.2">
      <c r="A253" s="73" t="str" cm="1">
        <f t="array" ref="A253">CONCATCOT</f>
        <v/>
      </c>
    </row>
    <row r="254" spans="1:1" x14ac:dyDescent="0.2">
      <c r="A254" s="73" t="str" cm="1">
        <f t="array" ref="A254">CONCATCOT</f>
        <v/>
      </c>
    </row>
    <row r="255" spans="1:1" x14ac:dyDescent="0.2">
      <c r="A255" s="73" t="str" cm="1">
        <f t="array" ref="A255">CONCATCOT</f>
        <v/>
      </c>
    </row>
    <row r="256" spans="1:1" x14ac:dyDescent="0.2">
      <c r="A256" s="73" t="str" cm="1">
        <f t="array" ref="A256">CONCATCOT</f>
        <v/>
      </c>
    </row>
    <row r="257" spans="1:1" x14ac:dyDescent="0.2">
      <c r="A257" s="73" t="str" cm="1">
        <f t="array" ref="A257">CONCATCOT</f>
        <v/>
      </c>
    </row>
    <row r="258" spans="1:1" x14ac:dyDescent="0.2">
      <c r="A258" s="73" t="str" cm="1">
        <f t="array" ref="A258">CONCATCOT</f>
        <v/>
      </c>
    </row>
    <row r="259" spans="1:1" x14ac:dyDescent="0.2">
      <c r="A259" s="73" t="str" cm="1">
        <f t="array" ref="A259">CONCATCOT</f>
        <v/>
      </c>
    </row>
    <row r="260" spans="1:1" x14ac:dyDescent="0.2">
      <c r="A260" s="73" t="str" cm="1">
        <f t="array" ref="A260">CONCATCOT</f>
        <v/>
      </c>
    </row>
    <row r="261" spans="1:1" x14ac:dyDescent="0.2">
      <c r="A261" s="73" t="str" cm="1">
        <f t="array" ref="A261">CONCATCOT</f>
        <v/>
      </c>
    </row>
    <row r="262" spans="1:1" x14ac:dyDescent="0.2">
      <c r="A262" s="73" t="str" cm="1">
        <f t="array" ref="A262">CONCATCOT</f>
        <v/>
      </c>
    </row>
    <row r="263" spans="1:1" x14ac:dyDescent="0.2">
      <c r="A263" s="73" t="str" cm="1">
        <f t="array" ref="A263">CONCATCOT</f>
        <v/>
      </c>
    </row>
    <row r="264" spans="1:1" x14ac:dyDescent="0.2">
      <c r="A264" s="73" t="str" cm="1">
        <f t="array" ref="A264">CONCATCOT</f>
        <v/>
      </c>
    </row>
    <row r="265" spans="1:1" x14ac:dyDescent="0.2">
      <c r="A265" s="73" t="str" cm="1">
        <f t="array" ref="A265">CONCATCOT</f>
        <v/>
      </c>
    </row>
    <row r="266" spans="1:1" x14ac:dyDescent="0.2">
      <c r="A266" s="73" t="str" cm="1">
        <f t="array" ref="A266">CONCATCOT</f>
        <v/>
      </c>
    </row>
    <row r="267" spans="1:1" x14ac:dyDescent="0.2">
      <c r="A267" s="73" t="str" cm="1">
        <f t="array" ref="A267">CONCATCOT</f>
        <v/>
      </c>
    </row>
    <row r="268" spans="1:1" x14ac:dyDescent="0.2">
      <c r="A268" s="73" t="str" cm="1">
        <f t="array" ref="A268">CONCATCOT</f>
        <v/>
      </c>
    </row>
    <row r="269" spans="1:1" x14ac:dyDescent="0.2">
      <c r="A269" s="73" t="str" cm="1">
        <f t="array" ref="A269">CONCATCOT</f>
        <v/>
      </c>
    </row>
    <row r="270" spans="1:1" x14ac:dyDescent="0.2">
      <c r="A270" s="73" t="str" cm="1">
        <f t="array" ref="A270">CONCATCOT</f>
        <v/>
      </c>
    </row>
    <row r="271" spans="1:1" x14ac:dyDescent="0.2">
      <c r="A271" s="73" t="str" cm="1">
        <f t="array" ref="A271">CONCATCOT</f>
        <v/>
      </c>
    </row>
    <row r="272" spans="1:1" x14ac:dyDescent="0.2">
      <c r="A272" s="73" t="str" cm="1">
        <f t="array" ref="A272">CONCATCOT</f>
        <v/>
      </c>
    </row>
    <row r="273" spans="1:1" x14ac:dyDescent="0.2">
      <c r="A273" s="73" t="str" cm="1">
        <f t="array" ref="A273">CONCATCOT</f>
        <v/>
      </c>
    </row>
    <row r="274" spans="1:1" x14ac:dyDescent="0.2">
      <c r="A274" s="73" t="str" cm="1">
        <f t="array" ref="A274">CONCATCOT</f>
        <v/>
      </c>
    </row>
    <row r="275" spans="1:1" x14ac:dyDescent="0.2">
      <c r="A275" s="73" t="str" cm="1">
        <f t="array" ref="A275">CONCATCOT</f>
        <v/>
      </c>
    </row>
    <row r="276" spans="1:1" x14ac:dyDescent="0.2">
      <c r="A276" s="73" t="str" cm="1">
        <f t="array" ref="A276">CONCATCOT</f>
        <v/>
      </c>
    </row>
    <row r="277" spans="1:1" x14ac:dyDescent="0.2">
      <c r="A277" s="73" t="str" cm="1">
        <f t="array" ref="A277">CONCATCOT</f>
        <v/>
      </c>
    </row>
    <row r="278" spans="1:1" x14ac:dyDescent="0.2">
      <c r="A278" s="73" t="str" cm="1">
        <f t="array" ref="A278">CONCATCOT</f>
        <v/>
      </c>
    </row>
    <row r="279" spans="1:1" x14ac:dyDescent="0.2">
      <c r="A279" s="73" t="str" cm="1">
        <f t="array" ref="A279">CONCATCOT</f>
        <v/>
      </c>
    </row>
    <row r="280" spans="1:1" x14ac:dyDescent="0.2">
      <c r="A280" s="73" t="str" cm="1">
        <f t="array" ref="A280">CONCATCOT</f>
        <v/>
      </c>
    </row>
    <row r="281" spans="1:1" x14ac:dyDescent="0.2">
      <c r="A281" s="73" t="str" cm="1">
        <f t="array" ref="A281">CONCATCOT</f>
        <v/>
      </c>
    </row>
    <row r="282" spans="1:1" x14ac:dyDescent="0.2">
      <c r="A282" s="73" t="str" cm="1">
        <f t="array" ref="A282">CONCATCOT</f>
        <v/>
      </c>
    </row>
    <row r="283" spans="1:1" x14ac:dyDescent="0.2">
      <c r="A283" s="73" t="str" cm="1">
        <f t="array" ref="A283">CONCATCOT</f>
        <v/>
      </c>
    </row>
    <row r="284" spans="1:1" x14ac:dyDescent="0.2">
      <c r="A284" s="73" t="str" cm="1">
        <f t="array" ref="A284">CONCATCOT</f>
        <v/>
      </c>
    </row>
    <row r="285" spans="1:1" x14ac:dyDescent="0.2">
      <c r="A285" s="73" t="str" cm="1">
        <f t="array" ref="A285">CONCATCOT</f>
        <v/>
      </c>
    </row>
    <row r="286" spans="1:1" x14ac:dyDescent="0.2">
      <c r="A286" s="73" t="str" cm="1">
        <f t="array" ref="A286">CONCATCOT</f>
        <v/>
      </c>
    </row>
    <row r="287" spans="1:1" x14ac:dyDescent="0.2">
      <c r="A287" s="73" t="str" cm="1">
        <f t="array" ref="A287">CONCATCOT</f>
        <v/>
      </c>
    </row>
    <row r="288" spans="1:1" x14ac:dyDescent="0.2">
      <c r="A288" s="73" t="str" cm="1">
        <f t="array" ref="A288">CONCATCOT</f>
        <v/>
      </c>
    </row>
    <row r="289" spans="1:1" x14ac:dyDescent="0.2">
      <c r="A289" s="73" t="str" cm="1">
        <f t="array" ref="A289">CONCATCOT</f>
        <v/>
      </c>
    </row>
    <row r="290" spans="1:1" x14ac:dyDescent="0.2">
      <c r="A290" s="73" t="str" cm="1">
        <f t="array" ref="A290">CONCATCOT</f>
        <v/>
      </c>
    </row>
    <row r="291" spans="1:1" x14ac:dyDescent="0.2">
      <c r="A291" s="73" t="str" cm="1">
        <f t="array" ref="A291">CONCATCOT</f>
        <v/>
      </c>
    </row>
    <row r="292" spans="1:1" x14ac:dyDescent="0.2">
      <c r="A292" s="73" t="str" cm="1">
        <f t="array" ref="A292">CONCATCOT</f>
        <v/>
      </c>
    </row>
    <row r="293" spans="1:1" x14ac:dyDescent="0.2">
      <c r="A293" s="73" t="str" cm="1">
        <f t="array" ref="A293">CONCATCOT</f>
        <v/>
      </c>
    </row>
    <row r="294" spans="1:1" x14ac:dyDescent="0.2">
      <c r="A294" s="73" t="str" cm="1">
        <f t="array" ref="A294">CONCATCOT</f>
        <v/>
      </c>
    </row>
    <row r="295" spans="1:1" x14ac:dyDescent="0.2">
      <c r="A295" s="73" t="str" cm="1">
        <f t="array" ref="A295">CONCATCOT</f>
        <v/>
      </c>
    </row>
    <row r="296" spans="1:1" x14ac:dyDescent="0.2">
      <c r="A296" s="73" t="str" cm="1">
        <f t="array" ref="A296">CONCATCOT</f>
        <v/>
      </c>
    </row>
    <row r="297" spans="1:1" x14ac:dyDescent="0.2">
      <c r="A297" s="73" t="str" cm="1">
        <f t="array" ref="A297">CONCATCOT</f>
        <v/>
      </c>
    </row>
    <row r="298" spans="1:1" x14ac:dyDescent="0.2">
      <c r="A298" s="73" t="str" cm="1">
        <f t="array" ref="A298">CONCATCOT</f>
        <v/>
      </c>
    </row>
    <row r="299" spans="1:1" x14ac:dyDescent="0.2">
      <c r="A299" s="73" t="str" cm="1">
        <f t="array" ref="A299">CONCATCOT</f>
        <v/>
      </c>
    </row>
    <row r="300" spans="1:1" x14ac:dyDescent="0.2">
      <c r="A300" s="73" t="str" cm="1">
        <f t="array" ref="A300">CONCATCOT</f>
        <v/>
      </c>
    </row>
    <row r="301" spans="1:1" x14ac:dyDescent="0.2">
      <c r="A301" s="73" t="str" cm="1">
        <f t="array" ref="A301">CONCATCOT</f>
        <v/>
      </c>
    </row>
    <row r="302" spans="1:1" x14ac:dyDescent="0.2">
      <c r="A302" s="73" t="str" cm="1">
        <f t="array" ref="A302">CONCATCOT</f>
        <v/>
      </c>
    </row>
    <row r="303" spans="1:1" x14ac:dyDescent="0.2">
      <c r="A303" s="73" t="str" cm="1">
        <f t="array" ref="A303">CONCATCOT</f>
        <v/>
      </c>
    </row>
    <row r="304" spans="1:1" x14ac:dyDescent="0.2">
      <c r="A304" s="73" t="str" cm="1">
        <f t="array" ref="A304">CONCATCOT</f>
        <v/>
      </c>
    </row>
    <row r="305" spans="1:1" x14ac:dyDescent="0.2">
      <c r="A305" s="73" t="str" cm="1">
        <f t="array" ref="A305">CONCATCOT</f>
        <v/>
      </c>
    </row>
    <row r="306" spans="1:1" x14ac:dyDescent="0.2">
      <c r="A306" s="73" t="str" cm="1">
        <f t="array" ref="A306">CONCATCOT</f>
        <v/>
      </c>
    </row>
    <row r="307" spans="1:1" x14ac:dyDescent="0.2">
      <c r="A307" s="73" t="str" cm="1">
        <f t="array" ref="A307">CONCATCOT</f>
        <v/>
      </c>
    </row>
    <row r="308" spans="1:1" x14ac:dyDescent="0.2">
      <c r="A308" s="73" t="str" cm="1">
        <f t="array" ref="A308">CONCATCOT</f>
        <v/>
      </c>
    </row>
    <row r="309" spans="1:1" x14ac:dyDescent="0.2">
      <c r="A309" s="73" t="str" cm="1">
        <f t="array" ref="A309">CONCATCOT</f>
        <v/>
      </c>
    </row>
    <row r="310" spans="1:1" x14ac:dyDescent="0.2">
      <c r="A310" s="73" t="str" cm="1">
        <f t="array" ref="A310">CONCATCOT</f>
        <v/>
      </c>
    </row>
    <row r="311" spans="1:1" x14ac:dyDescent="0.2">
      <c r="A311" s="73" t="str" cm="1">
        <f t="array" ref="A311">CONCATCOT</f>
        <v/>
      </c>
    </row>
    <row r="312" spans="1:1" x14ac:dyDescent="0.2">
      <c r="A312" s="73" t="str" cm="1">
        <f t="array" ref="A312">CONCATCOT</f>
        <v/>
      </c>
    </row>
    <row r="313" spans="1:1" x14ac:dyDescent="0.2">
      <c r="A313" s="73" t="str" cm="1">
        <f t="array" ref="A313">CONCATCOT</f>
        <v/>
      </c>
    </row>
    <row r="314" spans="1:1" x14ac:dyDescent="0.2">
      <c r="A314" s="73" t="str" cm="1">
        <f t="array" ref="A314">CONCATCOT</f>
        <v/>
      </c>
    </row>
    <row r="315" spans="1:1" x14ac:dyDescent="0.2">
      <c r="A315" s="73" t="str" cm="1">
        <f t="array" ref="A315">CONCATCOT</f>
        <v/>
      </c>
    </row>
    <row r="316" spans="1:1" x14ac:dyDescent="0.2">
      <c r="A316" s="73" t="str" cm="1">
        <f t="array" ref="A316">CONCATCOT</f>
        <v/>
      </c>
    </row>
    <row r="317" spans="1:1" x14ac:dyDescent="0.2">
      <c r="A317" s="73" t="str" cm="1">
        <f t="array" ref="A317">CONCATCOT</f>
        <v/>
      </c>
    </row>
    <row r="318" spans="1:1" x14ac:dyDescent="0.2">
      <c r="A318" s="73" t="str" cm="1">
        <f t="array" ref="A318">CONCATCOT</f>
        <v/>
      </c>
    </row>
    <row r="319" spans="1:1" x14ac:dyDescent="0.2">
      <c r="A319" s="73" t="str" cm="1">
        <f t="array" ref="A319">CONCATCOT</f>
        <v/>
      </c>
    </row>
    <row r="320" spans="1:1" x14ac:dyDescent="0.2">
      <c r="A320" s="73" t="str" cm="1">
        <f t="array" ref="A320">CONCATCOT</f>
        <v/>
      </c>
    </row>
    <row r="321" spans="1:1" x14ac:dyDescent="0.2">
      <c r="A321" s="73" t="str" cm="1">
        <f t="array" ref="A321">CONCATCOT</f>
        <v/>
      </c>
    </row>
    <row r="322" spans="1:1" x14ac:dyDescent="0.2">
      <c r="A322" s="73" t="str" cm="1">
        <f t="array" ref="A322">CONCATCOT</f>
        <v/>
      </c>
    </row>
    <row r="323" spans="1:1" x14ac:dyDescent="0.2">
      <c r="A323" s="73" t="str" cm="1">
        <f t="array" ref="A323">CONCATCOT</f>
        <v/>
      </c>
    </row>
    <row r="324" spans="1:1" x14ac:dyDescent="0.2">
      <c r="A324" s="73" t="str" cm="1">
        <f t="array" ref="A324">CONCATCOT</f>
        <v/>
      </c>
    </row>
    <row r="325" spans="1:1" x14ac:dyDescent="0.2">
      <c r="A325" s="73" t="str" cm="1">
        <f t="array" ref="A325">CONCATCOT</f>
        <v/>
      </c>
    </row>
    <row r="326" spans="1:1" x14ac:dyDescent="0.2">
      <c r="A326" s="73" t="str" cm="1">
        <f t="array" ref="A326">CONCATCOT</f>
        <v/>
      </c>
    </row>
    <row r="327" spans="1:1" x14ac:dyDescent="0.2">
      <c r="A327" s="73" t="str" cm="1">
        <f t="array" ref="A327">CONCATCOT</f>
        <v/>
      </c>
    </row>
    <row r="328" spans="1:1" x14ac:dyDescent="0.2">
      <c r="A328" s="73" t="str" cm="1">
        <f t="array" ref="A328">CONCATCOT</f>
        <v/>
      </c>
    </row>
    <row r="329" spans="1:1" x14ac:dyDescent="0.2">
      <c r="A329" s="73" t="str" cm="1">
        <f t="array" ref="A329">CONCATCOT</f>
        <v/>
      </c>
    </row>
    <row r="330" spans="1:1" x14ac:dyDescent="0.2">
      <c r="A330" s="73" t="str" cm="1">
        <f t="array" ref="A330">CONCATCOT</f>
        <v/>
      </c>
    </row>
    <row r="331" spans="1:1" x14ac:dyDescent="0.2">
      <c r="A331" s="73" t="str" cm="1">
        <f t="array" ref="A331">CONCATCOT</f>
        <v/>
      </c>
    </row>
    <row r="332" spans="1:1" x14ac:dyDescent="0.2">
      <c r="A332" s="73" t="str" cm="1">
        <f t="array" ref="A332">CONCATCOT</f>
        <v/>
      </c>
    </row>
    <row r="333" spans="1:1" x14ac:dyDescent="0.2">
      <c r="A333" s="73" t="str" cm="1">
        <f t="array" ref="A333">CONCATCOT</f>
        <v/>
      </c>
    </row>
    <row r="334" spans="1:1" x14ac:dyDescent="0.2">
      <c r="A334" s="73" t="str" cm="1">
        <f t="array" ref="A334">CONCATCOT</f>
        <v/>
      </c>
    </row>
    <row r="335" spans="1:1" x14ac:dyDescent="0.2">
      <c r="A335" s="73" t="str" cm="1">
        <f t="array" ref="A335">CONCATCOT</f>
        <v/>
      </c>
    </row>
    <row r="336" spans="1:1" x14ac:dyDescent="0.2">
      <c r="A336" s="73" t="str" cm="1">
        <f t="array" ref="A336">CONCATCOT</f>
        <v/>
      </c>
    </row>
    <row r="337" spans="1:1" x14ac:dyDescent="0.2">
      <c r="A337" s="73" t="str" cm="1">
        <f t="array" ref="A337">CONCATCOT</f>
        <v/>
      </c>
    </row>
    <row r="338" spans="1:1" x14ac:dyDescent="0.2">
      <c r="A338" s="73" t="str" cm="1">
        <f t="array" ref="A338">CONCATCOT</f>
        <v/>
      </c>
    </row>
    <row r="339" spans="1:1" x14ac:dyDescent="0.2">
      <c r="A339" s="73" t="str" cm="1">
        <f t="array" ref="A339">CONCATCOT</f>
        <v/>
      </c>
    </row>
    <row r="340" spans="1:1" x14ac:dyDescent="0.2">
      <c r="A340" s="73" t="str" cm="1">
        <f t="array" ref="A340">CONCATCOT</f>
        <v/>
      </c>
    </row>
    <row r="341" spans="1:1" x14ac:dyDescent="0.2">
      <c r="A341" s="73" t="str" cm="1">
        <f t="array" ref="A341">CONCATCOT</f>
        <v/>
      </c>
    </row>
    <row r="342" spans="1:1" x14ac:dyDescent="0.2">
      <c r="A342" s="73" t="str" cm="1">
        <f t="array" ref="A342">CONCATCOT</f>
        <v/>
      </c>
    </row>
    <row r="343" spans="1:1" x14ac:dyDescent="0.2">
      <c r="A343" s="73" t="str" cm="1">
        <f t="array" ref="A343">CONCATCOT</f>
        <v/>
      </c>
    </row>
    <row r="344" spans="1:1" x14ac:dyDescent="0.2">
      <c r="A344" s="73" t="str" cm="1">
        <f t="array" ref="A344">CONCATCOT</f>
        <v/>
      </c>
    </row>
    <row r="345" spans="1:1" x14ac:dyDescent="0.2">
      <c r="A345" s="73" t="str" cm="1">
        <f t="array" ref="A345">CONCATCOT</f>
        <v/>
      </c>
    </row>
    <row r="346" spans="1:1" x14ac:dyDescent="0.2">
      <c r="A346" s="73" t="str" cm="1">
        <f t="array" ref="A346">CONCATCOT</f>
        <v/>
      </c>
    </row>
    <row r="347" spans="1:1" x14ac:dyDescent="0.2">
      <c r="A347" s="73" t="str" cm="1">
        <f t="array" ref="A347">CONCATCOT</f>
        <v/>
      </c>
    </row>
    <row r="348" spans="1:1" x14ac:dyDescent="0.2">
      <c r="A348" s="73" t="str" cm="1">
        <f t="array" ref="A348">CONCATCOT</f>
        <v/>
      </c>
    </row>
    <row r="349" spans="1:1" x14ac:dyDescent="0.2">
      <c r="A349" s="73" t="str" cm="1">
        <f t="array" ref="A349">CONCATCOT</f>
        <v/>
      </c>
    </row>
    <row r="350" spans="1:1" x14ac:dyDescent="0.2">
      <c r="A350" s="73" t="str" cm="1">
        <f t="array" ref="A350">CONCATCOT</f>
        <v/>
      </c>
    </row>
    <row r="351" spans="1:1" x14ac:dyDescent="0.2">
      <c r="A351" s="73" t="str" cm="1">
        <f t="array" ref="A351">CONCATCOT</f>
        <v/>
      </c>
    </row>
    <row r="352" spans="1:1" x14ac:dyDescent="0.2">
      <c r="A352" s="73" t="str" cm="1">
        <f t="array" ref="A352">CONCATCOT</f>
        <v/>
      </c>
    </row>
    <row r="353" spans="1:1" x14ac:dyDescent="0.2">
      <c r="A353" s="73" t="str" cm="1">
        <f t="array" ref="A353">CONCATCOT</f>
        <v/>
      </c>
    </row>
    <row r="354" spans="1:1" x14ac:dyDescent="0.2">
      <c r="A354" s="73" t="str" cm="1">
        <f t="array" ref="A354">CONCATCOT</f>
        <v/>
      </c>
    </row>
    <row r="355" spans="1:1" x14ac:dyDescent="0.2">
      <c r="A355" s="73" t="str" cm="1">
        <f t="array" ref="A355">CONCATCOT</f>
        <v/>
      </c>
    </row>
    <row r="356" spans="1:1" x14ac:dyDescent="0.2">
      <c r="A356" s="73" t="str" cm="1">
        <f t="array" ref="A356">CONCATCOT</f>
        <v/>
      </c>
    </row>
    <row r="357" spans="1:1" x14ac:dyDescent="0.2">
      <c r="A357" s="73" t="str" cm="1">
        <f t="array" ref="A357">CONCATCOT</f>
        <v/>
      </c>
    </row>
    <row r="358" spans="1:1" x14ac:dyDescent="0.2">
      <c r="A358" s="73" t="str" cm="1">
        <f t="array" ref="A358">CONCATCOT</f>
        <v/>
      </c>
    </row>
    <row r="359" spans="1:1" x14ac:dyDescent="0.2">
      <c r="A359" s="73" t="str" cm="1">
        <f t="array" ref="A359">CONCATCOT</f>
        <v/>
      </c>
    </row>
    <row r="360" spans="1:1" x14ac:dyDescent="0.2">
      <c r="A360" s="73" t="str" cm="1">
        <f t="array" ref="A360">CONCATCOT</f>
        <v/>
      </c>
    </row>
    <row r="361" spans="1:1" x14ac:dyDescent="0.2">
      <c r="A361" s="73" t="str" cm="1">
        <f t="array" ref="A361">CONCATCOT</f>
        <v/>
      </c>
    </row>
    <row r="362" spans="1:1" x14ac:dyDescent="0.2">
      <c r="A362" s="73" t="str" cm="1">
        <f t="array" ref="A362">CONCATCOT</f>
        <v/>
      </c>
    </row>
    <row r="363" spans="1:1" x14ac:dyDescent="0.2">
      <c r="A363" s="73" t="str" cm="1">
        <f t="array" ref="A363">CONCATCOT</f>
        <v/>
      </c>
    </row>
    <row r="364" spans="1:1" x14ac:dyDescent="0.2">
      <c r="A364" s="73" t="str" cm="1">
        <f t="array" ref="A364">CONCATCOT</f>
        <v/>
      </c>
    </row>
    <row r="365" spans="1:1" x14ac:dyDescent="0.2">
      <c r="A365" s="73" t="str" cm="1">
        <f t="array" ref="A365">CONCATCOT</f>
        <v/>
      </c>
    </row>
    <row r="366" spans="1:1" x14ac:dyDescent="0.2">
      <c r="A366" s="73" t="str" cm="1">
        <f t="array" ref="A366">CONCATCOT</f>
        <v/>
      </c>
    </row>
    <row r="367" spans="1:1" x14ac:dyDescent="0.2">
      <c r="A367" s="73" t="str" cm="1">
        <f t="array" ref="A367">CONCATCOT</f>
        <v/>
      </c>
    </row>
    <row r="368" spans="1:1" x14ac:dyDescent="0.2">
      <c r="A368" s="73" t="str" cm="1">
        <f t="array" ref="A368">CONCATCOT</f>
        <v/>
      </c>
    </row>
    <row r="369" spans="1:1" x14ac:dyDescent="0.2">
      <c r="A369" s="73" t="str" cm="1">
        <f t="array" ref="A369">CONCATCOT</f>
        <v/>
      </c>
    </row>
    <row r="370" spans="1:1" x14ac:dyDescent="0.2">
      <c r="A370" s="73" t="str" cm="1">
        <f t="array" ref="A370">CONCATCOT</f>
        <v/>
      </c>
    </row>
    <row r="371" spans="1:1" x14ac:dyDescent="0.2">
      <c r="A371" s="73" t="str" cm="1">
        <f t="array" ref="A371">CONCATCOT</f>
        <v/>
      </c>
    </row>
    <row r="372" spans="1:1" x14ac:dyDescent="0.2">
      <c r="A372" s="73" t="str" cm="1">
        <f t="array" ref="A372">CONCATCOT</f>
        <v/>
      </c>
    </row>
    <row r="373" spans="1:1" x14ac:dyDescent="0.2">
      <c r="A373" s="73" t="str" cm="1">
        <f t="array" ref="A373">CONCATCOT</f>
        <v/>
      </c>
    </row>
    <row r="374" spans="1:1" x14ac:dyDescent="0.2">
      <c r="A374" s="73" t="str" cm="1">
        <f t="array" ref="A374">CONCATCOT</f>
        <v/>
      </c>
    </row>
    <row r="375" spans="1:1" x14ac:dyDescent="0.2">
      <c r="A375" s="73" t="str" cm="1">
        <f t="array" ref="A375">CONCATCOT</f>
        <v/>
      </c>
    </row>
    <row r="376" spans="1:1" x14ac:dyDescent="0.2">
      <c r="A376" s="73" t="str" cm="1">
        <f t="array" ref="A376">CONCATCOT</f>
        <v/>
      </c>
    </row>
    <row r="377" spans="1:1" x14ac:dyDescent="0.2">
      <c r="A377" s="73" t="str" cm="1">
        <f t="array" ref="A377">CONCATCOT</f>
        <v/>
      </c>
    </row>
    <row r="378" spans="1:1" x14ac:dyDescent="0.2">
      <c r="A378" s="73" t="str" cm="1">
        <f t="array" ref="A378">CONCATCOT</f>
        <v/>
      </c>
    </row>
    <row r="379" spans="1:1" x14ac:dyDescent="0.2">
      <c r="A379" s="73" t="str" cm="1">
        <f t="array" ref="A379">CONCATCOT</f>
        <v/>
      </c>
    </row>
    <row r="380" spans="1:1" x14ac:dyDescent="0.2">
      <c r="A380" s="73" t="str" cm="1">
        <f t="array" ref="A380">CONCATCOT</f>
        <v/>
      </c>
    </row>
    <row r="381" spans="1:1" x14ac:dyDescent="0.2">
      <c r="A381" s="73" t="str" cm="1">
        <f t="array" ref="A381">CONCATCOT</f>
        <v/>
      </c>
    </row>
    <row r="382" spans="1:1" x14ac:dyDescent="0.2">
      <c r="A382" s="73" t="str" cm="1">
        <f t="array" ref="A382">CONCATCOT</f>
        <v/>
      </c>
    </row>
    <row r="383" spans="1:1" x14ac:dyDescent="0.2">
      <c r="A383" s="73" t="str" cm="1">
        <f t="array" ref="A383">CONCATCOT</f>
        <v/>
      </c>
    </row>
    <row r="384" spans="1:1" x14ac:dyDescent="0.2">
      <c r="A384" s="73" t="str" cm="1">
        <f t="array" ref="A384">CONCATCOT</f>
        <v/>
      </c>
    </row>
    <row r="385" spans="1:1" x14ac:dyDescent="0.2">
      <c r="A385" s="73" t="str" cm="1">
        <f t="array" ref="A385">CONCATCOT</f>
        <v/>
      </c>
    </row>
    <row r="386" spans="1:1" x14ac:dyDescent="0.2">
      <c r="A386" s="73" t="str" cm="1">
        <f t="array" ref="A386">CONCATCOT</f>
        <v/>
      </c>
    </row>
    <row r="387" spans="1:1" x14ac:dyDescent="0.2">
      <c r="A387" s="73" t="str" cm="1">
        <f t="array" ref="A387">CONCATCOT</f>
        <v/>
      </c>
    </row>
    <row r="388" spans="1:1" x14ac:dyDescent="0.2">
      <c r="A388" s="73" t="str" cm="1">
        <f t="array" ref="A388">CONCATCOT</f>
        <v/>
      </c>
    </row>
    <row r="389" spans="1:1" x14ac:dyDescent="0.2">
      <c r="A389" s="73" t="str" cm="1">
        <f t="array" ref="A389">CONCATCOT</f>
        <v/>
      </c>
    </row>
    <row r="390" spans="1:1" x14ac:dyDescent="0.2">
      <c r="A390" s="73" t="str" cm="1">
        <f t="array" ref="A390">CONCATCOT</f>
        <v/>
      </c>
    </row>
    <row r="391" spans="1:1" x14ac:dyDescent="0.2">
      <c r="A391" s="73" t="str" cm="1">
        <f t="array" ref="A391">CONCATCOT</f>
        <v/>
      </c>
    </row>
    <row r="392" spans="1:1" x14ac:dyDescent="0.2">
      <c r="A392" s="73" t="str" cm="1">
        <f t="array" ref="A392">CONCATCOT</f>
        <v/>
      </c>
    </row>
    <row r="393" spans="1:1" x14ac:dyDescent="0.2">
      <c r="A393" s="73" t="str" cm="1">
        <f t="array" ref="A393">CONCATCOT</f>
        <v/>
      </c>
    </row>
    <row r="394" spans="1:1" x14ac:dyDescent="0.2">
      <c r="A394" s="73" t="str" cm="1">
        <f t="array" ref="A394">CONCATCOT</f>
        <v/>
      </c>
    </row>
    <row r="395" spans="1:1" x14ac:dyDescent="0.2">
      <c r="A395" s="73" t="str" cm="1">
        <f t="array" ref="A395">CONCATCOT</f>
        <v/>
      </c>
    </row>
    <row r="396" spans="1:1" x14ac:dyDescent="0.2">
      <c r="A396" s="73" t="str" cm="1">
        <f t="array" ref="A396">CONCATCOT</f>
        <v/>
      </c>
    </row>
    <row r="397" spans="1:1" x14ac:dyDescent="0.2">
      <c r="A397" s="73" t="str" cm="1">
        <f t="array" ref="A397">CONCATCOT</f>
        <v/>
      </c>
    </row>
    <row r="398" spans="1:1" x14ac:dyDescent="0.2">
      <c r="A398" s="73" t="str" cm="1">
        <f t="array" ref="A398">CONCATCOT</f>
        <v/>
      </c>
    </row>
    <row r="399" spans="1:1" x14ac:dyDescent="0.2">
      <c r="A399" s="73" t="str" cm="1">
        <f t="array" ref="A399">CONCATCOT</f>
        <v/>
      </c>
    </row>
    <row r="400" spans="1:1" x14ac:dyDescent="0.2">
      <c r="A400" s="73" t="str" cm="1">
        <f t="array" ref="A400">CONCATCOT</f>
        <v/>
      </c>
    </row>
    <row r="401" spans="1:1" x14ac:dyDescent="0.2">
      <c r="A401" s="73" t="str" cm="1">
        <f t="array" ref="A401">CONCATCOT</f>
        <v/>
      </c>
    </row>
    <row r="402" spans="1:1" x14ac:dyDescent="0.2">
      <c r="A402" s="73" t="str" cm="1">
        <f t="array" ref="A402">CONCATCOT</f>
        <v/>
      </c>
    </row>
    <row r="403" spans="1:1" x14ac:dyDescent="0.2">
      <c r="A403" s="73" t="str" cm="1">
        <f t="array" ref="A403">CONCATCOT</f>
        <v/>
      </c>
    </row>
    <row r="404" spans="1:1" x14ac:dyDescent="0.2">
      <c r="A404" s="73" t="str" cm="1">
        <f t="array" ref="A404">CONCATCOT</f>
        <v/>
      </c>
    </row>
    <row r="405" spans="1:1" x14ac:dyDescent="0.2">
      <c r="A405" s="73" t="str" cm="1">
        <f t="array" ref="A405">CONCATCOT</f>
        <v/>
      </c>
    </row>
    <row r="406" spans="1:1" x14ac:dyDescent="0.2">
      <c r="A406" s="73" t="str" cm="1">
        <f t="array" ref="A406">CONCATCOT</f>
        <v/>
      </c>
    </row>
    <row r="407" spans="1:1" x14ac:dyDescent="0.2">
      <c r="A407" s="73" t="str" cm="1">
        <f t="array" ref="A407">CONCATCOT</f>
        <v/>
      </c>
    </row>
    <row r="408" spans="1:1" x14ac:dyDescent="0.2">
      <c r="A408" s="73" t="str" cm="1">
        <f t="array" ref="A408">CONCATCOT</f>
        <v/>
      </c>
    </row>
    <row r="409" spans="1:1" x14ac:dyDescent="0.2">
      <c r="A409" s="73" t="str" cm="1">
        <f t="array" ref="A409">CONCATCOT</f>
        <v/>
      </c>
    </row>
    <row r="410" spans="1:1" x14ac:dyDescent="0.2">
      <c r="A410" s="73" t="str" cm="1">
        <f t="array" ref="A410">CONCATCOT</f>
        <v/>
      </c>
    </row>
    <row r="411" spans="1:1" x14ac:dyDescent="0.2">
      <c r="A411" s="73" t="str" cm="1">
        <f t="array" ref="A411">CONCATCOT</f>
        <v/>
      </c>
    </row>
    <row r="412" spans="1:1" x14ac:dyDescent="0.2">
      <c r="A412" s="73" t="str" cm="1">
        <f t="array" ref="A412">CONCATCOT</f>
        <v/>
      </c>
    </row>
    <row r="413" spans="1:1" x14ac:dyDescent="0.2">
      <c r="A413" s="73" t="str" cm="1">
        <f t="array" ref="A413">CONCATCOT</f>
        <v/>
      </c>
    </row>
    <row r="414" spans="1:1" x14ac:dyDescent="0.2">
      <c r="A414" s="73" t="str" cm="1">
        <f t="array" ref="A414">CONCATCOT</f>
        <v/>
      </c>
    </row>
    <row r="415" spans="1:1" x14ac:dyDescent="0.2">
      <c r="A415" s="73" t="str" cm="1">
        <f t="array" ref="A415">CONCATCOT</f>
        <v/>
      </c>
    </row>
    <row r="416" spans="1:1" x14ac:dyDescent="0.2">
      <c r="A416" s="73" t="str" cm="1">
        <f t="array" ref="A416">CONCATCOT</f>
        <v/>
      </c>
    </row>
    <row r="417" spans="1:1" x14ac:dyDescent="0.2">
      <c r="A417" s="73" t="str" cm="1">
        <f t="array" ref="A417">CONCATCOT</f>
        <v/>
      </c>
    </row>
    <row r="418" spans="1:1" x14ac:dyDescent="0.2">
      <c r="A418" s="73" t="str" cm="1">
        <f t="array" ref="A418">CONCATCOT</f>
        <v/>
      </c>
    </row>
    <row r="419" spans="1:1" x14ac:dyDescent="0.2">
      <c r="A419" s="73" t="str" cm="1">
        <f t="array" ref="A419">CONCATCOT</f>
        <v/>
      </c>
    </row>
    <row r="420" spans="1:1" x14ac:dyDescent="0.2">
      <c r="A420" s="73" t="str" cm="1">
        <f t="array" ref="A420">CONCATCOT</f>
        <v/>
      </c>
    </row>
    <row r="421" spans="1:1" x14ac:dyDescent="0.2">
      <c r="A421" s="73" t="str" cm="1">
        <f t="array" ref="A421">CONCATCOT</f>
        <v/>
      </c>
    </row>
    <row r="422" spans="1:1" x14ac:dyDescent="0.2">
      <c r="A422" s="73" t="str" cm="1">
        <f t="array" ref="A422">CONCATCOT</f>
        <v/>
      </c>
    </row>
    <row r="423" spans="1:1" x14ac:dyDescent="0.2">
      <c r="A423" s="73" t="str" cm="1">
        <f t="array" ref="A423">CONCATCOT</f>
        <v/>
      </c>
    </row>
    <row r="424" spans="1:1" x14ac:dyDescent="0.2">
      <c r="A424" s="73" t="str" cm="1">
        <f t="array" ref="A424">CONCATCOT</f>
        <v/>
      </c>
    </row>
    <row r="425" spans="1:1" x14ac:dyDescent="0.2">
      <c r="A425" s="73" t="str" cm="1">
        <f t="array" ref="A425">CONCATCOT</f>
        <v/>
      </c>
    </row>
    <row r="426" spans="1:1" x14ac:dyDescent="0.2">
      <c r="A426" s="73" t="str" cm="1">
        <f t="array" ref="A426">CONCATCOT</f>
        <v/>
      </c>
    </row>
    <row r="427" spans="1:1" x14ac:dyDescent="0.2">
      <c r="A427" s="73" t="str" cm="1">
        <f t="array" ref="A427">CONCATCOT</f>
        <v/>
      </c>
    </row>
    <row r="428" spans="1:1" x14ac:dyDescent="0.2">
      <c r="A428" s="73" t="str" cm="1">
        <f t="array" ref="A428">CONCATCOT</f>
        <v/>
      </c>
    </row>
    <row r="429" spans="1:1" x14ac:dyDescent="0.2">
      <c r="A429" s="73" t="str" cm="1">
        <f t="array" ref="A429">CONCATCOT</f>
        <v/>
      </c>
    </row>
    <row r="430" spans="1:1" x14ac:dyDescent="0.2">
      <c r="A430" s="73" t="str" cm="1">
        <f t="array" ref="A430">CONCATCOT</f>
        <v/>
      </c>
    </row>
    <row r="431" spans="1:1" x14ac:dyDescent="0.2">
      <c r="A431" s="73" t="str" cm="1">
        <f t="array" ref="A431">CONCATCOT</f>
        <v/>
      </c>
    </row>
    <row r="432" spans="1:1" x14ac:dyDescent="0.2">
      <c r="A432" s="73" t="str" cm="1">
        <f t="array" ref="A432">CONCATCOT</f>
        <v/>
      </c>
    </row>
    <row r="433" spans="1:1" x14ac:dyDescent="0.2">
      <c r="A433" s="73" t="str" cm="1">
        <f t="array" ref="A433">CONCATCOT</f>
        <v/>
      </c>
    </row>
    <row r="434" spans="1:1" x14ac:dyDescent="0.2">
      <c r="A434" s="73" t="str" cm="1">
        <f t="array" ref="A434">CONCATCOT</f>
        <v/>
      </c>
    </row>
    <row r="435" spans="1:1" x14ac:dyDescent="0.2">
      <c r="A435" s="73" t="str" cm="1">
        <f t="array" ref="A435">CONCATCOT</f>
        <v/>
      </c>
    </row>
    <row r="436" spans="1:1" x14ac:dyDescent="0.2">
      <c r="A436" s="73" t="str" cm="1">
        <f t="array" ref="A436">CONCATCOT</f>
        <v/>
      </c>
    </row>
    <row r="437" spans="1:1" x14ac:dyDescent="0.2">
      <c r="A437" s="73" t="str" cm="1">
        <f t="array" ref="A437">CONCATCOT</f>
        <v/>
      </c>
    </row>
    <row r="438" spans="1:1" x14ac:dyDescent="0.2">
      <c r="A438" s="73" t="str" cm="1">
        <f t="array" ref="A438">CONCATCOT</f>
        <v/>
      </c>
    </row>
    <row r="439" spans="1:1" x14ac:dyDescent="0.2">
      <c r="A439" s="73" t="str" cm="1">
        <f t="array" ref="A439">CONCATCOT</f>
        <v/>
      </c>
    </row>
    <row r="440" spans="1:1" x14ac:dyDescent="0.2">
      <c r="A440" s="73" t="str" cm="1">
        <f t="array" ref="A440">CONCATCOT</f>
        <v/>
      </c>
    </row>
    <row r="441" spans="1:1" x14ac:dyDescent="0.2">
      <c r="A441" s="73" t="str" cm="1">
        <f t="array" ref="A441">CONCATCOT</f>
        <v/>
      </c>
    </row>
    <row r="442" spans="1:1" x14ac:dyDescent="0.2">
      <c r="A442" s="73" t="str" cm="1">
        <f t="array" ref="A442">CONCATCOT</f>
        <v/>
      </c>
    </row>
    <row r="443" spans="1:1" x14ac:dyDescent="0.2">
      <c r="A443" s="73" t="str" cm="1">
        <f t="array" ref="A443">CONCATCOT</f>
        <v/>
      </c>
    </row>
    <row r="444" spans="1:1" x14ac:dyDescent="0.2">
      <c r="A444" s="73" t="str" cm="1">
        <f t="array" ref="A444">CONCATCOT</f>
        <v/>
      </c>
    </row>
    <row r="445" spans="1:1" x14ac:dyDescent="0.2">
      <c r="A445" s="73" t="str" cm="1">
        <f t="array" ref="A445">CONCATCOT</f>
        <v/>
      </c>
    </row>
    <row r="446" spans="1:1" x14ac:dyDescent="0.2">
      <c r="A446" s="73" t="str" cm="1">
        <f t="array" ref="A446">CONCATCOT</f>
        <v/>
      </c>
    </row>
    <row r="447" spans="1:1" x14ac:dyDescent="0.2">
      <c r="A447" s="73" t="str" cm="1">
        <f t="array" ref="A447">CONCATCOT</f>
        <v/>
      </c>
    </row>
    <row r="448" spans="1:1" x14ac:dyDescent="0.2">
      <c r="A448" s="73" t="str" cm="1">
        <f t="array" ref="A448">CONCATCOT</f>
        <v/>
      </c>
    </row>
    <row r="449" spans="1:1" x14ac:dyDescent="0.2">
      <c r="A449" s="73" t="str" cm="1">
        <f t="array" ref="A449">CONCATCOT</f>
        <v/>
      </c>
    </row>
    <row r="450" spans="1:1" x14ac:dyDescent="0.2">
      <c r="A450" s="73" t="str" cm="1">
        <f t="array" ref="A450">CONCATCOT</f>
        <v/>
      </c>
    </row>
    <row r="451" spans="1:1" x14ac:dyDescent="0.2">
      <c r="A451" s="73" t="str" cm="1">
        <f t="array" ref="A451">CONCATCOT</f>
        <v/>
      </c>
    </row>
    <row r="452" spans="1:1" x14ac:dyDescent="0.2">
      <c r="A452" s="73" t="str" cm="1">
        <f t="array" ref="A452">CONCATCOT</f>
        <v/>
      </c>
    </row>
    <row r="453" spans="1:1" x14ac:dyDescent="0.2">
      <c r="A453" s="73" t="str" cm="1">
        <f t="array" ref="A453">CONCATCOT</f>
        <v/>
      </c>
    </row>
    <row r="454" spans="1:1" x14ac:dyDescent="0.2">
      <c r="A454" s="73" t="str" cm="1">
        <f t="array" ref="A454">CONCATCOT</f>
        <v/>
      </c>
    </row>
    <row r="455" spans="1:1" x14ac:dyDescent="0.2">
      <c r="A455" s="73" t="str" cm="1">
        <f t="array" ref="A455">CONCATCOT</f>
        <v/>
      </c>
    </row>
    <row r="456" spans="1:1" x14ac:dyDescent="0.2">
      <c r="A456" s="73" t="str" cm="1">
        <f t="array" ref="A456">CONCATCOT</f>
        <v/>
      </c>
    </row>
    <row r="457" spans="1:1" x14ac:dyDescent="0.2">
      <c r="A457" s="73" t="str" cm="1">
        <f t="array" ref="A457">CONCATCOT</f>
        <v/>
      </c>
    </row>
    <row r="458" spans="1:1" x14ac:dyDescent="0.2">
      <c r="A458" s="73" t="str" cm="1">
        <f t="array" ref="A458">CONCATCOT</f>
        <v/>
      </c>
    </row>
    <row r="459" spans="1:1" x14ac:dyDescent="0.2">
      <c r="A459" s="73" t="str" cm="1">
        <f t="array" ref="A459">CONCATCOT</f>
        <v/>
      </c>
    </row>
    <row r="460" spans="1:1" x14ac:dyDescent="0.2">
      <c r="A460" s="73" t="str" cm="1">
        <f t="array" ref="A460">CONCATCOT</f>
        <v/>
      </c>
    </row>
    <row r="461" spans="1:1" x14ac:dyDescent="0.2">
      <c r="A461" s="73" t="str" cm="1">
        <f t="array" ref="A461">CONCATCOT</f>
        <v/>
      </c>
    </row>
    <row r="462" spans="1:1" x14ac:dyDescent="0.2">
      <c r="A462" s="73" t="str" cm="1">
        <f t="array" ref="A462">CONCATCOT</f>
        <v/>
      </c>
    </row>
    <row r="463" spans="1:1" x14ac:dyDescent="0.2">
      <c r="A463" s="73" t="str" cm="1">
        <f t="array" ref="A463">CONCATCOT</f>
        <v/>
      </c>
    </row>
    <row r="464" spans="1:1" x14ac:dyDescent="0.2">
      <c r="A464" s="73" t="str" cm="1">
        <f t="array" ref="A464">CONCATCOT</f>
        <v/>
      </c>
    </row>
    <row r="465" spans="1:1" x14ac:dyDescent="0.2">
      <c r="A465" s="73" t="str" cm="1">
        <f t="array" ref="A465">CONCATCOT</f>
        <v/>
      </c>
    </row>
    <row r="466" spans="1:1" x14ac:dyDescent="0.2">
      <c r="A466" s="73" t="str" cm="1">
        <f t="array" ref="A466">CONCATCOT</f>
        <v/>
      </c>
    </row>
    <row r="467" spans="1:1" x14ac:dyDescent="0.2">
      <c r="A467" s="73" t="str" cm="1">
        <f t="array" ref="A467">CONCATCOT</f>
        <v/>
      </c>
    </row>
    <row r="468" spans="1:1" x14ac:dyDescent="0.2">
      <c r="A468" s="73" t="str" cm="1">
        <f t="array" ref="A468">CONCATCOT</f>
        <v/>
      </c>
    </row>
    <row r="469" spans="1:1" x14ac:dyDescent="0.2">
      <c r="A469" s="73" t="str" cm="1">
        <f t="array" ref="A469">CONCATCOT</f>
        <v/>
      </c>
    </row>
    <row r="470" spans="1:1" x14ac:dyDescent="0.2">
      <c r="A470" s="73" t="str" cm="1">
        <f t="array" ref="A470">CONCATCOT</f>
        <v/>
      </c>
    </row>
    <row r="471" spans="1:1" x14ac:dyDescent="0.2">
      <c r="A471" s="73" t="str" cm="1">
        <f t="array" ref="A471">CONCATCOT</f>
        <v/>
      </c>
    </row>
    <row r="472" spans="1:1" x14ac:dyDescent="0.2">
      <c r="A472" s="73" t="str" cm="1">
        <f t="array" ref="A472">CONCATCOT</f>
        <v/>
      </c>
    </row>
    <row r="473" spans="1:1" x14ac:dyDescent="0.2">
      <c r="A473" s="73" t="str" cm="1">
        <f t="array" ref="A473">CONCATCOT</f>
        <v/>
      </c>
    </row>
    <row r="474" spans="1:1" x14ac:dyDescent="0.2">
      <c r="A474" s="73" t="str" cm="1">
        <f t="array" ref="A474">CONCATCOT</f>
        <v/>
      </c>
    </row>
    <row r="475" spans="1:1" x14ac:dyDescent="0.2">
      <c r="A475" s="73" t="str" cm="1">
        <f t="array" ref="A475">CONCATCOT</f>
        <v/>
      </c>
    </row>
    <row r="476" spans="1:1" x14ac:dyDescent="0.2">
      <c r="A476" s="73" t="str" cm="1">
        <f t="array" ref="A476">CONCATCOT</f>
        <v/>
      </c>
    </row>
    <row r="477" spans="1:1" x14ac:dyDescent="0.2">
      <c r="A477" s="73" t="str" cm="1">
        <f t="array" ref="A477">CONCATCOT</f>
        <v/>
      </c>
    </row>
    <row r="478" spans="1:1" x14ac:dyDescent="0.2">
      <c r="A478" s="73" t="str" cm="1">
        <f t="array" ref="A478">CONCATCOT</f>
        <v/>
      </c>
    </row>
    <row r="479" spans="1:1" x14ac:dyDescent="0.2">
      <c r="A479" s="73" t="str" cm="1">
        <f t="array" ref="A479">CONCATCOT</f>
        <v/>
      </c>
    </row>
    <row r="480" spans="1:1" x14ac:dyDescent="0.2">
      <c r="A480" s="73" t="str" cm="1">
        <f t="array" ref="A480">CONCATCOT</f>
        <v/>
      </c>
    </row>
    <row r="481" spans="1:1" x14ac:dyDescent="0.2">
      <c r="A481" s="73" t="str" cm="1">
        <f t="array" ref="A481">CONCATCOT</f>
        <v/>
      </c>
    </row>
    <row r="482" spans="1:1" x14ac:dyDescent="0.2">
      <c r="A482" s="73" t="str" cm="1">
        <f t="array" ref="A482">CONCATCOT</f>
        <v/>
      </c>
    </row>
    <row r="483" spans="1:1" x14ac:dyDescent="0.2">
      <c r="A483" s="73" t="str" cm="1">
        <f t="array" ref="A483">CONCATCOT</f>
        <v/>
      </c>
    </row>
    <row r="484" spans="1:1" x14ac:dyDescent="0.2">
      <c r="A484" s="73" t="str" cm="1">
        <f t="array" ref="A484">CONCATCOT</f>
        <v/>
      </c>
    </row>
    <row r="485" spans="1:1" x14ac:dyDescent="0.2">
      <c r="A485" s="73" t="str" cm="1">
        <f t="array" ref="A485">CONCATCOT</f>
        <v/>
      </c>
    </row>
    <row r="486" spans="1:1" x14ac:dyDescent="0.2">
      <c r="A486" s="73" t="str" cm="1">
        <f t="array" ref="A486">CONCATCOT</f>
        <v/>
      </c>
    </row>
    <row r="487" spans="1:1" x14ac:dyDescent="0.2">
      <c r="A487" s="73" t="str" cm="1">
        <f t="array" ref="A487">CONCATCOT</f>
        <v/>
      </c>
    </row>
    <row r="488" spans="1:1" x14ac:dyDescent="0.2">
      <c r="A488" s="73" t="str" cm="1">
        <f t="array" ref="A488">CONCATCOT</f>
        <v/>
      </c>
    </row>
    <row r="489" spans="1:1" x14ac:dyDescent="0.2">
      <c r="A489" s="73" t="str" cm="1">
        <f t="array" ref="A489">CONCATCOT</f>
        <v/>
      </c>
    </row>
    <row r="490" spans="1:1" x14ac:dyDescent="0.2">
      <c r="A490" s="73" t="str" cm="1">
        <f t="array" ref="A490">CONCATCOT</f>
        <v/>
      </c>
    </row>
    <row r="491" spans="1:1" x14ac:dyDescent="0.2">
      <c r="A491" s="73" t="str" cm="1">
        <f t="array" ref="A491">CONCATCOT</f>
        <v/>
      </c>
    </row>
    <row r="492" spans="1:1" x14ac:dyDescent="0.2">
      <c r="A492" s="73" t="str" cm="1">
        <f t="array" ref="A492">CONCATCOT</f>
        <v/>
      </c>
    </row>
    <row r="493" spans="1:1" x14ac:dyDescent="0.2">
      <c r="A493" s="73" t="str" cm="1">
        <f t="array" ref="A493">CONCATCOT</f>
        <v/>
      </c>
    </row>
    <row r="494" spans="1:1" x14ac:dyDescent="0.2">
      <c r="A494" s="73" t="str" cm="1">
        <f t="array" ref="A494">CONCATCOT</f>
        <v/>
      </c>
    </row>
    <row r="495" spans="1:1" x14ac:dyDescent="0.2">
      <c r="A495" s="73" t="str" cm="1">
        <f t="array" ref="A495">CONCATCOT</f>
        <v/>
      </c>
    </row>
    <row r="496" spans="1:1" x14ac:dyDescent="0.2">
      <c r="A496" s="73" t="str" cm="1">
        <f t="array" ref="A496">CONCATCOT</f>
        <v/>
      </c>
    </row>
    <row r="497" spans="1:1" x14ac:dyDescent="0.2">
      <c r="A497" s="73" t="str" cm="1">
        <f t="array" ref="A497">CONCATCOT</f>
        <v/>
      </c>
    </row>
    <row r="498" spans="1:1" x14ac:dyDescent="0.2">
      <c r="A498" s="73" t="str" cm="1">
        <f t="array" ref="A498">CONCATCOT</f>
        <v/>
      </c>
    </row>
    <row r="499" spans="1:1" x14ac:dyDescent="0.2">
      <c r="A499" s="73" t="str" cm="1">
        <f t="array" ref="A499">CONCATCOT</f>
        <v/>
      </c>
    </row>
    <row r="500" spans="1:1" x14ac:dyDescent="0.2">
      <c r="A500" s="73" t="str" cm="1">
        <f t="array" ref="A500">CONCATCOT</f>
        <v/>
      </c>
    </row>
    <row r="501" spans="1:1" x14ac:dyDescent="0.2">
      <c r="A501" s="73" t="str" cm="1">
        <f t="array" ref="A501">CONCATCOT</f>
        <v/>
      </c>
    </row>
    <row r="502" spans="1:1" x14ac:dyDescent="0.2">
      <c r="A502" s="73" t="str" cm="1">
        <f t="array" ref="A502">CONCATCOT</f>
        <v/>
      </c>
    </row>
    <row r="503" spans="1:1" x14ac:dyDescent="0.2">
      <c r="A503" s="73" t="str" cm="1">
        <f t="array" ref="A503">CONCATCOT</f>
        <v/>
      </c>
    </row>
    <row r="504" spans="1:1" x14ac:dyDescent="0.2">
      <c r="A504" s="73" t="str" cm="1">
        <f t="array" ref="A504">CONCATCOT</f>
        <v/>
      </c>
    </row>
    <row r="505" spans="1:1" x14ac:dyDescent="0.2">
      <c r="A505" s="73" t="str" cm="1">
        <f t="array" ref="A505">CONCATCOT</f>
        <v/>
      </c>
    </row>
    <row r="506" spans="1:1" x14ac:dyDescent="0.2">
      <c r="A506" s="73" t="str" cm="1">
        <f t="array" ref="A506">CONCATCOT</f>
        <v/>
      </c>
    </row>
    <row r="507" spans="1:1" x14ac:dyDescent="0.2">
      <c r="A507" s="73" t="str" cm="1">
        <f t="array" ref="A507">CONCATCOT</f>
        <v/>
      </c>
    </row>
    <row r="508" spans="1:1" x14ac:dyDescent="0.2">
      <c r="A508" s="73" t="str" cm="1">
        <f t="array" ref="A508">CONCATCOT</f>
        <v/>
      </c>
    </row>
    <row r="509" spans="1:1" x14ac:dyDescent="0.2">
      <c r="A509" s="73" t="str" cm="1">
        <f t="array" ref="A509">CONCATCOT</f>
        <v/>
      </c>
    </row>
    <row r="510" spans="1:1" x14ac:dyDescent="0.2">
      <c r="A510" s="73" t="str" cm="1">
        <f t="array" ref="A510">CONCATCOT</f>
        <v/>
      </c>
    </row>
    <row r="511" spans="1:1" x14ac:dyDescent="0.2">
      <c r="A511" s="73" t="str" cm="1">
        <f t="array" ref="A511">CONCATCOT</f>
        <v/>
      </c>
    </row>
    <row r="512" spans="1:1" x14ac:dyDescent="0.2">
      <c r="A512" s="73" t="str" cm="1">
        <f t="array" ref="A512">CONCATCOT</f>
        <v/>
      </c>
    </row>
    <row r="513" spans="1:1" x14ac:dyDescent="0.2">
      <c r="A513" s="73" t="str" cm="1">
        <f t="array" ref="A513">CONCATCOT</f>
        <v/>
      </c>
    </row>
    <row r="514" spans="1:1" x14ac:dyDescent="0.2">
      <c r="A514" s="73" t="str" cm="1">
        <f t="array" ref="A514">CONCATCOT</f>
        <v/>
      </c>
    </row>
    <row r="515" spans="1:1" x14ac:dyDescent="0.2">
      <c r="A515" s="73" t="str" cm="1">
        <f t="array" ref="A515">CONCATCOT</f>
        <v/>
      </c>
    </row>
    <row r="516" spans="1:1" x14ac:dyDescent="0.2">
      <c r="A516" s="73" t="str" cm="1">
        <f t="array" ref="A516">CONCATCOT</f>
        <v/>
      </c>
    </row>
    <row r="517" spans="1:1" x14ac:dyDescent="0.2">
      <c r="A517" s="73" t="str" cm="1">
        <f t="array" ref="A517">CONCATCOT</f>
        <v/>
      </c>
    </row>
    <row r="518" spans="1:1" x14ac:dyDescent="0.2">
      <c r="A518" s="73" t="str" cm="1">
        <f t="array" ref="A518">CONCATCOT</f>
        <v/>
      </c>
    </row>
    <row r="519" spans="1:1" x14ac:dyDescent="0.2">
      <c r="A519" s="73" t="str" cm="1">
        <f t="array" ref="A519">CONCATCOT</f>
        <v/>
      </c>
    </row>
    <row r="520" spans="1:1" x14ac:dyDescent="0.2">
      <c r="A520" s="73" t="str" cm="1">
        <f t="array" ref="A520">CONCATCOT</f>
        <v/>
      </c>
    </row>
    <row r="521" spans="1:1" x14ac:dyDescent="0.2">
      <c r="A521" s="73" t="str" cm="1">
        <f t="array" ref="A521">CONCATCOT</f>
        <v/>
      </c>
    </row>
    <row r="522" spans="1:1" x14ac:dyDescent="0.2">
      <c r="A522" s="73" t="str" cm="1">
        <f t="array" ref="A522">CONCATCOT</f>
        <v/>
      </c>
    </row>
    <row r="523" spans="1:1" x14ac:dyDescent="0.2">
      <c r="A523" s="73" t="str" cm="1">
        <f t="array" ref="A523">CONCATCOT</f>
        <v/>
      </c>
    </row>
    <row r="524" spans="1:1" x14ac:dyDescent="0.2">
      <c r="A524" s="73" t="str" cm="1">
        <f t="array" ref="A524">CONCATCOT</f>
        <v/>
      </c>
    </row>
    <row r="525" spans="1:1" x14ac:dyDescent="0.2">
      <c r="A525" s="73" t="str" cm="1">
        <f t="array" ref="A525">CONCATCOT</f>
        <v/>
      </c>
    </row>
    <row r="526" spans="1:1" x14ac:dyDescent="0.2">
      <c r="A526" s="73" t="str" cm="1">
        <f t="array" ref="A526">CONCATCOT</f>
        <v/>
      </c>
    </row>
    <row r="527" spans="1:1" x14ac:dyDescent="0.2">
      <c r="A527" s="73" t="str" cm="1">
        <f t="array" ref="A527">CONCATCOT</f>
        <v/>
      </c>
    </row>
    <row r="528" spans="1:1" x14ac:dyDescent="0.2">
      <c r="A528" s="73" t="str" cm="1">
        <f t="array" ref="A528">CONCATCOT</f>
        <v/>
      </c>
    </row>
    <row r="529" spans="1:1" x14ac:dyDescent="0.2">
      <c r="A529" s="73" t="str" cm="1">
        <f t="array" ref="A529">CONCATCOT</f>
        <v/>
      </c>
    </row>
    <row r="530" spans="1:1" x14ac:dyDescent="0.2">
      <c r="A530" s="73" t="str" cm="1">
        <f t="array" ref="A530">CONCATCOT</f>
        <v/>
      </c>
    </row>
    <row r="531" spans="1:1" x14ac:dyDescent="0.2">
      <c r="A531" s="73" t="str" cm="1">
        <f t="array" ref="A531">CONCATCOT</f>
        <v/>
      </c>
    </row>
    <row r="532" spans="1:1" x14ac:dyDescent="0.2">
      <c r="A532" s="73" t="str" cm="1">
        <f t="array" ref="A532">CONCATCOT</f>
        <v/>
      </c>
    </row>
    <row r="533" spans="1:1" x14ac:dyDescent="0.2">
      <c r="A533" s="73" t="str" cm="1">
        <f t="array" ref="A533">CONCATCOT</f>
        <v/>
      </c>
    </row>
    <row r="534" spans="1:1" x14ac:dyDescent="0.2">
      <c r="A534" s="73" t="str" cm="1">
        <f t="array" ref="A534">CONCATCOT</f>
        <v/>
      </c>
    </row>
    <row r="535" spans="1:1" x14ac:dyDescent="0.2">
      <c r="A535" s="73" t="str" cm="1">
        <f t="array" ref="A535">CONCATCOT</f>
        <v/>
      </c>
    </row>
    <row r="536" spans="1:1" x14ac:dyDescent="0.2">
      <c r="A536" s="73" t="str" cm="1">
        <f t="array" ref="A536">CONCATCOT</f>
        <v/>
      </c>
    </row>
    <row r="537" spans="1:1" x14ac:dyDescent="0.2">
      <c r="A537" s="73" t="str" cm="1">
        <f t="array" ref="A537">CONCATCOT</f>
        <v/>
      </c>
    </row>
    <row r="538" spans="1:1" x14ac:dyDescent="0.2">
      <c r="A538" s="73" t="str" cm="1">
        <f t="array" ref="A538">CONCATCOT</f>
        <v/>
      </c>
    </row>
    <row r="539" spans="1:1" x14ac:dyDescent="0.2">
      <c r="A539" s="73" t="str" cm="1">
        <f t="array" ref="A539">CONCATCOT</f>
        <v/>
      </c>
    </row>
    <row r="540" spans="1:1" x14ac:dyDescent="0.2">
      <c r="A540" s="73" t="str" cm="1">
        <f t="array" ref="A540">CONCATCOT</f>
        <v/>
      </c>
    </row>
    <row r="541" spans="1:1" x14ac:dyDescent="0.2">
      <c r="A541" s="73" t="str" cm="1">
        <f t="array" ref="A541">CONCATCOT</f>
        <v/>
      </c>
    </row>
    <row r="542" spans="1:1" x14ac:dyDescent="0.2">
      <c r="A542" s="73" t="str" cm="1">
        <f t="array" ref="A542">CONCATCOT</f>
        <v/>
      </c>
    </row>
    <row r="543" spans="1:1" x14ac:dyDescent="0.2">
      <c r="A543" s="73" t="str" cm="1">
        <f t="array" ref="A543">CONCATCOT</f>
        <v/>
      </c>
    </row>
    <row r="544" spans="1:1" x14ac:dyDescent="0.2">
      <c r="A544" s="73" t="str" cm="1">
        <f t="array" ref="A544">CONCATCOT</f>
        <v/>
      </c>
    </row>
    <row r="545" spans="1:1" x14ac:dyDescent="0.2">
      <c r="A545" s="73" t="str" cm="1">
        <f t="array" ref="A545">CONCATCOT</f>
        <v/>
      </c>
    </row>
    <row r="546" spans="1:1" x14ac:dyDescent="0.2">
      <c r="A546" s="73" t="str" cm="1">
        <f t="array" ref="A546">CONCATCOT</f>
        <v/>
      </c>
    </row>
    <row r="547" spans="1:1" x14ac:dyDescent="0.2">
      <c r="A547" s="73" t="str" cm="1">
        <f t="array" ref="A547">CONCATCOT</f>
        <v/>
      </c>
    </row>
    <row r="548" spans="1:1" x14ac:dyDescent="0.2">
      <c r="A548" s="73" t="str" cm="1">
        <f t="array" ref="A548">CONCATCOT</f>
        <v/>
      </c>
    </row>
    <row r="549" spans="1:1" x14ac:dyDescent="0.2">
      <c r="A549" s="73" t="str" cm="1">
        <f t="array" ref="A549">CONCATCOT</f>
        <v/>
      </c>
    </row>
    <row r="550" spans="1:1" x14ac:dyDescent="0.2">
      <c r="A550" s="73" t="str" cm="1">
        <f t="array" ref="A550">CONCATCOT</f>
        <v/>
      </c>
    </row>
    <row r="551" spans="1:1" x14ac:dyDescent="0.2">
      <c r="A551" s="73" t="str" cm="1">
        <f t="array" ref="A551">CONCATCOT</f>
        <v/>
      </c>
    </row>
    <row r="552" spans="1:1" x14ac:dyDescent="0.2">
      <c r="A552" s="73" t="str" cm="1">
        <f t="array" ref="A552">CONCATCOT</f>
        <v/>
      </c>
    </row>
    <row r="553" spans="1:1" x14ac:dyDescent="0.2">
      <c r="A553" s="73" t="str" cm="1">
        <f t="array" ref="A553">CONCATCOT</f>
        <v/>
      </c>
    </row>
    <row r="554" spans="1:1" x14ac:dyDescent="0.2">
      <c r="A554" s="73" t="str" cm="1">
        <f t="array" ref="A554">CONCATCOT</f>
        <v/>
      </c>
    </row>
    <row r="555" spans="1:1" x14ac:dyDescent="0.2">
      <c r="A555" s="73" t="str" cm="1">
        <f t="array" ref="A555">CONCATCOT</f>
        <v/>
      </c>
    </row>
    <row r="556" spans="1:1" x14ac:dyDescent="0.2">
      <c r="A556" s="73" t="str" cm="1">
        <f t="array" ref="A556">CONCATCOT</f>
        <v/>
      </c>
    </row>
    <row r="557" spans="1:1" x14ac:dyDescent="0.2">
      <c r="A557" s="73" t="str" cm="1">
        <f t="array" ref="A557">CONCATCOT</f>
        <v/>
      </c>
    </row>
    <row r="558" spans="1:1" x14ac:dyDescent="0.2">
      <c r="A558" s="73" t="str" cm="1">
        <f t="array" ref="A558">CONCATCOT</f>
        <v/>
      </c>
    </row>
    <row r="559" spans="1:1" x14ac:dyDescent="0.2">
      <c r="A559" s="73" t="str" cm="1">
        <f t="array" ref="A559">CONCATCOT</f>
        <v/>
      </c>
    </row>
    <row r="560" spans="1:1" x14ac:dyDescent="0.2">
      <c r="A560" s="73" t="str" cm="1">
        <f t="array" ref="A560">CONCATCOT</f>
        <v/>
      </c>
    </row>
    <row r="561" spans="1:1" x14ac:dyDescent="0.2">
      <c r="A561" s="73" t="str" cm="1">
        <f t="array" ref="A561">CONCATCOT</f>
        <v/>
      </c>
    </row>
    <row r="562" spans="1:1" x14ac:dyDescent="0.2">
      <c r="A562" s="73" t="str" cm="1">
        <f t="array" ref="A562">CONCATCOT</f>
        <v/>
      </c>
    </row>
    <row r="563" spans="1:1" x14ac:dyDescent="0.2">
      <c r="A563" s="73" t="str" cm="1">
        <f t="array" ref="A563">CONCATCOT</f>
        <v/>
      </c>
    </row>
    <row r="564" spans="1:1" x14ac:dyDescent="0.2">
      <c r="A564" s="73" t="str" cm="1">
        <f t="array" ref="A564">CONCATCOT</f>
        <v/>
      </c>
    </row>
    <row r="565" spans="1:1" x14ac:dyDescent="0.2">
      <c r="A565" s="73" t="str" cm="1">
        <f t="array" ref="A565">CONCATCOT</f>
        <v/>
      </c>
    </row>
    <row r="566" spans="1:1" x14ac:dyDescent="0.2">
      <c r="A566" s="73" t="str" cm="1">
        <f t="array" ref="A566">CONCATCOT</f>
        <v/>
      </c>
    </row>
    <row r="567" spans="1:1" x14ac:dyDescent="0.2">
      <c r="A567" s="73" t="str" cm="1">
        <f t="array" ref="A567">CONCATCOT</f>
        <v/>
      </c>
    </row>
    <row r="568" spans="1:1" x14ac:dyDescent="0.2">
      <c r="A568" s="73" t="str" cm="1">
        <f t="array" ref="A568">CONCATCOT</f>
        <v/>
      </c>
    </row>
    <row r="569" spans="1:1" x14ac:dyDescent="0.2">
      <c r="A569" s="73" t="str" cm="1">
        <f t="array" ref="A569">CONCATCOT</f>
        <v/>
      </c>
    </row>
    <row r="570" spans="1:1" x14ac:dyDescent="0.2">
      <c r="A570" s="73" t="str">
        <f t="shared" ref="A570:A571" si="0">IFERROR(IF(OR($F654="Truck",$F654="Isotanque",$F654="Isotank"),_xlfn.CONCAT($D654,$F654),_xlfn.CONCAT(D654,G654)),"")</f>
        <v/>
      </c>
    </row>
    <row r="571" spans="1:1" x14ac:dyDescent="0.2">
      <c r="A571" s="73" t="str">
        <f t="shared" si="0"/>
        <v/>
      </c>
    </row>
  </sheetData>
  <autoFilter ref="A1:A571" xr:uid="{060568BB-3411-4F80-BE1E-2A9D9A5DF3EE}"/>
  <phoneticPr fontId="17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80F58-22D6-493E-B2C4-948F3976D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12</vt:i4>
      </vt:variant>
    </vt:vector>
  </HeadingPairs>
  <TitlesOfParts>
    <vt:vector size="16" baseType="lpstr">
      <vt:lpstr>TABELAICMS</vt:lpstr>
      <vt:lpstr>CALCULO</vt:lpstr>
      <vt:lpstr>CUSTO C AGREGADO</vt:lpstr>
      <vt:lpstr>COTAÇÕES</vt:lpstr>
      <vt:lpstr>CALPESO</vt:lpstr>
      <vt:lpstr>COBRADO</vt:lpstr>
      <vt:lpstr>DESTINO</vt:lpstr>
      <vt:lpstr>DESTINOCOT</vt:lpstr>
      <vt:lpstr>EQUIP</vt:lpstr>
      <vt:lpstr>EQUIPCOT</vt:lpstr>
      <vt:lpstr>ICMS</vt:lpstr>
      <vt:lpstr>MARGEMIN</vt:lpstr>
      <vt:lpstr>PROPCOT</vt:lpstr>
      <vt:lpstr>TIPOCOT</vt:lpstr>
      <vt:lpstr>VALORICMS</vt:lpstr>
      <vt:lpstr>VALORMERC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Paré</dc:creator>
  <cp:lastModifiedBy>Davi Paré</cp:lastModifiedBy>
  <dcterms:created xsi:type="dcterms:W3CDTF">2022-11-21T14:28:51Z</dcterms:created>
  <dcterms:modified xsi:type="dcterms:W3CDTF">2023-04-24T20:11:23Z</dcterms:modified>
</cp:coreProperties>
</file>