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120" yWindow="105" windowWidth="15120" windowHeight="8010"/>
  </bookViews>
  <sheets>
    <sheet name="Модуль1" sheetId="1" r:id="rId1"/>
    <sheet name="Реш 1-го модуля" sheetId="5" r:id="rId2"/>
    <sheet name="Модуль2" sheetId="2" r:id="rId3"/>
    <sheet name="Модуль3" sheetId="3" r:id="rId4"/>
    <sheet name="Модуль4" sheetId="4" r:id="rId5"/>
  </sheets>
  <calcPr calcId="125725"/>
</workbook>
</file>

<file path=xl/calcChain.xml><?xml version="1.0" encoding="utf-8"?>
<calcChain xmlns="http://schemas.openxmlformats.org/spreadsheetml/2006/main">
  <c r="B24" i="4"/>
  <c r="C10"/>
  <c r="B23" i="3"/>
  <c r="M18"/>
  <c r="D33" i="5"/>
  <c r="D30"/>
  <c r="C15"/>
  <c r="D39"/>
  <c r="D45"/>
  <c r="F45" s="1"/>
  <c r="G46" s="1"/>
  <c r="D23"/>
  <c r="D29"/>
  <c r="F29" s="1"/>
  <c r="E46"/>
  <c r="D46"/>
  <c r="F46" s="1"/>
  <c r="E45"/>
  <c r="E40"/>
  <c r="D40"/>
  <c r="F40" s="1"/>
  <c r="E39"/>
  <c r="F39"/>
  <c r="G40" s="1"/>
  <c r="E30"/>
  <c r="F30"/>
  <c r="E29"/>
  <c r="E24"/>
  <c r="D24"/>
  <c r="F24" s="1"/>
  <c r="E23"/>
  <c r="F23"/>
  <c r="G24" s="1"/>
  <c r="D18"/>
  <c r="C18"/>
  <c r="E18" s="1"/>
  <c r="D17"/>
  <c r="C17"/>
  <c r="D16"/>
  <c r="C16"/>
  <c r="E16" s="1"/>
  <c r="D15"/>
  <c r="E15"/>
  <c r="E17" l="1"/>
  <c r="D49" s="1"/>
  <c r="F49" s="1"/>
  <c r="E49"/>
  <c r="G30"/>
  <c r="E33" s="1"/>
  <c r="F33" s="1"/>
  <c r="N28" i="2" l="1"/>
  <c r="N30" s="1"/>
  <c r="K74"/>
  <c r="K76" s="1"/>
  <c r="K78" s="1"/>
  <c r="O34"/>
  <c r="O33"/>
  <c r="O35" s="1"/>
  <c r="O32"/>
  <c r="O31"/>
  <c r="O30"/>
  <c r="O29"/>
  <c r="O28"/>
  <c r="N69"/>
  <c r="M71"/>
  <c r="D13"/>
  <c r="C23" i="3"/>
  <c r="E24" s="1"/>
  <c r="G24" s="1"/>
  <c r="D11" i="4"/>
  <c r="D8"/>
  <c r="B22"/>
  <c r="B21"/>
  <c r="B25" s="1"/>
  <c r="C25" s="1"/>
  <c r="D17"/>
  <c r="D18" s="1"/>
  <c r="D16"/>
  <c r="D15"/>
  <c r="B14"/>
  <c r="B16"/>
  <c r="B17" s="1"/>
  <c r="B18" s="1"/>
  <c r="C9"/>
  <c r="C13"/>
  <c r="B15"/>
  <c r="C15" i="3"/>
  <c r="C17"/>
  <c r="C16"/>
  <c r="N31" i="2" l="1"/>
  <c r="N32" s="1"/>
  <c r="N34"/>
  <c r="N71"/>
  <c r="O71" s="1"/>
  <c r="N29"/>
  <c r="C18" i="3"/>
  <c r="D15" s="1"/>
  <c r="C24"/>
  <c r="C25" s="1"/>
  <c r="D17"/>
  <c r="E17" s="1"/>
  <c r="F17" s="1"/>
  <c r="G17" s="1"/>
  <c r="H17" s="1"/>
  <c r="I17" s="1"/>
  <c r="J17" s="1"/>
  <c r="K17" s="1"/>
  <c r="L17" s="1"/>
  <c r="N33" i="2" l="1"/>
  <c r="N35" s="1"/>
  <c r="M17" i="3"/>
  <c r="H24" s="1"/>
  <c r="D18"/>
  <c r="E15" s="1"/>
  <c r="E18" s="1"/>
  <c r="F15" s="1"/>
  <c r="F18" s="1"/>
  <c r="G15" s="1"/>
  <c r="G18" s="1"/>
  <c r="H15" s="1"/>
  <c r="H18" l="1"/>
  <c r="I15" s="1"/>
  <c r="I18" l="1"/>
  <c r="J15" s="1"/>
  <c r="J18" l="1"/>
  <c r="K15" s="1"/>
  <c r="K18" l="1"/>
  <c r="L15" s="1"/>
  <c r="L18" s="1"/>
</calcChain>
</file>

<file path=xl/sharedStrings.xml><?xml version="1.0" encoding="utf-8"?>
<sst xmlns="http://schemas.openxmlformats.org/spreadsheetml/2006/main" count="149" uniqueCount="114">
  <si>
    <t>Поставщик</t>
  </si>
  <si>
    <t>Квартал</t>
  </si>
  <si>
    <t>Товар</t>
  </si>
  <si>
    <t>Объем поставки, ед/квартал</t>
  </si>
  <si>
    <t>Цена за единицу, руб.</t>
  </si>
  <si>
    <t>ООО</t>
  </si>
  <si>
    <t>Масло растительное</t>
  </si>
  <si>
    <t>«Астория»</t>
  </si>
  <si>
    <t>Масло сливочное</t>
  </si>
  <si>
    <t>ООО «Вереск»</t>
  </si>
  <si>
    <t>Динамика цен на поставляемые товары представлена в таблице</t>
  </si>
  <si>
    <t>Заполнить договор (Договор №56 от 01.09.2022 г.) на поставку продуктов по следующим данным:</t>
  </si>
  <si>
    <t>Поставщиком в данном случае будет являться предприятие, которое наиболее подходит по цене поставки исходя из полученных результатов задачи. Ассортимент поставляемой продукции: масло растительное и масло сливочное. Объемы поставки и цену товара берем из условия задачи по 2 кварталу.</t>
  </si>
  <si>
    <t>Поставка будет осуществляться силами и средствами поставщика по указанному адресу. На принятие товара, и рассмотрение спорных ситуаций даётся от 1 до 3-х дней.</t>
  </si>
  <si>
    <t>Штрафные санкции и пени будут составлять 35% от стоимости товара. Срок действия договора 1 год с момента его подписания.</t>
  </si>
  <si>
    <t>Реквизиты сторон и отдельные недостающие данные обучающиеся заполняют самостоятельно.</t>
  </si>
  <si>
    <t>Типовую форму договора-поставки обучающийся находит, используя ресурсы сети Интернет (рекомендуется использовать информационно-справочные системы Консультант плюс и Гарант).</t>
  </si>
  <si>
    <t>Покупатель Ресторан «Рай», г. Москва, ул. Кабельная 2-я, д. 2. (директор Иванов А.Б.)</t>
  </si>
  <si>
    <t>Число рабочих дней в году - 226, время поставки каждой партии - 10 дней, возможная задержка поставки 2 дня.</t>
  </si>
  <si>
    <t>1.  Определить параметры системы управления запасами с фиксированным размером заказа. Полученные результаты оформить в таблице.</t>
  </si>
  <si>
    <t>2.   Подготовить презентацию, в которой представить основные модели управления запасами.</t>
  </si>
  <si>
    <t>По данным учета затрат стоимость подачи одного заказа на комплектующее изделие составляет 158 руб., годовая потребность в комплектующем равна 10 568 шт., цена единицы комплектующего - 256 руб., стоимость хранения комплектующего изделия равна 25% его цены.</t>
  </si>
  <si>
    <t>Стоимость заказа, руб</t>
  </si>
  <si>
    <t>Годовая потребность, шт</t>
  </si>
  <si>
    <t>Стоимость хранения</t>
  </si>
  <si>
    <t>Число раб дней</t>
  </si>
  <si>
    <t>Время поставки партии, дней</t>
  </si>
  <si>
    <t>Возможная задержка, дней</t>
  </si>
  <si>
    <t>Цена ед. комплектующего, руб</t>
  </si>
  <si>
    <t xml:space="preserve">Логистическая фирма планирует приобрести торговые павильоны, при этом первоначальные затраты оцениваются в пределах 432 тыс. руб. В течение первого года планируется дополнительно инвестировать 216 тыс. руб. Денежный поток составляет 103 тыс. руб. за год. </t>
  </si>
  <si>
    <t>Ликвидационная стоимость павильонов через 10 лет оценивается в размере 320 тыс. р.</t>
  </si>
  <si>
    <t>Определить экономический эффект в результате реализации данных капитальных вложений, если проектная дисконтная ставка составляет 10%.</t>
  </si>
  <si>
    <t>Сделайте вывод относительно целесообразности вложения финансовых ресурсов организации.</t>
  </si>
  <si>
    <t>Первонач затраты</t>
  </si>
  <si>
    <t>Доп затраты 1 года</t>
  </si>
  <si>
    <t>Ликвид через 10 лет</t>
  </si>
  <si>
    <t>Отток</t>
  </si>
  <si>
    <t>Приток</t>
  </si>
  <si>
    <t>Приход ДС в год</t>
  </si>
  <si>
    <t>Нач года</t>
  </si>
  <si>
    <t>Конец года</t>
  </si>
  <si>
    <t>Выручка логистического предприятия от реализации продукции составляет 6,5 млн. усл. ед., переменные расходы – 4,84 млн. усл. ед., постоянные расходы – 2,752 млн. усл. ед. Максимальный объем производства 16 000 усл. ед. Цена единицы продукции составляет 650 усл. ед. (ден. ед.). Прямые переменные затраты на условную единицу продукции 420 ден. ед. (усл. ед.).</t>
  </si>
  <si>
    <t>Определить: Уровень безубыточности в стоимостном выражении (усл. ден. ед.)</t>
  </si>
  <si>
    <t>Объем производства в натуральном выражении, усл. ед.</t>
  </si>
  <si>
    <t>Рассчитать прибыль для этих условий</t>
  </si>
  <si>
    <t>Запас финансовой прочности (ЗФП)</t>
  </si>
  <si>
    <t>Выручка</t>
  </si>
  <si>
    <t>Точка безубыточности</t>
  </si>
  <si>
    <t>Выручка не менее, уе</t>
  </si>
  <si>
    <t>Производство не менее, шт</t>
  </si>
  <si>
    <t>При макс произ прибыль</t>
  </si>
  <si>
    <t>ЗФП</t>
  </si>
  <si>
    <t>R — ставка дисконтирования, n — количество периодов от будущего момента до текущего (лет, месяцев).</t>
  </si>
  <si>
    <t>Потребность, шт</t>
  </si>
  <si>
    <t>Опт разм заказа</t>
  </si>
  <si>
    <t>Время поставки</t>
  </si>
  <si>
    <t>Возм задержка</t>
  </si>
  <si>
    <t>Ожидаемое дневн потр</t>
  </si>
  <si>
    <t>Срок расходов запасов</t>
  </si>
  <si>
    <t>ЦКП</t>
  </si>
  <si>
    <t xml:space="preserve">цена </t>
  </si>
  <si>
    <t>изд хр</t>
  </si>
  <si>
    <t>(1)/226</t>
  </si>
  <si>
    <t>(2)/(5)</t>
  </si>
  <si>
    <t>Ожид. Потреб</t>
  </si>
  <si>
    <t>(3)х(5)</t>
  </si>
  <si>
    <t>((3)+(4)) х (5)</t>
  </si>
  <si>
    <t>Макс потреб за время пост</t>
  </si>
  <si>
    <t>Страх запас</t>
  </si>
  <si>
    <t>(8)-(7)</t>
  </si>
  <si>
    <t>Порогов уров запасов</t>
  </si>
  <si>
    <t>(9)+(7)</t>
  </si>
  <si>
    <t>Макс желаем уров запасов</t>
  </si>
  <si>
    <t xml:space="preserve"> (9)+(2)</t>
  </si>
  <si>
    <t>Срок расх запасов до порогового</t>
  </si>
  <si>
    <t>((11)-(10))/(5)</t>
  </si>
  <si>
    <t>1.</t>
  </si>
  <si>
    <t>2.</t>
  </si>
  <si>
    <t>Переменные расходы</t>
  </si>
  <si>
    <t>Постояные расходы</t>
  </si>
  <si>
    <t>Цена ед продукции</t>
  </si>
  <si>
    <t>Объем производства (макс)</t>
  </si>
  <si>
    <t>Прямые переменные расходы/ед прод</t>
  </si>
  <si>
    <r>
      <t xml:space="preserve">1.  </t>
    </r>
    <r>
      <rPr>
        <sz val="14"/>
        <color rgb="FF000000"/>
        <rFont val="Times New Roman"/>
        <family val="1"/>
        <charset val="204"/>
      </rPr>
      <t>раскройте основные этапы выбора поставщиков</t>
    </r>
  </si>
  <si>
    <r>
      <t xml:space="preserve">2. </t>
    </r>
    <r>
      <rPr>
        <sz val="14"/>
        <color rgb="FF000000"/>
        <rFont val="Times New Roman"/>
        <family val="1"/>
        <charset val="204"/>
      </rPr>
      <t>определить средневзвешенный темп роста цены по двум поставщикам;</t>
    </r>
  </si>
  <si>
    <t>3.   принять решение о заключении договора с одним из поставщиков по критерию цены поставки.</t>
  </si>
  <si>
    <t>5.  на основании полученных результатов необходимо составить договор-поставки с одним из поставщиков.</t>
  </si>
  <si>
    <r>
      <t xml:space="preserve">4. </t>
    </r>
    <r>
      <rPr>
        <sz val="14"/>
        <color rgb="FF000000"/>
        <rFont val="Times New Roman"/>
        <family val="1"/>
        <charset val="204"/>
      </rPr>
      <t>сделайте вывод;</t>
    </r>
  </si>
  <si>
    <t>Астория</t>
  </si>
  <si>
    <t>Мраст</t>
  </si>
  <si>
    <t>Мслив</t>
  </si>
  <si>
    <t>Вереск</t>
  </si>
  <si>
    <t>Ме</t>
  </si>
  <si>
    <t>Продукция</t>
  </si>
  <si>
    <t>Объем поставки, ед./мес.</t>
  </si>
  <si>
    <t>сяц</t>
  </si>
  <si>
    <t>1кв</t>
  </si>
  <si>
    <t>2кв</t>
  </si>
  <si>
    <t>Доля продукции Мраст в общем объеме поставок рассматриваемого периода</t>
  </si>
  <si>
    <t>Доля продукции Мслив в общем объеме поставок текущего периода</t>
  </si>
  <si>
    <t>ПОСТАВЩИК Астория</t>
  </si>
  <si>
    <t>ПОСТАВЩИК Вереск</t>
  </si>
  <si>
    <t>Доля Мслив в общем объеме поставок текущего периода</t>
  </si>
  <si>
    <t>Средневзвешенный темп роста цен для Астория составит</t>
  </si>
  <si>
    <t>Средневзвешенный темп роста цен для Вереск составит </t>
  </si>
  <si>
    <t>3.</t>
  </si>
  <si>
    <t>Для заключения договора выбираем Асторию</t>
  </si>
  <si>
    <t>4.</t>
  </si>
  <si>
    <t>Средневзвешенный темп роста цен у Астории ниже чем у Вереска</t>
  </si>
  <si>
    <t>5.</t>
  </si>
  <si>
    <t>Урок №21 в ЦКП Основы планиров лог пр</t>
  </si>
  <si>
    <t>Ставка дисконта R</t>
  </si>
  <si>
    <r>
      <t xml:space="preserve">КД = 1 / (1 + R) </t>
    </r>
    <r>
      <rPr>
        <vertAlign val="superscript"/>
        <sz val="18"/>
        <color theme="1"/>
        <rFont val="Calibri"/>
        <family val="2"/>
        <charset val="204"/>
        <scheme val="minor"/>
      </rPr>
      <t>n</t>
    </r>
  </si>
  <si>
    <t>Договор поставки с Асторией</t>
  </si>
</sst>
</file>

<file path=xl/styles.xml><?xml version="1.0" encoding="utf-8"?>
<styleSheet xmlns="http://schemas.openxmlformats.org/spreadsheetml/2006/main">
  <numFmts count="5">
    <numFmt numFmtId="43" formatCode="_-* #,##0.00\ _₽_-;\-* #,##0.00\ _₽_-;_-* &quot;-&quot;??\ _₽_-;_-@_-"/>
    <numFmt numFmtId="164" formatCode="_-* #,##0\ _₽_-;\-* #,##0\ _₽_-;_-* &quot;-&quot;??\ _₽_-;_-@_-"/>
    <numFmt numFmtId="165" formatCode="#,##0.00_ ;[Red]\-#,##0.00\ "/>
    <numFmt numFmtId="166" formatCode="0.0%"/>
    <numFmt numFmtId="167" formatCode="_-* #,##0.0\ _₽_-;\-* #,##0.0\ _₽_-;_-* &quot;-&quot;??\ _₽_-;_-@_-"/>
  </numFmts>
  <fonts count="19">
    <font>
      <sz val="11"/>
      <color theme="1"/>
      <name val="Calibri"/>
      <family val="2"/>
      <charset val="204"/>
      <scheme val="minor"/>
    </font>
    <font>
      <sz val="11"/>
      <color theme="1"/>
      <name val="Calibri"/>
      <family val="2"/>
      <charset val="204"/>
      <scheme val="minor"/>
    </font>
    <font>
      <sz val="14"/>
      <color theme="1"/>
      <name val="Times New Roman"/>
      <family val="1"/>
      <charset val="204"/>
    </font>
    <font>
      <sz val="14"/>
      <color theme="1"/>
      <name val="Calibri"/>
      <family val="2"/>
      <charset val="204"/>
      <scheme val="minor"/>
    </font>
    <font>
      <sz val="14"/>
      <color rgb="FF000000"/>
      <name val="Times New Roman"/>
      <family val="1"/>
      <charset val="204"/>
    </font>
    <font>
      <sz val="14"/>
      <color rgb="FF000000"/>
      <name val="Calibri"/>
      <family val="2"/>
      <charset val="204"/>
      <scheme val="minor"/>
    </font>
    <font>
      <sz val="14"/>
      <color rgb="FFFF0000"/>
      <name val="Calibri"/>
      <family val="2"/>
      <charset val="204"/>
      <scheme val="minor"/>
    </font>
    <font>
      <sz val="20"/>
      <color theme="1"/>
      <name val="Times New Roman"/>
      <family val="1"/>
      <charset val="204"/>
    </font>
    <font>
      <sz val="11"/>
      <name val="Calibri"/>
      <family val="2"/>
      <charset val="204"/>
      <scheme val="minor"/>
    </font>
    <font>
      <sz val="9.5"/>
      <name val="Arial"/>
      <family val="2"/>
      <charset val="204"/>
    </font>
    <font>
      <sz val="11"/>
      <name val="Arial"/>
      <family val="2"/>
      <charset val="204"/>
    </font>
    <font>
      <sz val="11"/>
      <color rgb="FF646464"/>
      <name val="Arial"/>
      <family val="2"/>
      <charset val="204"/>
    </font>
    <font>
      <b/>
      <sz val="11"/>
      <color rgb="FFFF0000"/>
      <name val="Calibri"/>
      <family val="2"/>
      <charset val="204"/>
      <scheme val="minor"/>
    </font>
    <font>
      <i/>
      <sz val="9.5"/>
      <name val="Arial"/>
      <family val="2"/>
      <charset val="204"/>
    </font>
    <font>
      <b/>
      <sz val="11"/>
      <name val="Arial"/>
      <family val="2"/>
      <charset val="204"/>
    </font>
    <font>
      <b/>
      <sz val="14"/>
      <color theme="1"/>
      <name val="Times New Roman"/>
      <family val="1"/>
      <charset val="204"/>
    </font>
    <font>
      <sz val="11"/>
      <color rgb="FFFF0000"/>
      <name val="Calibri"/>
      <family val="2"/>
      <charset val="204"/>
      <scheme val="minor"/>
    </font>
    <font>
      <sz val="18"/>
      <color theme="1"/>
      <name val="Calibri"/>
      <family val="2"/>
      <charset val="204"/>
      <scheme val="minor"/>
    </font>
    <font>
      <vertAlign val="superscript"/>
      <sz val="18"/>
      <color theme="1"/>
      <name val="Calibri"/>
      <family val="2"/>
      <charset val="204"/>
      <scheme val="minor"/>
    </font>
  </fonts>
  <fills count="4">
    <fill>
      <patternFill patternType="none"/>
    </fill>
    <fill>
      <patternFill patternType="gray125"/>
    </fill>
    <fill>
      <patternFill patternType="solid">
        <fgColor rgb="FFFFFFFF"/>
        <bgColor indexed="64"/>
      </patternFill>
    </fill>
    <fill>
      <patternFill patternType="solid">
        <fgColor rgb="FFFFFF00"/>
        <bgColor indexed="64"/>
      </patternFill>
    </fill>
  </fills>
  <borders count="12">
    <border>
      <left/>
      <right/>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83">
    <xf numFmtId="0" fontId="0" fillId="0" borderId="0" xfId="0"/>
    <xf numFmtId="0" fontId="2" fillId="0" borderId="0" xfId="0" applyFont="1"/>
    <xf numFmtId="0" fontId="3" fillId="0" borderId="0" xfId="0" applyFont="1"/>
    <xf numFmtId="0" fontId="4" fillId="2" borderId="1" xfId="0" applyFont="1" applyFill="1" applyBorder="1" applyAlignment="1">
      <alignment horizontal="center" wrapText="1"/>
    </xf>
    <xf numFmtId="0" fontId="4" fillId="2" borderId="2" xfId="0" applyFont="1" applyFill="1" applyBorder="1" applyAlignment="1">
      <alignment horizontal="center" wrapText="1"/>
    </xf>
    <xf numFmtId="0" fontId="4" fillId="2" borderId="3" xfId="0" applyFont="1" applyFill="1" applyBorder="1" applyAlignment="1">
      <alignment horizontal="center" wrapText="1"/>
    </xf>
    <xf numFmtId="0" fontId="4" fillId="2" borderId="4" xfId="0" applyFont="1" applyFill="1" applyBorder="1" applyAlignment="1">
      <alignment horizontal="center" wrapText="1"/>
    </xf>
    <xf numFmtId="0" fontId="4" fillId="2" borderId="5" xfId="0" applyFont="1" applyFill="1" applyBorder="1" applyAlignment="1">
      <alignment horizontal="center" wrapText="1"/>
    </xf>
    <xf numFmtId="0" fontId="4" fillId="2" borderId="6" xfId="0" applyFont="1" applyFill="1" applyBorder="1" applyAlignment="1">
      <alignment horizontal="center" wrapText="1"/>
    </xf>
    <xf numFmtId="0" fontId="4" fillId="2" borderId="4" xfId="0" applyFont="1" applyFill="1" applyBorder="1" applyAlignment="1">
      <alignment wrapText="1"/>
    </xf>
    <xf numFmtId="49" fontId="2" fillId="0" borderId="0" xfId="0" applyNumberFormat="1" applyFont="1" applyAlignment="1">
      <alignment horizontal="left"/>
    </xf>
    <xf numFmtId="49" fontId="2" fillId="0" borderId="0" xfId="0" applyNumberFormat="1" applyFont="1" applyBorder="1" applyAlignment="1">
      <alignment horizontal="left"/>
    </xf>
    <xf numFmtId="0" fontId="2" fillId="0" borderId="0" xfId="0" applyFont="1" applyBorder="1"/>
    <xf numFmtId="49" fontId="2" fillId="0" borderId="0" xfId="0" applyNumberFormat="1" applyFont="1"/>
    <xf numFmtId="49" fontId="2" fillId="0" borderId="0" xfId="0" applyNumberFormat="1" applyFont="1" applyAlignment="1">
      <alignment horizontal="justify"/>
    </xf>
    <xf numFmtId="0" fontId="4" fillId="2" borderId="7" xfId="0" applyFont="1" applyFill="1" applyBorder="1" applyAlignment="1">
      <alignment horizontal="center" wrapText="1"/>
    </xf>
    <xf numFmtId="0" fontId="0" fillId="0" borderId="0" xfId="0" applyAlignment="1">
      <alignment vertical="top"/>
    </xf>
    <xf numFmtId="0" fontId="4" fillId="0" borderId="0" xfId="0" applyFont="1" applyAlignment="1">
      <alignment horizontal="left" vertical="top"/>
    </xf>
    <xf numFmtId="0" fontId="4" fillId="0" borderId="0" xfId="0" applyFont="1" applyAlignment="1">
      <alignment horizontal="left" vertical="top" wrapText="1"/>
    </xf>
    <xf numFmtId="0" fontId="0" fillId="0" borderId="8" xfId="0" applyBorder="1" applyAlignment="1">
      <alignment vertical="top"/>
    </xf>
    <xf numFmtId="9" fontId="0" fillId="0" borderId="8" xfId="2" applyFont="1" applyBorder="1" applyAlignment="1">
      <alignment vertical="top"/>
    </xf>
    <xf numFmtId="43" fontId="0" fillId="0" borderId="8" xfId="1" applyFont="1" applyBorder="1" applyAlignment="1">
      <alignment vertical="top"/>
    </xf>
    <xf numFmtId="164" fontId="0" fillId="0" borderId="8" xfId="1" applyNumberFormat="1" applyFont="1" applyBorder="1" applyAlignment="1">
      <alignment vertical="top"/>
    </xf>
    <xf numFmtId="0" fontId="0" fillId="0" borderId="8" xfId="0" applyBorder="1" applyAlignment="1">
      <alignment horizontal="center" vertical="top"/>
    </xf>
    <xf numFmtId="0" fontId="3" fillId="0" borderId="0" xfId="0" applyFont="1" applyAlignment="1">
      <alignment wrapText="1"/>
    </xf>
    <xf numFmtId="43" fontId="3" fillId="0" borderId="0" xfId="1" applyFont="1"/>
    <xf numFmtId="9" fontId="3" fillId="0" borderId="0" xfId="2" applyFont="1"/>
    <xf numFmtId="0" fontId="3" fillId="0" borderId="0" xfId="0" applyFont="1" applyAlignment="1">
      <alignment horizontal="center"/>
    </xf>
    <xf numFmtId="43" fontId="3" fillId="0" borderId="0" xfId="0" applyNumberFormat="1" applyFont="1"/>
    <xf numFmtId="164" fontId="3" fillId="0" borderId="0" xfId="0" applyNumberFormat="1" applyFont="1"/>
    <xf numFmtId="165" fontId="3" fillId="0" borderId="0" xfId="0" applyNumberFormat="1" applyFont="1"/>
    <xf numFmtId="43" fontId="6" fillId="0" borderId="0" xfId="0" applyNumberFormat="1" applyFont="1"/>
    <xf numFmtId="43" fontId="0" fillId="0" borderId="0" xfId="0" applyNumberFormat="1" applyAlignment="1">
      <alignment vertical="top"/>
    </xf>
    <xf numFmtId="164" fontId="0" fillId="0" borderId="0" xfId="0" applyNumberFormat="1" applyAlignment="1">
      <alignment vertical="top"/>
    </xf>
    <xf numFmtId="9" fontId="0" fillId="0" borderId="0" xfId="2" applyFont="1" applyAlignment="1">
      <alignment vertical="top"/>
    </xf>
    <xf numFmtId="0" fontId="0" fillId="3" borderId="0" xfId="0" applyFill="1" applyAlignment="1">
      <alignment vertical="top"/>
    </xf>
    <xf numFmtId="0" fontId="0" fillId="0" borderId="0" xfId="0" applyAlignment="1">
      <alignment horizontal="center" vertical="top"/>
    </xf>
    <xf numFmtId="164" fontId="0" fillId="0" borderId="0" xfId="0" applyNumberFormat="1" applyAlignment="1">
      <alignment horizontal="center" vertical="top"/>
    </xf>
    <xf numFmtId="43" fontId="0" fillId="3" borderId="0" xfId="1" applyFont="1" applyFill="1" applyAlignment="1">
      <alignment vertical="top"/>
    </xf>
    <xf numFmtId="165" fontId="0" fillId="0" borderId="0" xfId="1" applyNumberFormat="1" applyFont="1" applyAlignment="1">
      <alignment vertical="top"/>
    </xf>
    <xf numFmtId="0" fontId="7" fillId="3" borderId="0" xfId="0" applyFont="1" applyFill="1" applyAlignment="1">
      <alignment horizontal="left"/>
    </xf>
    <xf numFmtId="0" fontId="3" fillId="0" borderId="8" xfId="0" applyFont="1" applyBorder="1"/>
    <xf numFmtId="43" fontId="3" fillId="0" borderId="8" xfId="0" applyNumberFormat="1" applyFont="1" applyBorder="1" applyAlignment="1">
      <alignment horizontal="center"/>
    </xf>
    <xf numFmtId="43" fontId="3" fillId="0" borderId="8" xfId="0" applyNumberFormat="1" applyFont="1" applyBorder="1"/>
    <xf numFmtId="0" fontId="3" fillId="0" borderId="8" xfId="0" applyFont="1" applyBorder="1" applyAlignment="1">
      <alignment horizontal="center"/>
    </xf>
    <xf numFmtId="0" fontId="2" fillId="0" borderId="0" xfId="0" applyFont="1" applyAlignment="1">
      <alignment vertical="top"/>
    </xf>
    <xf numFmtId="0" fontId="8" fillId="0" borderId="0" xfId="0" applyFont="1"/>
    <xf numFmtId="0" fontId="11" fillId="0" borderId="0" xfId="0" applyFont="1" applyAlignment="1">
      <alignment wrapText="1"/>
    </xf>
    <xf numFmtId="164" fontId="8" fillId="0" borderId="0" xfId="0" applyNumberFormat="1" applyFont="1"/>
    <xf numFmtId="43" fontId="8" fillId="0" borderId="0" xfId="1" applyFont="1"/>
    <xf numFmtId="166" fontId="8" fillId="0" borderId="0" xfId="0" applyNumberFormat="1" applyFont="1"/>
    <xf numFmtId="9" fontId="8" fillId="0" borderId="0" xfId="0" applyNumberFormat="1" applyFont="1"/>
    <xf numFmtId="166" fontId="12" fillId="3" borderId="0" xfId="0" applyNumberFormat="1" applyFont="1" applyFill="1"/>
    <xf numFmtId="10" fontId="12" fillId="3" borderId="0" xfId="0" applyNumberFormat="1" applyFont="1" applyFill="1"/>
    <xf numFmtId="0" fontId="9" fillId="0" borderId="8" xfId="0" applyFont="1" applyFill="1" applyBorder="1" applyAlignment="1">
      <alignment vertical="center" wrapText="1"/>
    </xf>
    <xf numFmtId="0" fontId="8" fillId="0" borderId="8" xfId="0" applyFont="1" applyBorder="1"/>
    <xf numFmtId="166" fontId="8" fillId="0" borderId="8" xfId="2" applyNumberFormat="1" applyFont="1" applyBorder="1"/>
    <xf numFmtId="0" fontId="13" fillId="0" borderId="8" xfId="0" applyFont="1" applyFill="1" applyBorder="1" applyAlignment="1">
      <alignment vertical="center" wrapText="1"/>
    </xf>
    <xf numFmtId="164" fontId="9" fillId="0" borderId="8" xfId="1" applyNumberFormat="1" applyFont="1" applyFill="1" applyBorder="1" applyAlignment="1">
      <alignment vertical="center" wrapText="1"/>
    </xf>
    <xf numFmtId="0" fontId="9" fillId="0" borderId="0" xfId="0" applyFont="1" applyFill="1" applyBorder="1" applyAlignment="1">
      <alignment vertical="center" wrapText="1"/>
    </xf>
    <xf numFmtId="0" fontId="8" fillId="0" borderId="0" xfId="0" applyFont="1" applyBorder="1"/>
    <xf numFmtId="166" fontId="8" fillId="0" borderId="0" xfId="2" applyNumberFormat="1" applyFont="1" applyBorder="1"/>
    <xf numFmtId="0" fontId="14" fillId="0" borderId="0" xfId="0" applyFont="1"/>
    <xf numFmtId="0" fontId="15" fillId="0" borderId="0" xfId="0" applyFont="1"/>
    <xf numFmtId="0" fontId="16" fillId="3" borderId="0" xfId="0" applyFont="1" applyFill="1"/>
    <xf numFmtId="43" fontId="3" fillId="0" borderId="8" xfId="1" applyFont="1" applyBorder="1"/>
    <xf numFmtId="9" fontId="3" fillId="0" borderId="8" xfId="2" applyFont="1" applyBorder="1"/>
    <xf numFmtId="167" fontId="3" fillId="0" borderId="0" xfId="1" applyNumberFormat="1" applyFont="1"/>
    <xf numFmtId="0" fontId="17" fillId="0" borderId="0" xfId="0" applyFont="1" applyAlignment="1">
      <alignment vertical="center"/>
    </xf>
    <xf numFmtId="43" fontId="3" fillId="3" borderId="0" xfId="1" applyFont="1" applyFill="1"/>
    <xf numFmtId="0" fontId="3" fillId="3" borderId="0" xfId="0" applyFont="1" applyFill="1"/>
    <xf numFmtId="164" fontId="3" fillId="3" borderId="0" xfId="1" applyNumberFormat="1" applyFont="1" applyFill="1"/>
    <xf numFmtId="0" fontId="4" fillId="0" borderId="0" xfId="0" applyFont="1" applyAlignment="1">
      <alignment horizontal="left" vertical="top" wrapText="1"/>
    </xf>
    <xf numFmtId="0" fontId="9" fillId="0" borderId="9" xfId="0" applyFont="1" applyFill="1" applyBorder="1" applyAlignment="1">
      <alignment horizontal="center" vertical="center" wrapText="1"/>
    </xf>
    <xf numFmtId="0" fontId="9" fillId="0" borderId="10" xfId="0" applyFont="1" applyFill="1" applyBorder="1" applyAlignment="1">
      <alignment horizontal="center" vertical="center" wrapText="1"/>
    </xf>
    <xf numFmtId="0" fontId="9" fillId="0" borderId="11" xfId="0" applyFont="1" applyFill="1" applyBorder="1" applyAlignment="1">
      <alignment horizontal="center" vertical="center" wrapText="1"/>
    </xf>
    <xf numFmtId="0" fontId="13" fillId="0" borderId="8" xfId="0" applyFont="1" applyFill="1" applyBorder="1" applyAlignment="1">
      <alignment vertical="center" wrapText="1"/>
    </xf>
    <xf numFmtId="0" fontId="10" fillId="0" borderId="0" xfId="0" applyFont="1" applyAlignment="1">
      <alignment horizontal="left" vertical="center" wrapText="1"/>
    </xf>
    <xf numFmtId="0" fontId="10" fillId="0" borderId="0" xfId="0" applyFont="1" applyAlignment="1">
      <alignment horizontal="left" wrapText="1"/>
    </xf>
    <xf numFmtId="0" fontId="9" fillId="0" borderId="8" xfId="0" applyFont="1" applyFill="1" applyBorder="1" applyAlignment="1">
      <alignment vertical="center" wrapText="1"/>
    </xf>
    <xf numFmtId="0" fontId="4" fillId="0" borderId="0" xfId="0" applyFont="1" applyAlignment="1">
      <alignment horizontal="left" vertical="center" wrapText="1"/>
    </xf>
    <xf numFmtId="0" fontId="3" fillId="0" borderId="0" xfId="0" applyFont="1" applyAlignment="1">
      <alignment horizontal="center" wrapText="1"/>
    </xf>
    <xf numFmtId="0" fontId="5" fillId="0" borderId="0" xfId="0" applyFont="1" applyAlignment="1">
      <alignment horizontal="left" vertical="top" wrapText="1"/>
    </xf>
  </cellXfs>
  <cellStyles count="3">
    <cellStyle name="Обычный" xfId="0" builtinId="0"/>
    <cellStyle name="Процентный" xfId="2" builtinId="5"/>
    <cellStyle name="Финансовый" xfId="1" builtin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27</xdr:row>
      <xdr:rowOff>123825</xdr:rowOff>
    </xdr:from>
    <xdr:to>
      <xdr:col>4</xdr:col>
      <xdr:colOff>273050</xdr:colOff>
      <xdr:row>40</xdr:row>
      <xdr:rowOff>50385</xdr:rowOff>
    </xdr:to>
    <xdr:pic>
      <xdr:nvPicPr>
        <xdr:cNvPr id="2" name="Рисунок 1" descr="C:\Users\andrey\Downloads\Безымянный.jpg">
          <a:extLst>
            <a:ext uri="{FF2B5EF4-FFF2-40B4-BE49-F238E27FC236}">
              <a16:creationId xmlns:a16="http://schemas.microsoft.com/office/drawing/2014/main" xmlns="" id="{00000000-0008-0000-0000-000002000000}"/>
            </a:ext>
          </a:extLst>
        </xdr:cNvPr>
        <xdr:cNvPicPr/>
      </xdr:nvPicPr>
      <xdr:blipFill>
        <a:blip xmlns:r="http://schemas.openxmlformats.org/officeDocument/2006/relationships" r:embed="rId1" cstate="print"/>
        <a:srcRect/>
        <a:stretch>
          <a:fillRect/>
        </a:stretch>
      </xdr:blipFill>
      <xdr:spPr bwMode="auto">
        <a:xfrm>
          <a:off x="28575" y="7620000"/>
          <a:ext cx="5940425" cy="302218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47625</xdr:colOff>
      <xdr:row>37</xdr:row>
      <xdr:rowOff>133350</xdr:rowOff>
    </xdr:from>
    <xdr:to>
      <xdr:col>0</xdr:col>
      <xdr:colOff>800100</xdr:colOff>
      <xdr:row>40</xdr:row>
      <xdr:rowOff>66675</xdr:rowOff>
    </xdr:to>
    <xdr:pic>
      <xdr:nvPicPr>
        <xdr:cNvPr id="2" name="Рисунок 1">
          <a:extLst>
            <a:ext uri="{FF2B5EF4-FFF2-40B4-BE49-F238E27FC236}">
              <a16:creationId xmlns:a16="http://schemas.microsoft.com/office/drawing/2014/main" xmlns="" id="{00000000-0008-0000-0300-000005000000}"/>
            </a:ext>
          </a:extLst>
        </xdr:cNvPr>
        <xdr:cNvPicPr>
          <a:picLocks noChangeAspect="1"/>
        </xdr:cNvPicPr>
      </xdr:nvPicPr>
      <xdr:blipFill>
        <a:blip xmlns:r="http://schemas.openxmlformats.org/officeDocument/2006/relationships" r:embed="rId1" cstate="print"/>
        <a:stretch>
          <a:fillRect/>
        </a:stretch>
      </xdr:blipFill>
      <xdr:spPr>
        <a:xfrm>
          <a:off x="47625" y="7181850"/>
          <a:ext cx="752475" cy="504825"/>
        </a:xfrm>
        <a:prstGeom prst="rect">
          <a:avLst/>
        </a:prstGeom>
      </xdr:spPr>
    </xdr:pic>
    <xdr:clientData/>
  </xdr:twoCellAnchor>
  <xdr:twoCellAnchor editAs="oneCell">
    <xdr:from>
      <xdr:col>0</xdr:col>
      <xdr:colOff>0</xdr:colOff>
      <xdr:row>44</xdr:row>
      <xdr:rowOff>0</xdr:rowOff>
    </xdr:from>
    <xdr:to>
      <xdr:col>0</xdr:col>
      <xdr:colOff>609600</xdr:colOff>
      <xdr:row>46</xdr:row>
      <xdr:rowOff>104775</xdr:rowOff>
    </xdr:to>
    <xdr:pic>
      <xdr:nvPicPr>
        <xdr:cNvPr id="3" name="Picture 4" descr="https://studref.com/htm/img/29/8942/174.png">
          <a:extLst>
            <a:ext uri="{FF2B5EF4-FFF2-40B4-BE49-F238E27FC236}">
              <a16:creationId xmlns:a16="http://schemas.microsoft.com/office/drawing/2014/main" xmlns="" id="{00000000-0008-0000-0300-00000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0" y="9477375"/>
          <a:ext cx="1219200" cy="485775"/>
        </a:xfrm>
        <a:prstGeom prst="rect">
          <a:avLst/>
        </a:prstGeom>
        <a:noFill/>
      </xdr:spPr>
    </xdr:pic>
    <xdr:clientData/>
  </xdr:twoCellAnchor>
  <xdr:twoCellAnchor editAs="oneCell">
    <xdr:from>
      <xdr:col>0</xdr:col>
      <xdr:colOff>0</xdr:colOff>
      <xdr:row>50</xdr:row>
      <xdr:rowOff>47625</xdr:rowOff>
    </xdr:from>
    <xdr:to>
      <xdr:col>0</xdr:col>
      <xdr:colOff>609600</xdr:colOff>
      <xdr:row>51</xdr:row>
      <xdr:rowOff>171450</xdr:rowOff>
    </xdr:to>
    <xdr:pic>
      <xdr:nvPicPr>
        <xdr:cNvPr id="4" name="Picture 5" descr="https://studref.com/htm/img/29/8942/165.png">
          <a:extLst>
            <a:ext uri="{FF2B5EF4-FFF2-40B4-BE49-F238E27FC236}">
              <a16:creationId xmlns:a16="http://schemas.microsoft.com/office/drawing/2014/main" xmlns="" id="{00000000-0008-0000-0300-000007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10668000"/>
          <a:ext cx="1219200" cy="314325"/>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17</xdr:row>
      <xdr:rowOff>165135</xdr:rowOff>
    </xdr:from>
    <xdr:to>
      <xdr:col>10</xdr:col>
      <xdr:colOff>343523</xdr:colOff>
      <xdr:row>46</xdr:row>
      <xdr:rowOff>134451</xdr:rowOff>
    </xdr:to>
    <xdr:pic>
      <xdr:nvPicPr>
        <xdr:cNvPr id="2" name="Рисунок 1">
          <a:extLst>
            <a:ext uri="{FF2B5EF4-FFF2-40B4-BE49-F238E27FC236}">
              <a16:creationId xmlns:a16="http://schemas.microsoft.com/office/drawing/2014/main" xmlns="" id="{450BF705-C4BE-4ADB-A190-6F243560A9F6}"/>
            </a:ext>
          </a:extLst>
        </xdr:cNvPr>
        <xdr:cNvPicPr>
          <a:picLocks noChangeAspect="1"/>
        </xdr:cNvPicPr>
      </xdr:nvPicPr>
      <xdr:blipFill>
        <a:blip xmlns:r="http://schemas.openxmlformats.org/officeDocument/2006/relationships" r:embed="rId1" cstate="print"/>
        <a:stretch>
          <a:fillRect/>
        </a:stretch>
      </xdr:blipFill>
      <xdr:spPr>
        <a:xfrm>
          <a:off x="0" y="4005615"/>
          <a:ext cx="8413103" cy="5272836"/>
        </a:xfrm>
        <a:prstGeom prst="rect">
          <a:avLst/>
        </a:prstGeom>
      </xdr:spPr>
    </xdr:pic>
    <xdr:clientData/>
  </xdr:twoCellAnchor>
  <xdr:twoCellAnchor editAs="oneCell">
    <xdr:from>
      <xdr:col>1</xdr:col>
      <xdr:colOff>0</xdr:colOff>
      <xdr:row>51</xdr:row>
      <xdr:rowOff>0</xdr:rowOff>
    </xdr:from>
    <xdr:to>
      <xdr:col>3</xdr:col>
      <xdr:colOff>226225</xdr:colOff>
      <xdr:row>59</xdr:row>
      <xdr:rowOff>41722</xdr:rowOff>
    </xdr:to>
    <xdr:pic>
      <xdr:nvPicPr>
        <xdr:cNvPr id="3" name="Рисунок 2">
          <a:extLst>
            <a:ext uri="{FF2B5EF4-FFF2-40B4-BE49-F238E27FC236}">
              <a16:creationId xmlns:a16="http://schemas.microsoft.com/office/drawing/2014/main" xmlns="" id="{F4554D77-15E1-4424-83CE-C3BA55E4C3B3}"/>
            </a:ext>
          </a:extLst>
        </xdr:cNvPr>
        <xdr:cNvPicPr>
          <a:picLocks noChangeAspect="1"/>
        </xdr:cNvPicPr>
      </xdr:nvPicPr>
      <xdr:blipFill>
        <a:blip xmlns:r="http://schemas.openxmlformats.org/officeDocument/2006/relationships" r:embed="rId2" cstate="print"/>
        <a:stretch>
          <a:fillRect/>
        </a:stretch>
      </xdr:blipFill>
      <xdr:spPr>
        <a:xfrm>
          <a:off x="160020" y="10058400"/>
          <a:ext cx="3761905" cy="1504762"/>
        </a:xfrm>
        <a:prstGeom prst="rect">
          <a:avLst/>
        </a:prstGeom>
      </xdr:spPr>
    </xdr:pic>
    <xdr:clientData/>
  </xdr:twoCellAnchor>
  <xdr:twoCellAnchor editAs="oneCell">
    <xdr:from>
      <xdr:col>1</xdr:col>
      <xdr:colOff>0</xdr:colOff>
      <xdr:row>62</xdr:row>
      <xdr:rowOff>0</xdr:rowOff>
    </xdr:from>
    <xdr:to>
      <xdr:col>9</xdr:col>
      <xdr:colOff>229566</xdr:colOff>
      <xdr:row>72</xdr:row>
      <xdr:rowOff>37867</xdr:rowOff>
    </xdr:to>
    <xdr:pic>
      <xdr:nvPicPr>
        <xdr:cNvPr id="4" name="Рисунок 3">
          <a:extLst>
            <a:ext uri="{FF2B5EF4-FFF2-40B4-BE49-F238E27FC236}">
              <a16:creationId xmlns:a16="http://schemas.microsoft.com/office/drawing/2014/main" xmlns="" id="{4E8509A2-8D34-460B-BA91-420C5941500A}"/>
            </a:ext>
          </a:extLst>
        </xdr:cNvPr>
        <xdr:cNvPicPr>
          <a:picLocks noChangeAspect="1"/>
        </xdr:cNvPicPr>
      </xdr:nvPicPr>
      <xdr:blipFill>
        <a:blip xmlns:r="http://schemas.openxmlformats.org/officeDocument/2006/relationships" r:embed="rId3" cstate="print"/>
        <a:stretch>
          <a:fillRect/>
        </a:stretch>
      </xdr:blipFill>
      <xdr:spPr>
        <a:xfrm>
          <a:off x="160020" y="12070080"/>
          <a:ext cx="7514286" cy="1866667"/>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F54"/>
  <sheetViews>
    <sheetView tabSelected="1" workbookViewId="0">
      <selection activeCell="M18" sqref="M18"/>
    </sheetView>
  </sheetViews>
  <sheetFormatPr defaultColWidth="9.140625" defaultRowHeight="18.75"/>
  <cols>
    <col min="1" max="1" width="27.85546875" style="1" customWidth="1"/>
    <col min="2" max="2" width="7.28515625" style="1" bestFit="1" customWidth="1"/>
    <col min="3" max="3" width="35.7109375" style="1" customWidth="1"/>
    <col min="4" max="4" width="14.5703125" style="1" bestFit="1" customWidth="1"/>
    <col min="5" max="5" width="18.7109375" style="1" bestFit="1" customWidth="1"/>
    <col min="6" max="16384" width="9.140625" style="1"/>
  </cols>
  <sheetData>
    <row r="1" spans="1:5">
      <c r="A1" s="1" t="s">
        <v>10</v>
      </c>
    </row>
    <row r="2" spans="1:5" ht="19.5" thickBot="1"/>
    <row r="3" spans="1:5" ht="57" thickBot="1">
      <c r="A3" s="3" t="s">
        <v>0</v>
      </c>
      <c r="B3" s="3" t="s">
        <v>1</v>
      </c>
      <c r="C3" s="3" t="s">
        <v>2</v>
      </c>
      <c r="D3" s="3" t="s">
        <v>3</v>
      </c>
      <c r="E3" s="4" t="s">
        <v>4</v>
      </c>
    </row>
    <row r="4" spans="1:5">
      <c r="A4" s="3" t="s">
        <v>5</v>
      </c>
      <c r="B4" s="3">
        <v>1</v>
      </c>
      <c r="C4" s="3" t="s">
        <v>6</v>
      </c>
      <c r="D4" s="3">
        <v>500</v>
      </c>
      <c r="E4" s="4">
        <v>70</v>
      </c>
    </row>
    <row r="5" spans="1:5" ht="19.5" thickBot="1">
      <c r="A5" s="9" t="s">
        <v>7</v>
      </c>
      <c r="B5" s="6">
        <v>1</v>
      </c>
      <c r="C5" s="5" t="s">
        <v>8</v>
      </c>
      <c r="D5" s="6">
        <v>400</v>
      </c>
      <c r="E5" s="6">
        <v>60</v>
      </c>
    </row>
    <row r="6" spans="1:5" ht="19.5" thickBot="1">
      <c r="A6" s="3" t="s">
        <v>9</v>
      </c>
      <c r="B6" s="3">
        <v>1</v>
      </c>
      <c r="C6" s="3" t="s">
        <v>6</v>
      </c>
      <c r="D6" s="3">
        <v>1100</v>
      </c>
      <c r="E6" s="4">
        <v>70</v>
      </c>
    </row>
    <row r="7" spans="1:5" ht="19.5" thickBot="1">
      <c r="A7" s="3" t="s">
        <v>9</v>
      </c>
      <c r="B7" s="5">
        <v>1</v>
      </c>
      <c r="C7" s="5" t="s">
        <v>8</v>
      </c>
      <c r="D7" s="5">
        <v>500</v>
      </c>
      <c r="E7" s="6">
        <v>50</v>
      </c>
    </row>
    <row r="8" spans="1:5">
      <c r="A8" s="3" t="s">
        <v>5</v>
      </c>
      <c r="B8" s="3">
        <v>2</v>
      </c>
      <c r="C8" s="3" t="s">
        <v>6</v>
      </c>
      <c r="D8" s="3">
        <v>600</v>
      </c>
      <c r="E8" s="4">
        <v>80</v>
      </c>
    </row>
    <row r="9" spans="1:5" ht="19.5" thickBot="1">
      <c r="A9" s="5" t="s">
        <v>7</v>
      </c>
      <c r="B9" s="5">
        <v>2</v>
      </c>
      <c r="C9" s="5" t="s">
        <v>8</v>
      </c>
      <c r="D9" s="5">
        <v>600</v>
      </c>
      <c r="E9" s="6">
        <v>70</v>
      </c>
    </row>
    <row r="10" spans="1:5" ht="19.5" thickBot="1">
      <c r="A10" s="3" t="s">
        <v>9</v>
      </c>
      <c r="B10" s="3">
        <v>2</v>
      </c>
      <c r="C10" s="3" t="s">
        <v>6</v>
      </c>
      <c r="D10" s="3">
        <v>1500</v>
      </c>
      <c r="E10" s="4">
        <v>90</v>
      </c>
    </row>
    <row r="11" spans="1:5" ht="19.5" thickBot="1">
      <c r="A11" s="15" t="s">
        <v>9</v>
      </c>
      <c r="B11" s="7">
        <v>2</v>
      </c>
      <c r="C11" s="7" t="s">
        <v>8</v>
      </c>
      <c r="D11" s="7">
        <v>600</v>
      </c>
      <c r="E11" s="8">
        <v>70</v>
      </c>
    </row>
    <row r="13" spans="1:5">
      <c r="A13" s="10" t="s">
        <v>83</v>
      </c>
    </row>
    <row r="14" spans="1:5">
      <c r="A14" s="11" t="s">
        <v>84</v>
      </c>
      <c r="B14" s="12"/>
      <c r="C14" s="12"/>
      <c r="D14" s="12"/>
      <c r="E14" s="12"/>
    </row>
    <row r="15" spans="1:5">
      <c r="A15" s="13" t="s">
        <v>85</v>
      </c>
    </row>
    <row r="16" spans="1:5">
      <c r="A16" s="14" t="s">
        <v>87</v>
      </c>
    </row>
    <row r="17" spans="1:5">
      <c r="A17" s="13" t="s">
        <v>86</v>
      </c>
    </row>
    <row r="19" spans="1:5" s="45" customFormat="1" ht="43.5" customHeight="1">
      <c r="A19" s="72" t="s">
        <v>11</v>
      </c>
      <c r="B19" s="72"/>
      <c r="C19" s="72"/>
      <c r="D19" s="72"/>
      <c r="E19" s="72"/>
    </row>
    <row r="20" spans="1:5" s="45" customFormat="1" ht="38.25" customHeight="1">
      <c r="A20" s="72" t="s">
        <v>17</v>
      </c>
      <c r="B20" s="72"/>
      <c r="C20" s="72"/>
      <c r="D20" s="72"/>
      <c r="E20" s="72"/>
    </row>
    <row r="21" spans="1:5" s="45" customFormat="1" ht="81" customHeight="1">
      <c r="A21" s="72" t="s">
        <v>12</v>
      </c>
      <c r="B21" s="72"/>
      <c r="C21" s="72"/>
      <c r="D21" s="72"/>
      <c r="E21" s="72"/>
    </row>
    <row r="22" spans="1:5" s="45" customFormat="1" ht="42.75" customHeight="1">
      <c r="A22" s="72" t="s">
        <v>13</v>
      </c>
      <c r="B22" s="72"/>
      <c r="C22" s="72"/>
      <c r="D22" s="72"/>
      <c r="E22" s="72"/>
    </row>
    <row r="23" spans="1:5" s="45" customFormat="1" ht="51" customHeight="1">
      <c r="A23" s="72" t="s">
        <v>14</v>
      </c>
      <c r="B23" s="72"/>
      <c r="C23" s="72"/>
      <c r="D23" s="72"/>
      <c r="E23" s="72"/>
    </row>
    <row r="24" spans="1:5" s="45" customFormat="1" ht="45.75" customHeight="1">
      <c r="A24" s="72" t="s">
        <v>15</v>
      </c>
      <c r="B24" s="72"/>
      <c r="C24" s="72"/>
      <c r="D24" s="72"/>
      <c r="E24" s="72"/>
    </row>
    <row r="25" spans="1:5" s="45" customFormat="1" ht="59.25" customHeight="1">
      <c r="A25" s="72" t="s">
        <v>16</v>
      </c>
      <c r="B25" s="72"/>
      <c r="C25" s="72"/>
      <c r="D25" s="72"/>
      <c r="E25" s="72"/>
    </row>
    <row r="27" spans="1:5" ht="26.25">
      <c r="A27" s="40" t="s">
        <v>76</v>
      </c>
    </row>
    <row r="42" spans="1:6" ht="26.25">
      <c r="A42" s="40" t="s">
        <v>77</v>
      </c>
    </row>
    <row r="44" spans="1:6" s="46" customFormat="1" ht="15">
      <c r="A44" s="62" t="s">
        <v>103</v>
      </c>
      <c r="D44" s="51">
        <v>0.60952380952380947</v>
      </c>
      <c r="E44" s="51">
        <v>0.54444444444444451</v>
      </c>
      <c r="F44" s="52">
        <v>1.1539682539682539</v>
      </c>
    </row>
    <row r="45" spans="1:6" s="46" customFormat="1" ht="15">
      <c r="A45" s="62" t="s">
        <v>104</v>
      </c>
      <c r="D45" s="51">
        <v>0.98062953995157387</v>
      </c>
      <c r="E45" s="51">
        <v>0.33220338983050846</v>
      </c>
      <c r="F45" s="53">
        <v>1.3128329297820822</v>
      </c>
    </row>
    <row r="47" spans="1:6" ht="26.25">
      <c r="A47" s="40" t="s">
        <v>105</v>
      </c>
    </row>
    <row r="48" spans="1:6">
      <c r="A48" s="63" t="s">
        <v>106</v>
      </c>
    </row>
    <row r="50" spans="1:1" ht="26.25">
      <c r="A50" s="40" t="s">
        <v>107</v>
      </c>
    </row>
    <row r="51" spans="1:1">
      <c r="A51" s="62" t="s">
        <v>108</v>
      </c>
    </row>
    <row r="53" spans="1:1" ht="26.25">
      <c r="A53" s="40" t="s">
        <v>109</v>
      </c>
    </row>
    <row r="54" spans="1:1">
      <c r="A54" s="1" t="s">
        <v>113</v>
      </c>
    </row>
  </sheetData>
  <mergeCells count="7">
    <mergeCell ref="A19:E19"/>
    <mergeCell ref="A20:E20"/>
    <mergeCell ref="A25:E25"/>
    <mergeCell ref="A21:E21"/>
    <mergeCell ref="A22:E22"/>
    <mergeCell ref="A23:E23"/>
    <mergeCell ref="A24:E24"/>
  </mergeCells>
  <pageMargins left="0.7" right="0.7" top="0.75" bottom="0.75" header="0.3" footer="0.3"/>
  <pageSetup paperSize="9" orientation="portrait" horizontalDpi="180" verticalDpi="180" r:id="rId1"/>
  <drawing r:id="rId2"/>
</worksheet>
</file>

<file path=xl/worksheets/sheet2.xml><?xml version="1.0" encoding="utf-8"?>
<worksheet xmlns="http://schemas.openxmlformats.org/spreadsheetml/2006/main" xmlns:r="http://schemas.openxmlformats.org/officeDocument/2006/relationships">
  <dimension ref="A3:H51"/>
  <sheetViews>
    <sheetView topLeftCell="A31" workbookViewId="0">
      <selection activeCell="C58" sqref="C58"/>
    </sheetView>
  </sheetViews>
  <sheetFormatPr defaultColWidth="9.140625" defaultRowHeight="15"/>
  <cols>
    <col min="1" max="1" width="28.140625" style="46" customWidth="1"/>
    <col min="2" max="2" width="24.140625" style="46" customWidth="1"/>
    <col min="3" max="3" width="10.5703125" style="46" bestFit="1" customWidth="1"/>
    <col min="4" max="4" width="17.140625" style="46" bestFit="1" customWidth="1"/>
    <col min="5" max="5" width="20.5703125" style="46" bestFit="1" customWidth="1"/>
    <col min="6" max="6" width="13.140625" style="46" bestFit="1" customWidth="1"/>
    <col min="7" max="16384" width="9.140625" style="46"/>
  </cols>
  <sheetData>
    <row r="3" spans="1:5">
      <c r="A3" s="76" t="s">
        <v>0</v>
      </c>
      <c r="B3" s="57" t="s">
        <v>92</v>
      </c>
      <c r="C3" s="76" t="s">
        <v>93</v>
      </c>
      <c r="D3" s="76" t="s">
        <v>94</v>
      </c>
      <c r="E3" s="76" t="s">
        <v>4</v>
      </c>
    </row>
    <row r="4" spans="1:5">
      <c r="A4" s="76"/>
      <c r="B4" s="57" t="s">
        <v>95</v>
      </c>
      <c r="C4" s="76"/>
      <c r="D4" s="76"/>
      <c r="E4" s="76"/>
    </row>
    <row r="5" spans="1:5">
      <c r="A5" s="73" t="s">
        <v>88</v>
      </c>
      <c r="B5" s="54" t="s">
        <v>96</v>
      </c>
      <c r="C5" s="54" t="s">
        <v>89</v>
      </c>
      <c r="D5" s="58">
        <v>500</v>
      </c>
      <c r="E5" s="54">
        <v>70</v>
      </c>
    </row>
    <row r="6" spans="1:5">
      <c r="A6" s="74"/>
      <c r="B6" s="54" t="s">
        <v>96</v>
      </c>
      <c r="C6" s="54" t="s">
        <v>90</v>
      </c>
      <c r="D6" s="58">
        <v>400</v>
      </c>
      <c r="E6" s="54">
        <v>60</v>
      </c>
    </row>
    <row r="7" spans="1:5">
      <c r="A7" s="74"/>
      <c r="B7" s="54" t="s">
        <v>97</v>
      </c>
      <c r="C7" s="54" t="s">
        <v>89</v>
      </c>
      <c r="D7" s="58">
        <v>600</v>
      </c>
      <c r="E7" s="54">
        <v>80</v>
      </c>
    </row>
    <row r="8" spans="1:5">
      <c r="A8" s="75"/>
      <c r="B8" s="54" t="s">
        <v>97</v>
      </c>
      <c r="C8" s="54" t="s">
        <v>90</v>
      </c>
      <c r="D8" s="58">
        <v>600</v>
      </c>
      <c r="E8" s="54">
        <v>70</v>
      </c>
    </row>
    <row r="9" spans="1:5">
      <c r="A9" s="73" t="s">
        <v>91</v>
      </c>
      <c r="B9" s="54" t="s">
        <v>96</v>
      </c>
      <c r="C9" s="54" t="s">
        <v>89</v>
      </c>
      <c r="D9" s="58">
        <v>1100</v>
      </c>
      <c r="E9" s="54">
        <v>70</v>
      </c>
    </row>
    <row r="10" spans="1:5">
      <c r="A10" s="74"/>
      <c r="B10" s="54" t="s">
        <v>96</v>
      </c>
      <c r="C10" s="54" t="s">
        <v>90</v>
      </c>
      <c r="D10" s="58">
        <v>500</v>
      </c>
      <c r="E10" s="54">
        <v>50</v>
      </c>
    </row>
    <row r="11" spans="1:5">
      <c r="A11" s="74"/>
      <c r="B11" s="54" t="s">
        <v>97</v>
      </c>
      <c r="C11" s="54" t="s">
        <v>89</v>
      </c>
      <c r="D11" s="58">
        <v>1500</v>
      </c>
      <c r="E11" s="54">
        <v>90</v>
      </c>
    </row>
    <row r="12" spans="1:5">
      <c r="A12" s="75"/>
      <c r="B12" s="54" t="s">
        <v>97</v>
      </c>
      <c r="C12" s="54" t="s">
        <v>90</v>
      </c>
      <c r="D12" s="58">
        <v>600</v>
      </c>
      <c r="E12" s="54">
        <v>70</v>
      </c>
    </row>
    <row r="15" spans="1:5">
      <c r="A15" s="79" t="s">
        <v>88</v>
      </c>
      <c r="B15" s="54" t="s">
        <v>89</v>
      </c>
      <c r="C15" s="55">
        <f>E7</f>
        <v>80</v>
      </c>
      <c r="D15" s="55">
        <f>E5</f>
        <v>70</v>
      </c>
      <c r="E15" s="56">
        <f>C15/D15</f>
        <v>1.1428571428571428</v>
      </c>
    </row>
    <row r="16" spans="1:5">
      <c r="A16" s="79"/>
      <c r="B16" s="54" t="s">
        <v>90</v>
      </c>
      <c r="C16" s="55">
        <f>E8</f>
        <v>70</v>
      </c>
      <c r="D16" s="55">
        <f>E6</f>
        <v>60</v>
      </c>
      <c r="E16" s="56">
        <f>C16/D16</f>
        <v>1.1666666666666667</v>
      </c>
    </row>
    <row r="17" spans="1:8">
      <c r="A17" s="79" t="s">
        <v>91</v>
      </c>
      <c r="B17" s="54" t="s">
        <v>89</v>
      </c>
      <c r="C17" s="55">
        <f>E11</f>
        <v>90</v>
      </c>
      <c r="D17" s="55">
        <f>E9</f>
        <v>70</v>
      </c>
      <c r="E17" s="56">
        <f>C17/D17</f>
        <v>1.2857142857142858</v>
      </c>
    </row>
    <row r="18" spans="1:8">
      <c r="A18" s="79"/>
      <c r="B18" s="54" t="s">
        <v>90</v>
      </c>
      <c r="C18" s="55">
        <f>E12</f>
        <v>70</v>
      </c>
      <c r="D18" s="55">
        <f>E10</f>
        <v>50</v>
      </c>
      <c r="E18" s="56">
        <f>C18/D18</f>
        <v>1.4</v>
      </c>
    </row>
    <row r="19" spans="1:8">
      <c r="A19" s="59"/>
      <c r="B19" s="59"/>
      <c r="C19" s="60"/>
      <c r="D19" s="60"/>
      <c r="E19" s="61"/>
    </row>
    <row r="20" spans="1:8">
      <c r="A20" s="64" t="s">
        <v>100</v>
      </c>
    </row>
    <row r="21" spans="1:8">
      <c r="A21" s="77" t="s">
        <v>98</v>
      </c>
      <c r="B21" s="77"/>
      <c r="C21" s="77"/>
      <c r="D21" s="77"/>
      <c r="E21" s="77"/>
    </row>
    <row r="22" spans="1:8">
      <c r="A22" s="47"/>
    </row>
    <row r="23" spans="1:8">
      <c r="A23" s="47"/>
      <c r="D23" s="48">
        <f>D7</f>
        <v>600</v>
      </c>
      <c r="E23" s="46">
        <f>E7</f>
        <v>80</v>
      </c>
      <c r="F23" s="49">
        <f>D23*E23</f>
        <v>48000</v>
      </c>
    </row>
    <row r="24" spans="1:8">
      <c r="D24" s="48">
        <f>D8*E8</f>
        <v>42000</v>
      </c>
      <c r="E24" s="48">
        <f>D7*E7</f>
        <v>48000</v>
      </c>
      <c r="F24" s="49">
        <f>D24+E24</f>
        <v>90000</v>
      </c>
      <c r="G24" s="49">
        <f>F23/F24</f>
        <v>0.53333333333333333</v>
      </c>
      <c r="H24" s="50"/>
    </row>
    <row r="25" spans="1:8">
      <c r="G25" s="49"/>
      <c r="H25" s="50"/>
    </row>
    <row r="26" spans="1:8">
      <c r="G26" s="49"/>
      <c r="H26" s="50"/>
    </row>
    <row r="27" spans="1:8">
      <c r="A27" s="78" t="s">
        <v>99</v>
      </c>
      <c r="B27" s="78"/>
      <c r="C27" s="78"/>
      <c r="D27" s="78"/>
      <c r="E27" s="78"/>
      <c r="F27" s="78"/>
      <c r="G27" s="49"/>
      <c r="H27" s="50"/>
    </row>
    <row r="28" spans="1:8">
      <c r="A28" s="47"/>
      <c r="G28" s="49"/>
      <c r="H28" s="50"/>
    </row>
    <row r="29" spans="1:8">
      <c r="A29" s="47"/>
      <c r="D29" s="48">
        <f>D8</f>
        <v>600</v>
      </c>
      <c r="E29" s="46">
        <f>E8</f>
        <v>70</v>
      </c>
      <c r="F29" s="49">
        <f>D29*E29</f>
        <v>42000</v>
      </c>
      <c r="G29" s="49"/>
      <c r="H29" s="50"/>
    </row>
    <row r="30" spans="1:8">
      <c r="D30" s="48">
        <f>D8*E8</f>
        <v>42000</v>
      </c>
      <c r="E30" s="48">
        <f>D7*E7</f>
        <v>48000</v>
      </c>
      <c r="F30" s="49">
        <f>D30+E30</f>
        <v>90000</v>
      </c>
      <c r="G30" s="49">
        <f>F29/F30</f>
        <v>0.46666666666666667</v>
      </c>
      <c r="H30" s="50"/>
    </row>
    <row r="33" spans="1:8">
      <c r="A33" s="62" t="s">
        <v>103</v>
      </c>
      <c r="D33" s="51">
        <f>E15*G24</f>
        <v>0.60952380952380947</v>
      </c>
      <c r="E33" s="51">
        <f>E16*G30</f>
        <v>0.54444444444444451</v>
      </c>
      <c r="F33" s="52">
        <f>D33+E33</f>
        <v>1.1539682539682539</v>
      </c>
    </row>
    <row r="36" spans="1:8">
      <c r="A36" s="64" t="s">
        <v>101</v>
      </c>
    </row>
    <row r="37" spans="1:8" ht="15" customHeight="1">
      <c r="A37" s="77" t="s">
        <v>98</v>
      </c>
      <c r="B37" s="77"/>
      <c r="C37" s="77"/>
      <c r="D37" s="77"/>
      <c r="E37" s="77"/>
    </row>
    <row r="38" spans="1:8">
      <c r="A38" s="47"/>
    </row>
    <row r="39" spans="1:8">
      <c r="A39" s="47"/>
      <c r="D39" s="48">
        <f>D11</f>
        <v>1500</v>
      </c>
      <c r="E39" s="46">
        <f>E11</f>
        <v>90</v>
      </c>
      <c r="F39" s="49">
        <f>D39*E39</f>
        <v>135000</v>
      </c>
    </row>
    <row r="40" spans="1:8">
      <c r="D40" s="48">
        <f>D12*E12</f>
        <v>42000</v>
      </c>
      <c r="E40" s="48">
        <f>D11*E11</f>
        <v>135000</v>
      </c>
      <c r="F40" s="49">
        <f>D40+E40</f>
        <v>177000</v>
      </c>
      <c r="G40" s="49">
        <f>F39/F40</f>
        <v>0.76271186440677963</v>
      </c>
      <c r="H40" s="50"/>
    </row>
    <row r="41" spans="1:8">
      <c r="G41" s="49"/>
      <c r="H41" s="50"/>
    </row>
    <row r="42" spans="1:8">
      <c r="G42" s="49"/>
      <c r="H42" s="50"/>
    </row>
    <row r="43" spans="1:8">
      <c r="A43" s="78" t="s">
        <v>102</v>
      </c>
      <c r="B43" s="78"/>
      <c r="C43" s="78"/>
      <c r="D43" s="78"/>
      <c r="E43" s="78"/>
      <c r="F43" s="78"/>
      <c r="G43" s="49"/>
      <c r="H43" s="50"/>
    </row>
    <row r="44" spans="1:8">
      <c r="A44" s="47"/>
      <c r="G44" s="49"/>
      <c r="H44" s="50"/>
    </row>
    <row r="45" spans="1:8">
      <c r="A45"/>
      <c r="D45" s="48">
        <f>D12</f>
        <v>600</v>
      </c>
      <c r="E45" s="46">
        <f>E12</f>
        <v>70</v>
      </c>
      <c r="F45" s="49">
        <f>D45*E45</f>
        <v>42000</v>
      </c>
      <c r="G45" s="49"/>
      <c r="H45" s="50"/>
    </row>
    <row r="46" spans="1:8">
      <c r="D46" s="48">
        <f>D11*E11</f>
        <v>135000</v>
      </c>
      <c r="E46" s="48">
        <f>D12*E12</f>
        <v>42000</v>
      </c>
      <c r="F46" s="49">
        <f>D46+E46</f>
        <v>177000</v>
      </c>
      <c r="G46" s="49">
        <f>F45/F46</f>
        <v>0.23728813559322035</v>
      </c>
      <c r="H46" s="50"/>
    </row>
    <row r="49" spans="1:6">
      <c r="A49" s="62" t="s">
        <v>104</v>
      </c>
      <c r="D49" s="51">
        <f>E17*G40</f>
        <v>0.98062953995157387</v>
      </c>
      <c r="E49" s="51">
        <f>E18*G46</f>
        <v>0.33220338983050846</v>
      </c>
      <c r="F49" s="53">
        <f>D49+E49</f>
        <v>1.3128329297820822</v>
      </c>
    </row>
    <row r="51" spans="1:6">
      <c r="A51"/>
    </row>
  </sheetData>
  <mergeCells count="12">
    <mergeCell ref="E3:E4"/>
    <mergeCell ref="A37:E37"/>
    <mergeCell ref="A43:F43"/>
    <mergeCell ref="A15:A16"/>
    <mergeCell ref="A17:A18"/>
    <mergeCell ref="A21:E21"/>
    <mergeCell ref="A27:F27"/>
    <mergeCell ref="A5:A8"/>
    <mergeCell ref="A9:A12"/>
    <mergeCell ref="A3:A4"/>
    <mergeCell ref="C3:C4"/>
    <mergeCell ref="D3:D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2:P78"/>
  <sheetViews>
    <sheetView topLeftCell="A55" workbookViewId="0">
      <selection activeCell="L78" sqref="L78"/>
    </sheetView>
  </sheetViews>
  <sheetFormatPr defaultColWidth="9.140625" defaultRowHeight="15"/>
  <cols>
    <col min="1" max="1" width="2.28515625" style="16" customWidth="1"/>
    <col min="2" max="2" width="37.42578125" style="16" customWidth="1"/>
    <col min="3" max="3" width="14.140625" style="16" bestFit="1" customWidth="1"/>
    <col min="4" max="11" width="9.140625" style="16"/>
    <col min="12" max="12" width="30.28515625" style="16" bestFit="1" customWidth="1"/>
    <col min="13" max="13" width="13.140625" style="16" customWidth="1"/>
    <col min="14" max="14" width="12.140625" style="16" customWidth="1"/>
    <col min="15" max="16384" width="9.140625" style="16"/>
  </cols>
  <sheetData>
    <row r="2" spans="2:15" ht="57.75" customHeight="1">
      <c r="B2" s="72" t="s">
        <v>21</v>
      </c>
      <c r="C2" s="72"/>
      <c r="D2" s="72"/>
      <c r="E2" s="72"/>
      <c r="F2" s="72"/>
      <c r="G2" s="72"/>
      <c r="H2" s="72"/>
      <c r="I2" s="72"/>
      <c r="J2" s="72"/>
      <c r="K2" s="72"/>
      <c r="L2" s="72"/>
      <c r="M2" s="72"/>
      <c r="N2" s="72"/>
      <c r="O2" s="72"/>
    </row>
    <row r="3" spans="2:15" ht="18.75">
      <c r="B3" s="72" t="s">
        <v>18</v>
      </c>
      <c r="C3" s="72"/>
      <c r="D3" s="72"/>
      <c r="E3" s="72"/>
      <c r="F3" s="72"/>
      <c r="G3" s="72"/>
      <c r="H3" s="72"/>
      <c r="I3" s="72"/>
      <c r="J3" s="72"/>
      <c r="K3" s="72"/>
      <c r="L3" s="72"/>
      <c r="M3" s="72"/>
      <c r="N3" s="72"/>
      <c r="O3" s="72"/>
    </row>
    <row r="4" spans="2:15" ht="18.75">
      <c r="B4" s="18"/>
    </row>
    <row r="5" spans="2:15" ht="18.75">
      <c r="B5" s="17" t="s">
        <v>19</v>
      </c>
    </row>
    <row r="6" spans="2:15" ht="18.75">
      <c r="B6" s="17" t="s">
        <v>20</v>
      </c>
    </row>
    <row r="8" spans="2:15">
      <c r="B8" s="16" t="s">
        <v>110</v>
      </c>
    </row>
    <row r="10" spans="2:15">
      <c r="B10" s="19" t="s">
        <v>22</v>
      </c>
      <c r="C10" s="21">
        <v>158</v>
      </c>
    </row>
    <row r="11" spans="2:15">
      <c r="B11" s="19" t="s">
        <v>23</v>
      </c>
      <c r="C11" s="22">
        <v>10568</v>
      </c>
    </row>
    <row r="12" spans="2:15">
      <c r="B12" s="19" t="s">
        <v>28</v>
      </c>
      <c r="C12" s="21">
        <v>256</v>
      </c>
    </row>
    <row r="13" spans="2:15">
      <c r="B13" s="19" t="s">
        <v>24</v>
      </c>
      <c r="C13" s="20">
        <v>0.25</v>
      </c>
      <c r="D13" s="32">
        <f>C12*C13</f>
        <v>64</v>
      </c>
    </row>
    <row r="14" spans="2:15">
      <c r="B14" s="19" t="s">
        <v>25</v>
      </c>
      <c r="C14" s="23">
        <v>226</v>
      </c>
    </row>
    <row r="15" spans="2:15">
      <c r="B15" s="19" t="s">
        <v>26</v>
      </c>
      <c r="C15" s="23">
        <v>10</v>
      </c>
    </row>
    <row r="16" spans="2:15">
      <c r="B16" s="19" t="s">
        <v>27</v>
      </c>
      <c r="C16" s="23">
        <v>2</v>
      </c>
    </row>
    <row r="22" spans="11:16">
      <c r="O22" s="16" t="s">
        <v>59</v>
      </c>
    </row>
    <row r="24" spans="11:16">
      <c r="K24" s="16">
        <v>1</v>
      </c>
      <c r="L24" s="16" t="s">
        <v>53</v>
      </c>
      <c r="N24" s="22">
        <v>10568</v>
      </c>
      <c r="O24" s="16">
        <v>1600</v>
      </c>
    </row>
    <row r="25" spans="11:16">
      <c r="K25" s="16">
        <v>2</v>
      </c>
      <c r="L25" s="16" t="s">
        <v>54</v>
      </c>
      <c r="N25" s="36">
        <v>229</v>
      </c>
      <c r="O25" s="16">
        <v>95</v>
      </c>
    </row>
    <row r="26" spans="11:16">
      <c r="K26" s="16">
        <v>3</v>
      </c>
      <c r="L26" s="16" t="s">
        <v>55</v>
      </c>
      <c r="N26" s="36">
        <v>10</v>
      </c>
      <c r="O26" s="16">
        <v>10</v>
      </c>
    </row>
    <row r="27" spans="11:16">
      <c r="K27" s="16">
        <v>4</v>
      </c>
      <c r="L27" s="16" t="s">
        <v>56</v>
      </c>
      <c r="N27" s="36">
        <v>2</v>
      </c>
      <c r="O27" s="16">
        <v>2</v>
      </c>
    </row>
    <row r="28" spans="11:16">
      <c r="K28" s="16">
        <v>5</v>
      </c>
      <c r="L28" s="16" t="s">
        <v>57</v>
      </c>
      <c r="M28" s="16" t="s">
        <v>62</v>
      </c>
      <c r="N28" s="37">
        <f>N24/226</f>
        <v>46.761061946902657</v>
      </c>
      <c r="O28" s="16">
        <f>O24/226</f>
        <v>7.0796460176991154</v>
      </c>
      <c r="P28" s="16">
        <v>7.1</v>
      </c>
    </row>
    <row r="29" spans="11:16">
      <c r="K29" s="16">
        <v>6</v>
      </c>
      <c r="L29" s="16" t="s">
        <v>58</v>
      </c>
      <c r="M29" s="16" t="s">
        <v>63</v>
      </c>
      <c r="N29" s="37">
        <f>N25/N28</f>
        <v>4.8972369417108252</v>
      </c>
      <c r="O29" s="16">
        <f>O25/P28</f>
        <v>13.380281690140846</v>
      </c>
      <c r="P29" s="16">
        <v>13</v>
      </c>
    </row>
    <row r="30" spans="11:16">
      <c r="K30" s="16">
        <v>7</v>
      </c>
      <c r="L30" s="16" t="s">
        <v>64</v>
      </c>
      <c r="M30" s="16" t="s">
        <v>65</v>
      </c>
      <c r="N30" s="37">
        <f>N26*N28</f>
        <v>467.61061946902657</v>
      </c>
      <c r="O30" s="16">
        <f>O26*P28</f>
        <v>71</v>
      </c>
    </row>
    <row r="31" spans="11:16">
      <c r="K31" s="16">
        <v>8</v>
      </c>
      <c r="L31" s="16" t="s">
        <v>67</v>
      </c>
      <c r="M31" s="16" t="s">
        <v>66</v>
      </c>
      <c r="N31" s="37">
        <f>(N26+N27)*N28</f>
        <v>561.13274336283189</v>
      </c>
      <c r="O31" s="16">
        <f>(10+2)*P28</f>
        <v>85.199999999999989</v>
      </c>
    </row>
    <row r="32" spans="11:16">
      <c r="K32" s="16">
        <v>9</v>
      </c>
      <c r="L32" s="16" t="s">
        <v>68</v>
      </c>
      <c r="M32" s="16" t="s">
        <v>69</v>
      </c>
      <c r="N32" s="33">
        <f>N31-N30</f>
        <v>93.522123893805315</v>
      </c>
      <c r="O32" s="16">
        <f>O31-O30</f>
        <v>14.199999999999989</v>
      </c>
      <c r="P32" s="16">
        <v>15</v>
      </c>
    </row>
    <row r="33" spans="11:15">
      <c r="K33" s="16">
        <v>10</v>
      </c>
      <c r="L33" s="16" t="s">
        <v>70</v>
      </c>
      <c r="M33" s="16" t="s">
        <v>71</v>
      </c>
      <c r="N33" s="33">
        <f>N32+N30</f>
        <v>561.13274336283189</v>
      </c>
      <c r="O33" s="16">
        <f>P32+O30</f>
        <v>86</v>
      </c>
    </row>
    <row r="34" spans="11:15">
      <c r="K34" s="16">
        <v>11</v>
      </c>
      <c r="L34" s="16" t="s">
        <v>72</v>
      </c>
      <c r="M34" s="16" t="s">
        <v>73</v>
      </c>
      <c r="N34" s="33">
        <f>N32+N25</f>
        <v>322.52212389380531</v>
      </c>
      <c r="O34" s="16">
        <f>P32+O25</f>
        <v>110</v>
      </c>
    </row>
    <row r="35" spans="11:15">
      <c r="K35" s="16">
        <v>12</v>
      </c>
      <c r="L35" s="16" t="s">
        <v>74</v>
      </c>
      <c r="M35" s="16" t="s">
        <v>75</v>
      </c>
      <c r="N35" s="39">
        <f>(N34-N33)/N28</f>
        <v>-5.1027630582891748</v>
      </c>
      <c r="O35" s="38">
        <f>(O34-O33)/P28</f>
        <v>3.3802816901408455</v>
      </c>
    </row>
    <row r="60" spans="11:14">
      <c r="M60" s="16" t="s">
        <v>60</v>
      </c>
      <c r="N60" s="16">
        <v>480</v>
      </c>
    </row>
    <row r="61" spans="11:14">
      <c r="M61" s="16" t="s">
        <v>61</v>
      </c>
      <c r="N61" s="34">
        <v>0.15</v>
      </c>
    </row>
    <row r="63" spans="11:14">
      <c r="M63" s="16" t="s">
        <v>59</v>
      </c>
    </row>
    <row r="64" spans="11:14">
      <c r="K64" s="16">
        <v>2</v>
      </c>
    </row>
    <row r="66" spans="11:16">
      <c r="K66" s="16">
        <v>158</v>
      </c>
      <c r="M66" s="16">
        <v>200</v>
      </c>
    </row>
    <row r="69" spans="11:16">
      <c r="K69" s="16">
        <v>10568</v>
      </c>
      <c r="M69" s="16">
        <v>1600</v>
      </c>
      <c r="N69" s="16">
        <f>K64*M66*M69</f>
        <v>640000</v>
      </c>
    </row>
    <row r="71" spans="11:16">
      <c r="M71" s="16">
        <f>N61*N60</f>
        <v>72</v>
      </c>
      <c r="N71" s="16">
        <f>N69/M71</f>
        <v>8888.8888888888887</v>
      </c>
      <c r="O71" s="16">
        <f>SQRT(N71)</f>
        <v>94.28090415820634</v>
      </c>
      <c r="P71" s="35">
        <v>95</v>
      </c>
    </row>
    <row r="74" spans="11:16">
      <c r="K74" s="16">
        <f>K64*K66*K69</f>
        <v>3339488</v>
      </c>
    </row>
    <row r="75" spans="11:16">
      <c r="K75" s="16">
        <v>64</v>
      </c>
    </row>
    <row r="76" spans="11:16">
      <c r="K76" s="16">
        <f>K74/K75</f>
        <v>52179.5</v>
      </c>
    </row>
    <row r="78" spans="11:16">
      <c r="K78" s="16">
        <f>SQRT(K76)</f>
        <v>228.42832573916922</v>
      </c>
      <c r="L78" s="35">
        <v>229</v>
      </c>
    </row>
  </sheetData>
  <mergeCells count="2">
    <mergeCell ref="B2:O2"/>
    <mergeCell ref="B3:O3"/>
  </mergeCells>
  <pageMargins left="0.7" right="0.7" top="0.75" bottom="0.75" header="0.3" footer="0.3"/>
  <pageSetup paperSize="9" orientation="portrait" horizontalDpi="180" verticalDpi="180" r:id="rId1"/>
  <drawing r:id="rId2"/>
</worksheet>
</file>

<file path=xl/worksheets/sheet4.xml><?xml version="1.0" encoding="utf-8"?>
<worksheet xmlns="http://schemas.openxmlformats.org/spreadsheetml/2006/main" xmlns:r="http://schemas.openxmlformats.org/officeDocument/2006/relationships">
  <dimension ref="A2:O26"/>
  <sheetViews>
    <sheetView topLeftCell="A10" workbookViewId="0">
      <selection activeCell="H24" sqref="H24"/>
    </sheetView>
  </sheetViews>
  <sheetFormatPr defaultColWidth="9.140625" defaultRowHeight="18.75"/>
  <cols>
    <col min="1" max="1" width="24.5703125" style="2" customWidth="1"/>
    <col min="2" max="6" width="18" style="2" bestFit="1" customWidth="1"/>
    <col min="7" max="7" width="20" style="2" bestFit="1" customWidth="1"/>
    <col min="8" max="12" width="18" style="2" bestFit="1" customWidth="1"/>
    <col min="13" max="13" width="20" style="2" bestFit="1" customWidth="1"/>
    <col min="14" max="14" width="9.140625" style="2"/>
    <col min="15" max="15" width="9" style="2" customWidth="1"/>
    <col min="16" max="16384" width="9.140625" style="2"/>
  </cols>
  <sheetData>
    <row r="2" spans="1:15" s="24" customFormat="1" ht="79.5" customHeight="1">
      <c r="A2" s="80" t="s">
        <v>29</v>
      </c>
      <c r="B2" s="80"/>
      <c r="C2" s="80"/>
      <c r="D2" s="80"/>
      <c r="E2" s="80"/>
      <c r="F2" s="80"/>
      <c r="G2" s="80"/>
      <c r="H2" s="80"/>
      <c r="I2" s="80"/>
      <c r="J2" s="80"/>
      <c r="K2" s="80"/>
      <c r="L2" s="80"/>
      <c r="M2" s="80"/>
      <c r="N2" s="80"/>
      <c r="O2" s="80"/>
    </row>
    <row r="3" spans="1:15" s="24" customFormat="1" ht="33.75" customHeight="1">
      <c r="A3" s="80" t="s">
        <v>30</v>
      </c>
      <c r="B3" s="80"/>
      <c r="C3" s="80"/>
      <c r="D3" s="80"/>
      <c r="E3" s="80"/>
      <c r="F3" s="80"/>
      <c r="G3" s="80"/>
      <c r="H3" s="80"/>
      <c r="I3" s="80"/>
      <c r="J3" s="80"/>
      <c r="K3" s="80"/>
      <c r="L3" s="80"/>
      <c r="M3" s="80"/>
      <c r="N3" s="80"/>
      <c r="O3" s="80"/>
    </row>
    <row r="4" spans="1:15" s="24" customFormat="1" ht="47.25" customHeight="1">
      <c r="A4" s="80" t="s">
        <v>31</v>
      </c>
      <c r="B4" s="80"/>
      <c r="C4" s="80"/>
      <c r="D4" s="80"/>
      <c r="E4" s="80"/>
      <c r="F4" s="80"/>
      <c r="G4" s="80"/>
      <c r="H4" s="80"/>
      <c r="I4" s="80"/>
      <c r="J4" s="80"/>
      <c r="K4" s="80"/>
      <c r="L4" s="80"/>
      <c r="M4" s="80"/>
      <c r="N4" s="80"/>
      <c r="O4" s="80"/>
    </row>
    <row r="5" spans="1:15" s="24" customFormat="1" ht="32.25" customHeight="1">
      <c r="A5" s="80" t="s">
        <v>32</v>
      </c>
      <c r="B5" s="80"/>
      <c r="C5" s="80"/>
      <c r="D5" s="80"/>
      <c r="E5" s="80"/>
      <c r="F5" s="80"/>
      <c r="G5" s="80"/>
      <c r="H5" s="80"/>
      <c r="I5" s="80"/>
      <c r="J5" s="80"/>
      <c r="K5" s="80"/>
      <c r="L5" s="80"/>
      <c r="M5" s="80"/>
      <c r="N5" s="80"/>
      <c r="O5" s="80"/>
    </row>
    <row r="6" spans="1:15">
      <c r="A6" s="1"/>
    </row>
    <row r="7" spans="1:15">
      <c r="A7" s="41" t="s">
        <v>33</v>
      </c>
      <c r="B7" s="65">
        <v>432000</v>
      </c>
    </row>
    <row r="8" spans="1:15">
      <c r="A8" s="41" t="s">
        <v>34</v>
      </c>
      <c r="B8" s="65">
        <v>216000</v>
      </c>
    </row>
    <row r="9" spans="1:15">
      <c r="A9" s="41" t="s">
        <v>38</v>
      </c>
      <c r="B9" s="65">
        <v>103000</v>
      </c>
    </row>
    <row r="10" spans="1:15">
      <c r="A10" s="41" t="s">
        <v>35</v>
      </c>
      <c r="B10" s="65">
        <v>320000</v>
      </c>
    </row>
    <row r="11" spans="1:15">
      <c r="A11" s="41" t="s">
        <v>111</v>
      </c>
      <c r="B11" s="66">
        <v>0.1</v>
      </c>
    </row>
    <row r="14" spans="1:15">
      <c r="C14" s="27">
        <v>1</v>
      </c>
      <c r="D14" s="27">
        <v>2</v>
      </c>
      <c r="E14" s="27">
        <v>3</v>
      </c>
      <c r="F14" s="27">
        <v>4</v>
      </c>
      <c r="G14" s="27">
        <v>5</v>
      </c>
      <c r="H14" s="27">
        <v>6</v>
      </c>
      <c r="I14" s="27">
        <v>7</v>
      </c>
      <c r="J14" s="27">
        <v>8</v>
      </c>
      <c r="K14" s="27">
        <v>9</v>
      </c>
      <c r="L14" s="27">
        <v>10</v>
      </c>
    </row>
    <row r="15" spans="1:15">
      <c r="B15" s="41" t="s">
        <v>39</v>
      </c>
      <c r="C15" s="42">
        <f>-B7</f>
        <v>-432000</v>
      </c>
      <c r="D15" s="42">
        <f>C18</f>
        <v>-545000</v>
      </c>
      <c r="E15" s="42">
        <f t="shared" ref="E15:L15" si="0">D18</f>
        <v>-442000</v>
      </c>
      <c r="F15" s="42">
        <f t="shared" si="0"/>
        <v>-339000</v>
      </c>
      <c r="G15" s="42">
        <f t="shared" si="0"/>
        <v>-236000</v>
      </c>
      <c r="H15" s="42">
        <f t="shared" si="0"/>
        <v>-133000</v>
      </c>
      <c r="I15" s="42">
        <f t="shared" si="0"/>
        <v>-30000</v>
      </c>
      <c r="J15" s="42">
        <f t="shared" si="0"/>
        <v>73000</v>
      </c>
      <c r="K15" s="42">
        <f t="shared" si="0"/>
        <v>176000</v>
      </c>
      <c r="L15" s="42">
        <f t="shared" si="0"/>
        <v>279000</v>
      </c>
      <c r="M15" s="41"/>
    </row>
    <row r="16" spans="1:15">
      <c r="B16" s="41" t="s">
        <v>36</v>
      </c>
      <c r="C16" s="43">
        <f>B8</f>
        <v>216000</v>
      </c>
      <c r="D16" s="44">
        <v>0</v>
      </c>
      <c r="E16" s="44">
        <v>0</v>
      </c>
      <c r="F16" s="44">
        <v>0</v>
      </c>
      <c r="G16" s="44">
        <v>0</v>
      </c>
      <c r="H16" s="44">
        <v>0</v>
      </c>
      <c r="I16" s="44">
        <v>0</v>
      </c>
      <c r="J16" s="44">
        <v>0</v>
      </c>
      <c r="K16" s="44">
        <v>0</v>
      </c>
      <c r="L16" s="44">
        <v>0</v>
      </c>
      <c r="M16" s="41"/>
    </row>
    <row r="17" spans="1:13">
      <c r="B17" s="41" t="s">
        <v>37</v>
      </c>
      <c r="C17" s="43">
        <f>B9</f>
        <v>103000</v>
      </c>
      <c r="D17" s="43">
        <f>C17</f>
        <v>103000</v>
      </c>
      <c r="E17" s="43">
        <f t="shared" ref="E17:L17" si="1">D17</f>
        <v>103000</v>
      </c>
      <c r="F17" s="43">
        <f t="shared" si="1"/>
        <v>103000</v>
      </c>
      <c r="G17" s="43">
        <f t="shared" si="1"/>
        <v>103000</v>
      </c>
      <c r="H17" s="43">
        <f t="shared" si="1"/>
        <v>103000</v>
      </c>
      <c r="I17" s="43">
        <f t="shared" si="1"/>
        <v>103000</v>
      </c>
      <c r="J17" s="43">
        <f t="shared" si="1"/>
        <v>103000</v>
      </c>
      <c r="K17" s="43">
        <f t="shared" si="1"/>
        <v>103000</v>
      </c>
      <c r="L17" s="43">
        <f t="shared" si="1"/>
        <v>103000</v>
      </c>
      <c r="M17" s="43">
        <f>SUM(C17:L17)</f>
        <v>1030000</v>
      </c>
    </row>
    <row r="18" spans="1:13">
      <c r="B18" s="41" t="s">
        <v>40</v>
      </c>
      <c r="C18" s="43">
        <f>C15-C16+C17</f>
        <v>-545000</v>
      </c>
      <c r="D18" s="43">
        <f>D15-D16+D17</f>
        <v>-442000</v>
      </c>
      <c r="E18" s="43">
        <f t="shared" ref="E18:L18" si="2">E15-E16+E17</f>
        <v>-339000</v>
      </c>
      <c r="F18" s="43">
        <f t="shared" si="2"/>
        <v>-236000</v>
      </c>
      <c r="G18" s="43">
        <f t="shared" si="2"/>
        <v>-133000</v>
      </c>
      <c r="H18" s="43">
        <f t="shared" si="2"/>
        <v>-30000</v>
      </c>
      <c r="I18" s="43">
        <f t="shared" si="2"/>
        <v>73000</v>
      </c>
      <c r="J18" s="43">
        <f t="shared" si="2"/>
        <v>176000</v>
      </c>
      <c r="K18" s="43">
        <f t="shared" si="2"/>
        <v>279000</v>
      </c>
      <c r="L18" s="43">
        <f t="shared" si="2"/>
        <v>382000</v>
      </c>
      <c r="M18" s="43">
        <f>M17+B10</f>
        <v>1350000</v>
      </c>
    </row>
    <row r="22" spans="1:13" ht="36.75" customHeight="1">
      <c r="A22" s="68" t="s">
        <v>112</v>
      </c>
      <c r="B22" s="2">
        <v>1</v>
      </c>
    </row>
    <row r="23" spans="1:13">
      <c r="A23"/>
      <c r="B23" s="67">
        <f>B11</f>
        <v>0.1</v>
      </c>
      <c r="C23" s="2">
        <f>B22+B23</f>
        <v>1.1000000000000001</v>
      </c>
    </row>
    <row r="24" spans="1:13">
      <c r="B24" s="2">
        <v>10</v>
      </c>
      <c r="C24" s="2">
        <f>C23*B24</f>
        <v>11</v>
      </c>
      <c r="D24" s="2">
        <v>11</v>
      </c>
      <c r="E24" s="2">
        <f>POWER(C23,10)</f>
        <v>2.5937424601000019</v>
      </c>
      <c r="G24" s="28">
        <f>B7*E24</f>
        <v>1120496.7427632008</v>
      </c>
      <c r="H24" s="28">
        <f>M18-G24</f>
        <v>229503.25723679923</v>
      </c>
    </row>
    <row r="25" spans="1:13">
      <c r="C25" s="25">
        <f>B22/C24</f>
        <v>9.0909090909090912E-2</v>
      </c>
    </row>
    <row r="26" spans="1:13">
      <c r="A26" s="81" t="s">
        <v>52</v>
      </c>
      <c r="B26" s="81"/>
      <c r="C26" s="81"/>
      <c r="D26" s="81"/>
      <c r="E26" s="81"/>
      <c r="F26" s="81"/>
      <c r="G26" s="81"/>
    </row>
  </sheetData>
  <mergeCells count="5">
    <mergeCell ref="A2:O2"/>
    <mergeCell ref="A3:O3"/>
    <mergeCell ref="A4:O4"/>
    <mergeCell ref="A5:O5"/>
    <mergeCell ref="A26:G26"/>
  </mergeCells>
  <pageMargins left="0.7" right="0.7" top="0.75" bottom="0.75" header="0.3" footer="0.3"/>
  <pageSetup paperSize="9" orientation="portrait" horizontalDpi="180" verticalDpi="180" r:id="rId1"/>
</worksheet>
</file>

<file path=xl/worksheets/sheet5.xml><?xml version="1.0" encoding="utf-8"?>
<worksheet xmlns="http://schemas.openxmlformats.org/spreadsheetml/2006/main" xmlns:r="http://schemas.openxmlformats.org/officeDocument/2006/relationships">
  <dimension ref="A2:O25"/>
  <sheetViews>
    <sheetView topLeftCell="A7" workbookViewId="0">
      <selection activeCell="C25" sqref="C25"/>
    </sheetView>
  </sheetViews>
  <sheetFormatPr defaultColWidth="9.140625" defaultRowHeight="18.75"/>
  <cols>
    <col min="1" max="1" width="47.85546875" style="2" bestFit="1" customWidth="1"/>
    <col min="2" max="2" width="21.42578125" style="2" bestFit="1" customWidth="1"/>
    <col min="3" max="3" width="12.7109375" style="2" bestFit="1" customWidth="1"/>
    <col min="4" max="4" width="20" style="2" bestFit="1" customWidth="1"/>
    <col min="5" max="12" width="9.140625" style="2"/>
    <col min="13" max="13" width="11.140625" style="2" customWidth="1"/>
    <col min="14" max="14" width="7.140625" style="2" customWidth="1"/>
    <col min="15" max="15" width="10.5703125" style="2" customWidth="1"/>
    <col min="16" max="16384" width="9.140625" style="2"/>
  </cols>
  <sheetData>
    <row r="2" spans="1:15" ht="57.75" customHeight="1">
      <c r="A2" s="82" t="s">
        <v>41</v>
      </c>
      <c r="B2" s="82"/>
      <c r="C2" s="82"/>
      <c r="D2" s="82"/>
      <c r="E2" s="82"/>
      <c r="F2" s="82"/>
      <c r="G2" s="82"/>
      <c r="H2" s="82"/>
      <c r="I2" s="82"/>
      <c r="J2" s="82"/>
      <c r="K2" s="82"/>
      <c r="L2" s="82"/>
      <c r="M2" s="82"/>
      <c r="N2" s="82"/>
      <c r="O2" s="82"/>
    </row>
    <row r="3" spans="1:15">
      <c r="A3" s="82" t="s">
        <v>42</v>
      </c>
      <c r="B3" s="82"/>
      <c r="C3" s="82"/>
      <c r="D3" s="82"/>
      <c r="E3" s="82"/>
      <c r="F3" s="82"/>
      <c r="G3" s="82"/>
      <c r="H3" s="82"/>
      <c r="I3" s="82"/>
      <c r="J3" s="82"/>
      <c r="K3" s="82"/>
      <c r="L3" s="82"/>
      <c r="M3" s="82"/>
      <c r="N3" s="82"/>
      <c r="O3" s="82"/>
    </row>
    <row r="4" spans="1:15">
      <c r="A4" s="82" t="s">
        <v>43</v>
      </c>
      <c r="B4" s="82"/>
      <c r="C4" s="82"/>
      <c r="D4" s="82"/>
      <c r="E4" s="82"/>
      <c r="F4" s="82"/>
      <c r="G4" s="82"/>
      <c r="H4" s="82"/>
      <c r="I4" s="82"/>
      <c r="J4" s="82"/>
      <c r="K4" s="82"/>
      <c r="L4" s="82"/>
      <c r="M4" s="82"/>
      <c r="N4" s="82"/>
      <c r="O4" s="82"/>
    </row>
    <row r="5" spans="1:15">
      <c r="A5" s="82" t="s">
        <v>44</v>
      </c>
      <c r="B5" s="82"/>
      <c r="C5" s="82"/>
      <c r="D5" s="82"/>
      <c r="E5" s="82"/>
      <c r="F5" s="82"/>
      <c r="G5" s="82"/>
      <c r="H5" s="82"/>
      <c r="I5" s="82"/>
      <c r="J5" s="82"/>
      <c r="K5" s="82"/>
      <c r="L5" s="82"/>
      <c r="M5" s="82"/>
      <c r="N5" s="82"/>
      <c r="O5" s="82"/>
    </row>
    <row r="6" spans="1:15">
      <c r="A6" s="82" t="s">
        <v>45</v>
      </c>
      <c r="B6" s="82"/>
      <c r="C6" s="82"/>
      <c r="D6" s="82"/>
      <c r="E6" s="82"/>
      <c r="F6" s="82"/>
      <c r="G6" s="82"/>
      <c r="H6" s="82"/>
      <c r="I6" s="82"/>
      <c r="J6" s="82"/>
      <c r="K6" s="82"/>
      <c r="L6" s="82"/>
      <c r="M6" s="82"/>
      <c r="N6" s="82"/>
      <c r="O6" s="82"/>
    </row>
    <row r="8" spans="1:15">
      <c r="A8" s="2" t="s">
        <v>46</v>
      </c>
      <c r="B8" s="69">
        <v>6500000</v>
      </c>
      <c r="D8" s="30">
        <f>B8-B9-B10</f>
        <v>-1092000</v>
      </c>
    </row>
    <row r="9" spans="1:15">
      <c r="A9" s="2" t="s">
        <v>78</v>
      </c>
      <c r="B9" s="69">
        <v>4840000</v>
      </c>
      <c r="C9" s="26">
        <f>B9/B8</f>
        <v>0.74461538461538457</v>
      </c>
    </row>
    <row r="10" spans="1:15">
      <c r="A10" s="2" t="s">
        <v>79</v>
      </c>
      <c r="B10" s="69">
        <v>2752000</v>
      </c>
      <c r="C10" s="29">
        <f>B10/B14</f>
        <v>11965.217391304348</v>
      </c>
      <c r="D10" s="25">
        <v>11966</v>
      </c>
    </row>
    <row r="11" spans="1:15">
      <c r="A11" s="2" t="s">
        <v>80</v>
      </c>
      <c r="B11" s="70">
        <v>650</v>
      </c>
      <c r="D11" s="31">
        <f>B8/B11</f>
        <v>10000</v>
      </c>
    </row>
    <row r="12" spans="1:15">
      <c r="A12" s="2" t="s">
        <v>81</v>
      </c>
      <c r="B12" s="71">
        <v>16000</v>
      </c>
    </row>
    <row r="13" spans="1:15">
      <c r="A13" s="2" t="s">
        <v>82</v>
      </c>
      <c r="B13" s="70">
        <v>420</v>
      </c>
      <c r="C13" s="26">
        <f>B13/B11</f>
        <v>0.64615384615384619</v>
      </c>
    </row>
    <row r="14" spans="1:15">
      <c r="B14" s="2">
        <f>B11-B13</f>
        <v>230</v>
      </c>
    </row>
    <row r="15" spans="1:15">
      <c r="B15" s="29">
        <f>B12*B11</f>
        <v>10400000</v>
      </c>
      <c r="D15" s="25">
        <f>D10*B11</f>
        <v>7777900</v>
      </c>
    </row>
    <row r="16" spans="1:15">
      <c r="B16" s="29">
        <f>B12*B13</f>
        <v>6720000</v>
      </c>
      <c r="D16" s="28">
        <f>D10*B13</f>
        <v>5025720</v>
      </c>
    </row>
    <row r="17" spans="1:4">
      <c r="B17" s="29">
        <f>B15-B16</f>
        <v>3680000</v>
      </c>
      <c r="D17" s="28">
        <f>D15-D16</f>
        <v>2752180</v>
      </c>
    </row>
    <row r="18" spans="1:4">
      <c r="B18" s="28">
        <f>B17-B10</f>
        <v>928000</v>
      </c>
      <c r="D18" s="28">
        <f>D17-B10</f>
        <v>180</v>
      </c>
    </row>
    <row r="20" spans="1:4">
      <c r="A20" s="2" t="s">
        <v>47</v>
      </c>
    </row>
    <row r="21" spans="1:4">
      <c r="A21" s="2" t="s">
        <v>48</v>
      </c>
      <c r="B21" s="28">
        <f>D15</f>
        <v>7777900</v>
      </c>
    </row>
    <row r="22" spans="1:4">
      <c r="A22" s="2" t="s">
        <v>49</v>
      </c>
      <c r="B22" s="28">
        <f>D10</f>
        <v>11966</v>
      </c>
    </row>
    <row r="24" spans="1:4">
      <c r="A24" s="2" t="s">
        <v>50</v>
      </c>
      <c r="B24" s="29">
        <f>B12*B14-B10</f>
        <v>928000</v>
      </c>
    </row>
    <row r="25" spans="1:4">
      <c r="A25" s="2" t="s">
        <v>51</v>
      </c>
      <c r="B25" s="28">
        <f>B21-B8</f>
        <v>1277900</v>
      </c>
      <c r="C25" s="26">
        <f>B25/B21</f>
        <v>0.16429884673240849</v>
      </c>
    </row>
  </sheetData>
  <mergeCells count="5">
    <mergeCell ref="A2:O2"/>
    <mergeCell ref="A3:O3"/>
    <mergeCell ref="A4:O4"/>
    <mergeCell ref="A5:O5"/>
    <mergeCell ref="A6:O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Модуль1</vt:lpstr>
      <vt:lpstr>Реш 1-го модуля</vt:lpstr>
      <vt:lpstr>Модуль2</vt:lpstr>
      <vt:lpstr>Модуль3</vt:lpstr>
      <vt:lpstr>Модуль4</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2023-05-30T18:58:46Z</dcterms:modified>
</cp:coreProperties>
</file>