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utrizoe Summary" sheetId="1" state="visible" r:id="rId2"/>
    <sheet name="Yearly MIS" sheetId="2" state="visible" r:id="rId3"/>
    <sheet name="SHA Financial Plan" sheetId="3" state="visible" r:id="rId4"/>
  </sheets>
  <calcPr iterateCount="10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<sst xmlns="http://schemas.openxmlformats.org/spreadsheetml/2006/main" count="108" uniqueCount="83">
  <si>
    <t xml:space="preserve">Average Growth QoQ / Q1 FY23</t>
  </si>
  <si>
    <t xml:space="preserve">Revenue</t>
  </si>
  <si>
    <t xml:space="preserve">Projected (Incl GST)</t>
  </si>
  <si>
    <t xml:space="preserve">Achieved GMV</t>
  </si>
  <si>
    <t xml:space="preserve">GMV % Ach</t>
  </si>
  <si>
    <t xml:space="preserve">Achieved (Incl GST)</t>
  </si>
  <si>
    <t xml:space="preserve">NR % Ach</t>
  </si>
  <si>
    <t xml:space="preserve">Q1 FY 22</t>
  </si>
  <si>
    <t xml:space="preserve">Q2 FY 22</t>
  </si>
  <si>
    <t xml:space="preserve">Q3 FY22</t>
  </si>
  <si>
    <t xml:space="preserve">Q4 FY22</t>
  </si>
  <si>
    <t xml:space="preserve">Total</t>
  </si>
  <si>
    <t xml:space="preserve">Till July2022</t>
  </si>
  <si>
    <t xml:space="preserve">Projected Rev (Incl GST)</t>
  </si>
  <si>
    <t xml:space="preserve">Q1 FY 23</t>
  </si>
  <si>
    <t xml:space="preserve">Q2 FY 23</t>
  </si>
  <si>
    <t xml:space="preserve">Q3 FY23</t>
  </si>
  <si>
    <t xml:space="preserve">Q4 FY23</t>
  </si>
  <si>
    <t xml:space="preserve">Projected Expenses</t>
  </si>
  <si>
    <t xml:space="preserve">Actual Expenses</t>
  </si>
  <si>
    <t xml:space="preserve">% Spends</t>
  </si>
  <si>
    <t xml:space="preserve">Projected Burn</t>
  </si>
  <si>
    <t xml:space="preserve">Actual Burn</t>
  </si>
  <si>
    <t xml:space="preserve">Burn %</t>
  </si>
  <si>
    <t xml:space="preserve">** There will be diff between GSTR and Burn as few marketplaces will give us invoices on full GMV vs Market Aggregators which will give invoices less comissions</t>
  </si>
  <si>
    <t xml:space="preserve">Growth MOM(%)</t>
  </si>
  <si>
    <t xml:space="preserve">* Revenue nos. are Inclusive of Commissions</t>
  </si>
  <si>
    <t xml:space="preserve">** Projections as per submitted BP</t>
  </si>
  <si>
    <t xml:space="preserve">Projected</t>
  </si>
  <si>
    <t xml:space="preserve">Actuals</t>
  </si>
  <si>
    <t xml:space="preserve">Revenue - GMV</t>
  </si>
  <si>
    <t xml:space="preserve">Invoice Values - Ex Commissions</t>
  </si>
  <si>
    <t xml:space="preserve">Filed GSTR - 1</t>
  </si>
  <si>
    <t xml:space="preserve">Operating Monthly Expenses(Ex Capex)</t>
  </si>
  <si>
    <t xml:space="preserve">Spends</t>
  </si>
  <si>
    <t xml:space="preserve">Cost of Sales</t>
  </si>
  <si>
    <t xml:space="preserve">EBIDTA</t>
  </si>
  <si>
    <t xml:space="preserve">Carry Forward EBIDTA</t>
  </si>
  <si>
    <t xml:space="preserve">Monthly Burn _ OPEX</t>
  </si>
  <si>
    <t xml:space="preserve">AOV + CAC</t>
  </si>
  <si>
    <t xml:space="preserve">A]Average Revenue Realisation - AOV</t>
  </si>
  <si>
    <t xml:space="preserve">B] Total Marketing Spends</t>
  </si>
  <si>
    <t xml:space="preserve">C] CAC</t>
  </si>
  <si>
    <t xml:space="preserve">December</t>
  </si>
  <si>
    <t xml:space="preserve">January</t>
  </si>
  <si>
    <t xml:space="preserve">February</t>
  </si>
  <si>
    <t xml:space="preserve">March</t>
  </si>
  <si>
    <t xml:space="preserve">MTH 1</t>
  </si>
  <si>
    <t xml:space="preserve">MTH 2</t>
  </si>
  <si>
    <t xml:space="preserve">MTH 3</t>
  </si>
  <si>
    <t xml:space="preserve">MTH 4</t>
  </si>
  <si>
    <t xml:space="preserve">MTH 5</t>
  </si>
  <si>
    <t xml:space="preserve">MTH 6</t>
  </si>
  <si>
    <t xml:space="preserve">MTH 7</t>
  </si>
  <si>
    <t xml:space="preserve">MTH 8</t>
  </si>
  <si>
    <t xml:space="preserve">MTH 9</t>
  </si>
  <si>
    <t xml:space="preserve">MTH 10</t>
  </si>
  <si>
    <t xml:space="preserve">MTH 11</t>
  </si>
  <si>
    <t xml:space="preserve">MTH 12</t>
  </si>
  <si>
    <t xml:space="preserve">MTH 13</t>
  </si>
  <si>
    <t xml:space="preserve">MTH 14</t>
  </si>
  <si>
    <t xml:space="preserve">MTH 15</t>
  </si>
  <si>
    <t xml:space="preserve">MTH 16</t>
  </si>
  <si>
    <t xml:space="preserve">Sales</t>
  </si>
  <si>
    <t xml:space="preserve">Achieved</t>
  </si>
  <si>
    <t xml:space="preserve">Total Monthly Expense</t>
  </si>
  <si>
    <t xml:space="preserve">Actual Expense</t>
  </si>
  <si>
    <t xml:space="preserve">Net Sales</t>
  </si>
  <si>
    <t xml:space="preserve">COGS</t>
  </si>
  <si>
    <t xml:space="preserve">COGS (%)</t>
  </si>
  <si>
    <t xml:space="preserve">Gross Income</t>
  </si>
  <si>
    <t xml:space="preserve">Gross Income (%)</t>
  </si>
  <si>
    <t xml:space="preserve">Cost of Marketing</t>
  </si>
  <si>
    <t xml:space="preserve">Marketing (%)</t>
  </si>
  <si>
    <t xml:space="preserve">ROAS</t>
  </si>
  <si>
    <t xml:space="preserve">Operating Expenses ( Excld. Employees)</t>
  </si>
  <si>
    <t xml:space="preserve">Opex (%)</t>
  </si>
  <si>
    <t xml:space="preserve">Employee Benefits</t>
  </si>
  <si>
    <t xml:space="preserve">Employee Benefits (%)</t>
  </si>
  <si>
    <t xml:space="preserve">Product Launch</t>
  </si>
  <si>
    <t xml:space="preserve">EBITDA</t>
  </si>
  <si>
    <t xml:space="preserve">EBITDA (%)</t>
  </si>
  <si>
    <t xml:space="preserve">Cumulative Losses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</si>
</sst>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\ * #,##0.00\ ;\ * \(#,##0.00\);\ * \-#\ ;\ @\ "/>
    <numFmt numFmtId="166" formatCode="0%"/>
    <numFmt numFmtId="167" formatCode="0"/>
    <numFmt numFmtId="168" formatCode="mm/yy"/>
    <numFmt numFmtId="169" formatCode="0.00%"/>
    <numFmt numFmtId="170" formatCode="\ * #,##0.00\ ;\ * \-#,##0.00\ ;\ * \-#\ ;\ @\ "/>
    <numFmt numFmtId="171" formatCode="0.00"/>
    <numFmt numFmtId="172" formatCode="0.0%"/>
  </numFmts>
  <fonts count="1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b val="true"/>
      <sz val="10"/>
      <color rgb="FFFF0000"/>
      <name val="Cambria"/>
      <family val="1"/>
    </font>
    <font>
      <sz val="10"/>
      <color rgb="FF000000"/>
      <name val="Cambria"/>
      <family val="1"/>
    </font>
    <font>
      <b val="true"/>
      <sz val="10"/>
      <color rgb="FF000000"/>
      <name val="Cambria"/>
      <family val="1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i val="true"/>
      <sz val="11"/>
      <color rgb="FFFF0000"/>
      <name val="Calibri"/>
      <family val="2"/>
    </font>
    <font>
      <b val="true"/>
      <i val="true"/>
      <sz val="9"/>
      <color rgb="FFFF0000"/>
      <name val="Cambria"/>
      <family val="1"/>
    </font>
    <font>
      <sz val="10"/>
      <name val="Cambria"/>
      <family val="1"/>
    </font>
    <font>
      <b val="true"/>
      <sz val="10"/>
      <color rgb="FFFFFFFF"/>
      <name val="Cambria"/>
      <family val="1"/>
    </font>
    <font>
      <b val="true"/>
      <sz val="10"/>
      <name val="Cambria"/>
      <family val="1"/>
    </font>
    <font>
      <b val="true"/>
      <i val="true"/>
      <sz val="10"/>
      <color rgb="FFFFFFFF"/>
      <name val="Cambria"/>
      <family val="1"/>
    </font>
    <font>
      <sz val="11"/>
      <color rgb="FF000000"/>
      <name val="Cambria"/>
      <family val="1"/>
    </font>
    <font>
      <sz val="11"/>
      <color rgb="FFFFFFFF"/>
      <name val="Cambria"/>
      <family val="1"/>
    </font>
    <font>
      <sz val="11"/>
      <color rgb="FFFF000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FBE5D6"/>
      </patternFill>
    </fill>
    <fill>
      <patternFill patternType="solid">
        <fgColor rgb="FFFFE699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000000"/>
        <bgColor rgb="FF003300"/>
      </patternFill>
    </fill>
    <fill>
      <patternFill patternType="solid">
        <fgColor rgb="FF2F5597"/>
        <bgColor rgb="FF666699"/>
      </patternFill>
    </fill>
    <fill>
      <patternFill patternType="solid">
        <fgColor rgb="FF002060"/>
        <bgColor rgb="FF000080"/>
      </patternFill>
    </fill>
    <fill>
      <patternFill patternType="solid">
        <fgColor rgb="FFF2F2F2"/>
        <bgColor rgb="FFFFFFFF"/>
      </patternFill>
    </fill>
    <fill>
      <patternFill patternType="solid">
        <fgColor rgb="FFFBE5D6"/>
        <bgColor rgb="FFF2F2F2"/>
      </patternFill>
    </fill>
    <fill>
      <patternFill patternType="solid">
        <fgColor rgb="FFFFFFFF"/>
        <bgColor rgb="FFF2F2F2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/>
      <top style="dotted"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3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12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7" fillId="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7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5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7" borderId="1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4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8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7" fillId="8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6" fillId="0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2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9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9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9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6" fillId="0" borderId="14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6" fillId="0" borderId="14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6" fillId="0" borderId="14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6" fillId="10" borderId="14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11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BE5D6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6875" defaultRowHeight="13.8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3.71"/>
    <col collapsed="false" customWidth="true" hidden="false" outlineLevel="0" max="4" min="4" style="0" width="18.42"/>
    <col collapsed="false" customWidth="true" hidden="false" outlineLevel="0" max="5" min="5" style="0" width="12.14"/>
    <col collapsed="false" customWidth="true" hidden="false" outlineLevel="0" max="6" min="6" style="0" width="19.42"/>
    <col collapsed="false" customWidth="true" hidden="false" outlineLevel="0" max="7" min="7" style="0" width="13.57"/>
    <col collapsed="false" customWidth="true" hidden="false" outlineLevel="0" max="8" min="8" style="1" width="9"/>
  </cols>
  <sheetData>
    <row r="2" customFormat="false" ht="13.8" hidden="false" customHeight="false" outlineLevel="0" collapsed="false">
      <c r="B2" s="2" t="s">
        <v>0</v>
      </c>
      <c r="C2" s="2"/>
      <c r="D2" s="2"/>
      <c r="E2" s="3"/>
      <c r="F2" s="3"/>
    </row>
    <row r="3" customFormat="false" ht="13.8" hidden="false" customHeight="false" outlineLevel="0" collapsed="false">
      <c r="B3" s="4" t="s">
        <v>1</v>
      </c>
      <c r="C3" s="5" t="n">
        <v>0.36</v>
      </c>
      <c r="D3" s="5"/>
      <c r="E3" s="3"/>
      <c r="F3" s="3"/>
    </row>
    <row r="4" customFormat="false" ht="13.8" hidden="false" customHeight="false" outlineLevel="0" collapsed="false">
      <c r="B4" s="6"/>
      <c r="C4" s="7"/>
      <c r="D4" s="7"/>
      <c r="E4" s="3"/>
      <c r="F4" s="3"/>
    </row>
    <row r="5" customFormat="false" ht="13.8" hidden="false" customHeight="false" outlineLevel="0" collapsed="false">
      <c r="B5" s="8"/>
      <c r="C5" s="9" t="s">
        <v>2</v>
      </c>
      <c r="D5" s="10" t="s">
        <v>3</v>
      </c>
      <c r="E5" s="9" t="s">
        <v>4</v>
      </c>
      <c r="F5" s="9" t="s">
        <v>5</v>
      </c>
      <c r="G5" s="11" t="s">
        <v>6</v>
      </c>
    </row>
    <row r="6" customFormat="false" ht="13.8" hidden="false" customHeight="false" outlineLevel="0" collapsed="false">
      <c r="B6" s="12" t="s">
        <v>7</v>
      </c>
      <c r="C6" s="3" t="n">
        <v>1720730</v>
      </c>
      <c r="D6" s="13" t="n">
        <v>1297536</v>
      </c>
      <c r="E6" s="14" t="n">
        <v>0.754061357679589</v>
      </c>
      <c r="F6" s="3" t="n">
        <v>1216717</v>
      </c>
      <c r="G6" s="15" t="n">
        <f aca="false">F6/C6</f>
        <v>0.707093501014105</v>
      </c>
    </row>
    <row r="7" customFormat="false" ht="13.8" hidden="false" customHeight="false" outlineLevel="0" collapsed="false">
      <c r="B7" s="12" t="s">
        <v>8</v>
      </c>
      <c r="C7" s="3" t="n">
        <v>2312745</v>
      </c>
      <c r="D7" s="13" t="n">
        <v>2230051</v>
      </c>
      <c r="E7" s="14" t="n">
        <v>0.964244220612303</v>
      </c>
      <c r="F7" s="3" t="n">
        <v>1949728</v>
      </c>
      <c r="G7" s="15" t="n">
        <f aca="false">F7/C7</f>
        <v>0.843036305342785</v>
      </c>
    </row>
    <row r="8" customFormat="false" ht="13.8" hidden="false" customHeight="false" outlineLevel="0" collapsed="false">
      <c r="B8" s="16" t="s">
        <v>9</v>
      </c>
      <c r="C8" s="3" t="n">
        <v>3491478</v>
      </c>
      <c r="D8" s="13" t="n">
        <v>3030290</v>
      </c>
      <c r="E8" s="14" t="n">
        <v>0.867910380646821</v>
      </c>
      <c r="F8" s="3" t="n">
        <v>2586732</v>
      </c>
      <c r="G8" s="15" t="n">
        <f aca="false">F8/C8</f>
        <v>0.740870198809788</v>
      </c>
    </row>
    <row r="9" customFormat="false" ht="13.8" hidden="false" customHeight="false" outlineLevel="0" collapsed="false">
      <c r="B9" s="16" t="s">
        <v>10</v>
      </c>
      <c r="C9" s="3" t="n">
        <v>4455368</v>
      </c>
      <c r="D9" s="13" t="n">
        <v>4465887</v>
      </c>
      <c r="E9" s="14" t="n">
        <v>1.00236097220252</v>
      </c>
      <c r="F9" s="3" t="n">
        <v>3712243</v>
      </c>
      <c r="G9" s="15" t="n">
        <f aca="false">F9/C9</f>
        <v>0.833206819279575</v>
      </c>
    </row>
    <row r="10" customFormat="false" ht="13.8" hidden="false" customHeight="false" outlineLevel="0" collapsed="false">
      <c r="B10" s="17" t="s">
        <v>11</v>
      </c>
      <c r="C10" s="18" t="n">
        <v>11980321</v>
      </c>
      <c r="D10" s="19" t="n">
        <v>11023764</v>
      </c>
      <c r="E10" s="20" t="n">
        <v>0.920155979126102</v>
      </c>
      <c r="F10" s="18" t="n">
        <v>9465420</v>
      </c>
      <c r="G10" s="21" t="n">
        <f aca="false">AVERAGE(G6:G9)</f>
        <v>0.781051706111563</v>
      </c>
    </row>
    <row r="11" customFormat="false" ht="13.8" hidden="false" customHeight="false" outlineLevel="0" collapsed="false">
      <c r="D11" s="22" t="s">
        <v>12</v>
      </c>
      <c r="F11" s="1"/>
    </row>
    <row r="12" customFormat="false" ht="13.8" hidden="false" customHeight="false" outlineLevel="0" collapsed="false">
      <c r="B12" s="8"/>
      <c r="C12" s="9" t="s">
        <v>13</v>
      </c>
      <c r="D12" s="10" t="s">
        <v>3</v>
      </c>
      <c r="E12" s="9" t="s">
        <v>4</v>
      </c>
      <c r="F12" s="9" t="s">
        <v>5</v>
      </c>
      <c r="G12" s="11" t="s">
        <v>6</v>
      </c>
    </row>
    <row r="13" customFormat="false" ht="13.8" hidden="false" customHeight="false" outlineLevel="0" collapsed="false">
      <c r="B13" s="12" t="s">
        <v>14</v>
      </c>
      <c r="C13" s="3" t="n">
        <v>7449000</v>
      </c>
      <c r="D13" s="13" t="n">
        <f aca="false">'Yearly MIS'!L7+'Yearly MIS'!N7+'Yearly MIS'!P7</f>
        <v>6038725</v>
      </c>
      <c r="E13" s="14" t="n">
        <f aca="false">D13/C13</f>
        <v>0.810675929654987</v>
      </c>
      <c r="F13" s="3" t="n">
        <f aca="false">'Yearly MIS'!L9+'Yearly MIS'!N8+'Yearly MIS'!P8</f>
        <v>5085321</v>
      </c>
      <c r="G13" s="15" t="n">
        <f aca="false">F13/C13</f>
        <v>0.6826850583971</v>
      </c>
      <c r="H13" s="23"/>
    </row>
    <row r="14" customFormat="false" ht="13.8" hidden="false" customHeight="false" outlineLevel="0" collapsed="false">
      <c r="B14" s="12" t="s">
        <v>15</v>
      </c>
      <c r="C14" s="3" t="n">
        <v>11010693</v>
      </c>
      <c r="D14" s="13" t="n">
        <v>3318000</v>
      </c>
      <c r="E14" s="14" t="n">
        <f aca="false">D14/C14</f>
        <v>0.301343430427131</v>
      </c>
      <c r="F14" s="3"/>
      <c r="G14" s="15" t="n">
        <f aca="false">F14/C14</f>
        <v>0</v>
      </c>
    </row>
    <row r="15" customFormat="false" ht="13.8" hidden="false" customHeight="false" outlineLevel="0" collapsed="false">
      <c r="B15" s="16" t="s">
        <v>16</v>
      </c>
      <c r="C15" s="3" t="n">
        <v>14505208</v>
      </c>
      <c r="D15" s="13"/>
      <c r="E15" s="14"/>
      <c r="F15" s="3"/>
      <c r="G15" s="15" t="n">
        <f aca="false">F15/C15</f>
        <v>0</v>
      </c>
    </row>
    <row r="16" customFormat="false" ht="13.8" hidden="false" customHeight="false" outlineLevel="0" collapsed="false">
      <c r="B16" s="16" t="s">
        <v>17</v>
      </c>
      <c r="C16" s="3" t="n">
        <v>17949581</v>
      </c>
      <c r="D16" s="13"/>
      <c r="E16" s="14"/>
      <c r="F16" s="3"/>
      <c r="G16" s="15" t="n">
        <f aca="false">F16/C16</f>
        <v>0</v>
      </c>
    </row>
    <row r="17" customFormat="false" ht="13.8" hidden="false" customHeight="false" outlineLevel="0" collapsed="false">
      <c r="B17" s="17" t="s">
        <v>11</v>
      </c>
      <c r="C17" s="18" t="n">
        <f aca="false">SUM(C13:C16)</f>
        <v>50914482</v>
      </c>
      <c r="D17" s="18" t="n">
        <f aca="false">SUM(D13:D16)</f>
        <v>9356725</v>
      </c>
      <c r="E17" s="20"/>
      <c r="F17" s="18"/>
      <c r="G17" s="21" t="n">
        <f aca="false">G13</f>
        <v>0.6826850583971</v>
      </c>
    </row>
    <row r="19" customFormat="false" ht="13.8" hidden="false" customHeight="false" outlineLevel="0" collapsed="false">
      <c r="B19" s="8"/>
      <c r="C19" s="9" t="s">
        <v>18</v>
      </c>
      <c r="D19" s="10" t="s">
        <v>19</v>
      </c>
      <c r="E19" s="9" t="s">
        <v>20</v>
      </c>
      <c r="F19" s="9" t="s">
        <v>21</v>
      </c>
      <c r="G19" s="9" t="s">
        <v>22</v>
      </c>
      <c r="H19" s="11" t="s">
        <v>23</v>
      </c>
      <c r="I19" s="1"/>
    </row>
    <row r="20" customFormat="false" ht="13.8" hidden="false" customHeight="false" outlineLevel="0" collapsed="false">
      <c r="B20" s="12" t="s">
        <v>14</v>
      </c>
      <c r="C20" s="3" t="n">
        <f aca="false">SUM('SHA Financial Plan'!F6:H6)</f>
        <v>9822008.22155774</v>
      </c>
      <c r="D20" s="13" t="n">
        <f aca="false">SUM('SHA Financial Plan'!F7:H7)</f>
        <v>6676985</v>
      </c>
      <c r="E20" s="14" t="n">
        <f aca="false">D20/C20</f>
        <v>0.67979835176121</v>
      </c>
      <c r="F20" s="24" t="n">
        <f aca="false">C13-C20</f>
        <v>-2373008.22155774</v>
      </c>
      <c r="G20" s="3" t="n">
        <f aca="false">SUM('Yearly MIS'!L16:P16)</f>
        <v>-2389521</v>
      </c>
      <c r="H20" s="15" t="n">
        <f aca="false">G20/F20</f>
        <v>1.00695858458991</v>
      </c>
      <c r="I20" s="1"/>
    </row>
    <row r="21" customFormat="false" ht="13.8" hidden="false" customHeight="false" outlineLevel="0" collapsed="false">
      <c r="B21" s="12" t="s">
        <v>15</v>
      </c>
      <c r="C21" s="3" t="n">
        <v>11010693</v>
      </c>
      <c r="D21" s="13" t="n">
        <v>3673410</v>
      </c>
      <c r="E21" s="14" t="n">
        <f aca="false">D21/C21</f>
        <v>0.333622052671889</v>
      </c>
      <c r="F21" s="25" t="n">
        <v>-1139824</v>
      </c>
      <c r="G21" s="3" t="n">
        <v>-355471</v>
      </c>
      <c r="H21" s="15" t="n">
        <f aca="false">G21/F21</f>
        <v>0.311864814216932</v>
      </c>
      <c r="I21" s="1"/>
    </row>
    <row r="22" customFormat="false" ht="13.8" hidden="false" customHeight="false" outlineLevel="0" collapsed="false">
      <c r="B22" s="16" t="s">
        <v>16</v>
      </c>
      <c r="C22" s="3" t="n">
        <v>14505208</v>
      </c>
      <c r="D22" s="13"/>
      <c r="E22" s="14"/>
      <c r="F22" s="14"/>
      <c r="G22" s="3"/>
      <c r="H22" s="15" t="n">
        <f aca="false">G22/C22</f>
        <v>0</v>
      </c>
      <c r="I22" s="1"/>
    </row>
    <row r="23" customFormat="false" ht="13.8" hidden="false" customHeight="false" outlineLevel="0" collapsed="false">
      <c r="B23" s="16" t="s">
        <v>17</v>
      </c>
      <c r="C23" s="3" t="n">
        <v>17949581</v>
      </c>
      <c r="D23" s="13"/>
      <c r="E23" s="14"/>
      <c r="F23" s="14"/>
      <c r="G23" s="3"/>
      <c r="H23" s="15" t="n">
        <f aca="false">G23/C23</f>
        <v>0</v>
      </c>
      <c r="I23" s="1"/>
    </row>
    <row r="24" customFormat="false" ht="13.8" hidden="false" customHeight="false" outlineLevel="0" collapsed="false">
      <c r="B24" s="26" t="s">
        <v>11</v>
      </c>
      <c r="C24" s="27" t="n">
        <f aca="false">SUM(C20:C23)</f>
        <v>53287490.2215577</v>
      </c>
      <c r="D24" s="28"/>
      <c r="E24" s="29"/>
      <c r="F24" s="29"/>
      <c r="G24" s="27"/>
      <c r="H24" s="30" t="n">
        <f aca="false">H20</f>
        <v>1.00695858458991</v>
      </c>
      <c r="I24" s="1"/>
    </row>
    <row r="25" customFormat="false" ht="15" hidden="false" customHeight="true" outlineLevel="0" collapsed="false">
      <c r="B25" s="31" t="s">
        <v>24</v>
      </c>
      <c r="C25" s="31"/>
      <c r="D25" s="31"/>
      <c r="E25" s="31"/>
      <c r="F25" s="31"/>
      <c r="G25" s="31"/>
    </row>
    <row r="26" customFormat="false" ht="13.8" hidden="false" customHeight="false" outlineLevel="0" collapsed="false">
      <c r="B26" s="31"/>
      <c r="C26" s="31"/>
      <c r="D26" s="31"/>
      <c r="E26" s="31"/>
      <c r="F26" s="31"/>
      <c r="G26" s="31"/>
    </row>
    <row r="27" customFormat="false" ht="13.8" hidden="false" customHeight="false" outlineLevel="0" collapsed="false">
      <c r="B27" s="32"/>
      <c r="C27" s="33"/>
      <c r="D27" s="33"/>
      <c r="E27" s="33"/>
      <c r="F27" s="33"/>
      <c r="G27" s="33"/>
    </row>
    <row r="28" customFormat="false" ht="13.8" hidden="false" customHeight="false" outlineLevel="0" collapsed="false">
      <c r="B28" s="32"/>
      <c r="C28" s="33"/>
      <c r="D28" s="33"/>
      <c r="E28" s="33"/>
      <c r="F28" s="33"/>
      <c r="G28" s="33"/>
    </row>
    <row r="29" customFormat="false" ht="13.8" hidden="false" customHeight="false" outlineLevel="0" collapsed="false">
      <c r="B29" s="32"/>
      <c r="C29" s="33"/>
      <c r="D29" s="33"/>
      <c r="E29" s="33"/>
      <c r="F29" s="33"/>
      <c r="G29" s="33"/>
    </row>
  </sheetData>
  <mergeCells count="3">
    <mergeCell ref="B2:D2"/>
    <mergeCell ref="C3:D3"/>
    <mergeCell ref="B25:G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K1" activePane="topRight" state="frozen"/>
      <selection pane="topLeft" activeCell="A1" activeCellId="0" sqref="A1"/>
      <selection pane="topRight" activeCell="N11" activeCellId="0" sqref="N11"/>
    </sheetView>
  </sheetViews>
  <sheetFormatPr defaultColWidth="9.15625" defaultRowHeight="12.75" zeroHeight="false" outlineLevelRow="0" outlineLevelCol="0"/>
  <cols>
    <col collapsed="false" customWidth="true" hidden="false" outlineLevel="0" max="1" min="1" style="34" width="5.43"/>
    <col collapsed="false" customWidth="true" hidden="false" outlineLevel="0" max="2" min="2" style="3" width="38.63"/>
    <col collapsed="false" customWidth="true" hidden="true" outlineLevel="0" max="10" min="3" style="3" width="14.15"/>
    <col collapsed="false" customWidth="true" hidden="false" outlineLevel="0" max="11" min="11" style="3" width="14.15"/>
    <col collapsed="false" customWidth="true" hidden="false" outlineLevel="0" max="12" min="12" style="3" width="14.86"/>
    <col collapsed="false" customWidth="true" hidden="false" outlineLevel="0" max="13" min="13" style="3" width="14.15"/>
    <col collapsed="false" customWidth="true" hidden="false" outlineLevel="0" max="14" min="14" style="35" width="14.15"/>
    <col collapsed="false" customWidth="true" hidden="false" outlineLevel="0" max="15" min="15" style="3" width="15.29"/>
    <col collapsed="false" customWidth="true" hidden="false" outlineLevel="0" max="18" min="16" style="3" width="14.15"/>
    <col collapsed="false" customWidth="false" hidden="false" outlineLevel="0" max="1024" min="19" style="3" width="9.14"/>
  </cols>
  <sheetData>
    <row r="1" customFormat="false" ht="12.75" hidden="false" customHeight="true" outlineLevel="0" collapsed="false"/>
    <row r="2" customFormat="false" ht="12.75" hidden="false" customHeight="false" outlineLevel="0" collapsed="false">
      <c r="B2" s="36"/>
      <c r="C2" s="37" t="n">
        <v>44896</v>
      </c>
      <c r="D2" s="37"/>
      <c r="E2" s="37" t="n">
        <v>44562</v>
      </c>
      <c r="F2" s="37"/>
      <c r="G2" s="37" t="n">
        <v>44593</v>
      </c>
      <c r="H2" s="37"/>
      <c r="I2" s="37" t="n">
        <v>44621</v>
      </c>
      <c r="J2" s="37"/>
      <c r="K2" s="37" t="n">
        <v>44652</v>
      </c>
      <c r="L2" s="37"/>
      <c r="M2" s="37" t="n">
        <v>44682</v>
      </c>
      <c r="N2" s="37"/>
      <c r="O2" s="37" t="n">
        <v>44734</v>
      </c>
      <c r="P2" s="37"/>
      <c r="Q2" s="37" t="n">
        <v>44743</v>
      </c>
      <c r="R2" s="37"/>
    </row>
    <row r="3" s="42" customFormat="true" ht="15.75" hidden="false" customHeight="true" outlineLevel="0" collapsed="false">
      <c r="A3" s="38"/>
      <c r="B3" s="39" t="s">
        <v>25</v>
      </c>
      <c r="C3" s="40"/>
      <c r="D3" s="40"/>
      <c r="E3" s="41" t="n">
        <f aca="false">(F7/D7)-1</f>
        <v>0.136813667732705</v>
      </c>
      <c r="F3" s="41"/>
      <c r="G3" s="40" t="n">
        <f aca="false">(H7/F7)-1</f>
        <v>0.0661574725969489</v>
      </c>
      <c r="H3" s="40"/>
      <c r="I3" s="41" t="n">
        <f aca="false">(J7/H7)-1</f>
        <v>0.162989323843416</v>
      </c>
      <c r="J3" s="41"/>
      <c r="K3" s="40" t="n">
        <f aca="false">(L7/J7)-1</f>
        <v>0.0591993312833985</v>
      </c>
      <c r="L3" s="40"/>
      <c r="M3" s="41" t="n">
        <f aca="false">(N7/L7)-1</f>
        <v>0.112119503945885</v>
      </c>
      <c r="N3" s="41"/>
      <c r="O3" s="40" t="n">
        <v>0.2</v>
      </c>
      <c r="P3" s="40"/>
      <c r="Q3" s="41" t="n">
        <f aca="false">(R7/P7)-1</f>
        <v>0.447754518778703</v>
      </c>
      <c r="R3" s="41"/>
    </row>
    <row r="4" customFormat="false" ht="15.75" hidden="false" customHeight="true" outlineLevel="0" collapsed="false">
      <c r="B4" s="43" t="s">
        <v>26</v>
      </c>
      <c r="C4" s="44"/>
      <c r="D4" s="44"/>
      <c r="E4" s="45"/>
      <c r="F4" s="45"/>
      <c r="G4" s="44"/>
      <c r="H4" s="44"/>
      <c r="I4" s="45"/>
      <c r="J4" s="45"/>
      <c r="K4" s="44"/>
      <c r="L4" s="44"/>
      <c r="M4" s="45"/>
      <c r="N4" s="45"/>
      <c r="O4" s="44"/>
      <c r="P4" s="44"/>
      <c r="Q4" s="45"/>
      <c r="R4" s="45"/>
    </row>
    <row r="5" customFormat="false" ht="12.75" hidden="false" customHeight="false" outlineLevel="0" collapsed="false">
      <c r="B5" s="43" t="s">
        <v>27</v>
      </c>
      <c r="C5" s="46" t="s">
        <v>28</v>
      </c>
      <c r="D5" s="46" t="s">
        <v>29</v>
      </c>
      <c r="E5" s="47" t="s">
        <v>28</v>
      </c>
      <c r="F5" s="47" t="s">
        <v>29</v>
      </c>
      <c r="G5" s="46" t="s">
        <v>28</v>
      </c>
      <c r="H5" s="46" t="s">
        <v>29</v>
      </c>
      <c r="I5" s="47" t="s">
        <v>28</v>
      </c>
      <c r="J5" s="47" t="s">
        <v>29</v>
      </c>
      <c r="K5" s="46" t="s">
        <v>28</v>
      </c>
      <c r="L5" s="46" t="s">
        <v>29</v>
      </c>
      <c r="M5" s="47" t="s">
        <v>28</v>
      </c>
      <c r="N5" s="47" t="s">
        <v>29</v>
      </c>
      <c r="O5" s="46" t="s">
        <v>28</v>
      </c>
      <c r="P5" s="46" t="s">
        <v>29</v>
      </c>
      <c r="Q5" s="47" t="s">
        <v>28</v>
      </c>
      <c r="R5" s="47" t="s">
        <v>29</v>
      </c>
    </row>
    <row r="6" customFormat="false" ht="3.75" hidden="false" customHeight="true" outlineLevel="0" collapsed="false">
      <c r="B6" s="48"/>
      <c r="C6" s="49"/>
      <c r="D6" s="49"/>
      <c r="E6" s="50"/>
      <c r="F6" s="49"/>
      <c r="G6" s="49"/>
      <c r="H6" s="49"/>
      <c r="I6" s="50"/>
      <c r="J6" s="49"/>
      <c r="K6" s="49"/>
      <c r="L6" s="49"/>
      <c r="M6" s="50"/>
      <c r="N6" s="49"/>
      <c r="O6" s="49"/>
      <c r="P6" s="49"/>
      <c r="Q6" s="50"/>
      <c r="R6" s="49"/>
    </row>
    <row r="7" customFormat="false" ht="12.75" hidden="false" customHeight="false" outlineLevel="0" collapsed="false">
      <c r="B7" s="51" t="s">
        <v>30</v>
      </c>
      <c r="C7" s="52" t="n">
        <v>1063339</v>
      </c>
      <c r="D7" s="53" t="n">
        <v>1188200</v>
      </c>
      <c r="E7" s="54" t="n">
        <v>1293929</v>
      </c>
      <c r="F7" s="55" t="n">
        <v>1350762</v>
      </c>
      <c r="G7" s="52" t="n">
        <v>1500383</v>
      </c>
      <c r="H7" s="53" t="n">
        <v>1440125</v>
      </c>
      <c r="I7" s="54" t="n">
        <v>1659055</v>
      </c>
      <c r="J7" s="55" t="n">
        <v>1674850</v>
      </c>
      <c r="K7" s="52" t="n">
        <v>2039753</v>
      </c>
      <c r="L7" s="53" t="n">
        <v>1774000</v>
      </c>
      <c r="M7" s="54" t="n">
        <v>2488240</v>
      </c>
      <c r="N7" s="55" t="n">
        <v>1972900</v>
      </c>
      <c r="O7" s="52" t="n">
        <v>2921424</v>
      </c>
      <c r="P7" s="53" t="n">
        <v>2291825</v>
      </c>
      <c r="Q7" s="54" t="n">
        <v>3306000</v>
      </c>
      <c r="R7" s="55" t="n">
        <v>3318000</v>
      </c>
    </row>
    <row r="8" customFormat="false" ht="12.75" hidden="false" customHeight="false" outlineLevel="0" collapsed="false">
      <c r="B8" s="51" t="s">
        <v>31</v>
      </c>
      <c r="C8" s="52"/>
      <c r="D8" s="53" t="n">
        <v>1094403</v>
      </c>
      <c r="E8" s="56"/>
      <c r="F8" s="57" t="n">
        <v>1095234</v>
      </c>
      <c r="G8" s="52"/>
      <c r="H8" s="53" t="n">
        <v>1229466</v>
      </c>
      <c r="I8" s="56"/>
      <c r="J8" s="57" t="n">
        <v>1379724</v>
      </c>
      <c r="K8" s="52"/>
      <c r="L8" s="53" t="n">
        <v>1444088</v>
      </c>
      <c r="M8" s="56"/>
      <c r="N8" s="57" t="n">
        <v>1660542</v>
      </c>
      <c r="O8" s="52"/>
      <c r="P8" s="53" t="n">
        <v>1980691</v>
      </c>
      <c r="Q8" s="56"/>
      <c r="R8" s="57"/>
    </row>
    <row r="9" customFormat="false" ht="12.75" hidden="false" customHeight="false" outlineLevel="0" collapsed="false">
      <c r="B9" s="51" t="s">
        <v>32</v>
      </c>
      <c r="C9" s="58"/>
      <c r="D9" s="52" t="n">
        <v>1094102</v>
      </c>
      <c r="E9" s="56"/>
      <c r="F9" s="59" t="n">
        <v>1095234</v>
      </c>
      <c r="G9" s="58"/>
      <c r="H9" s="52" t="n">
        <v>1229466</v>
      </c>
      <c r="I9" s="56"/>
      <c r="J9" s="59" t="n">
        <v>1379724</v>
      </c>
      <c r="K9" s="58"/>
      <c r="L9" s="52" t="n">
        <v>1444088</v>
      </c>
      <c r="M9" s="56"/>
      <c r="N9" s="59" t="n">
        <v>1660542</v>
      </c>
      <c r="O9" s="58"/>
      <c r="P9" s="53" t="n">
        <v>1980691</v>
      </c>
      <c r="Q9" s="56"/>
      <c r="R9" s="59"/>
    </row>
    <row r="10" customFormat="false" ht="12.75" hidden="false" customHeight="false" outlineLevel="0" collapsed="false">
      <c r="B10" s="51"/>
      <c r="C10" s="58"/>
      <c r="D10" s="52"/>
      <c r="E10" s="56"/>
      <c r="F10" s="59"/>
      <c r="G10" s="58"/>
      <c r="H10" s="52"/>
      <c r="I10" s="56"/>
      <c r="J10" s="59"/>
      <c r="K10" s="58"/>
      <c r="L10" s="52"/>
      <c r="M10" s="56"/>
      <c r="N10" s="59"/>
      <c r="O10" s="58"/>
      <c r="P10" s="53"/>
      <c r="Q10" s="56"/>
      <c r="R10" s="59"/>
    </row>
    <row r="11" customFormat="false" ht="12.75" hidden="false" customHeight="false" outlineLevel="0" collapsed="false">
      <c r="B11" s="51" t="s">
        <v>33</v>
      </c>
      <c r="C11" s="52" t="n">
        <v>988369</v>
      </c>
      <c r="D11" s="52" t="n">
        <v>786298</v>
      </c>
      <c r="E11" s="57" t="n">
        <v>2268182</v>
      </c>
      <c r="F11" s="57" t="n">
        <v>1186665</v>
      </c>
      <c r="G11" s="52" t="n">
        <v>2267011</v>
      </c>
      <c r="H11" s="52" t="n">
        <v>1625683</v>
      </c>
      <c r="I11" s="57" t="n">
        <v>2200410.35</v>
      </c>
      <c r="J11" s="57" t="n">
        <v>1678525</v>
      </c>
      <c r="K11" s="52" t="n">
        <v>3047991</v>
      </c>
      <c r="L11" s="52" t="n">
        <f aca="false">L12+L13</f>
        <v>2778158</v>
      </c>
      <c r="M11" s="57" t="n">
        <v>3278658</v>
      </c>
      <c r="N11" s="57" t="n">
        <f aca="false">N12+N13</f>
        <v>2857793</v>
      </c>
      <c r="O11" s="58" t="n">
        <v>3501357</v>
      </c>
      <c r="P11" s="52" t="n">
        <f aca="false">P12+P13</f>
        <v>2792295</v>
      </c>
      <c r="Q11" s="57" t="n">
        <v>4446525</v>
      </c>
      <c r="R11" s="57" t="n">
        <f aca="false">R12+R13</f>
        <v>3673471</v>
      </c>
    </row>
    <row r="12" customFormat="false" ht="12.75" hidden="false" customHeight="false" outlineLevel="0" collapsed="false">
      <c r="B12" s="60" t="s">
        <v>34</v>
      </c>
      <c r="C12" s="52"/>
      <c r="D12" s="52"/>
      <c r="E12" s="57"/>
      <c r="F12" s="57"/>
      <c r="G12" s="52"/>
      <c r="H12" s="52"/>
      <c r="I12" s="57"/>
      <c r="J12" s="57"/>
      <c r="K12" s="52"/>
      <c r="L12" s="58" t="n">
        <v>2167226</v>
      </c>
      <c r="M12" s="57"/>
      <c r="N12" s="61" t="n">
        <v>2130000</v>
      </c>
      <c r="O12" s="58"/>
      <c r="P12" s="62" t="n">
        <v>2109050</v>
      </c>
      <c r="Q12" s="57"/>
      <c r="R12" s="61" t="n">
        <f aca="false">2450785+175000</f>
        <v>2625785</v>
      </c>
    </row>
    <row r="13" customFormat="false" ht="12.75" hidden="false" customHeight="false" outlineLevel="0" collapsed="false">
      <c r="B13" s="60" t="s">
        <v>35</v>
      </c>
      <c r="C13" s="52"/>
      <c r="D13" s="52"/>
      <c r="E13" s="57"/>
      <c r="F13" s="57"/>
      <c r="G13" s="52"/>
      <c r="H13" s="52"/>
      <c r="I13" s="57"/>
      <c r="J13" s="57"/>
      <c r="K13" s="63" t="n">
        <v>0.3443</v>
      </c>
      <c r="L13" s="58" t="n">
        <v>610932</v>
      </c>
      <c r="M13" s="64" t="n">
        <v>0.37</v>
      </c>
      <c r="N13" s="61" t="n">
        <v>727793</v>
      </c>
      <c r="O13" s="63" t="n">
        <v>0.2981</v>
      </c>
      <c r="P13" s="62" t="n">
        <v>683245</v>
      </c>
      <c r="Q13" s="65" t="n">
        <v>0.3277</v>
      </c>
      <c r="R13" s="61" t="n">
        <v>1047686</v>
      </c>
    </row>
    <row r="14" customFormat="false" ht="12.75" hidden="false" customHeight="false" outlineLevel="0" collapsed="false">
      <c r="B14" s="51" t="s">
        <v>36</v>
      </c>
      <c r="C14" s="53"/>
      <c r="D14" s="53"/>
      <c r="E14" s="55"/>
      <c r="F14" s="55"/>
      <c r="G14" s="53"/>
      <c r="H14" s="53"/>
      <c r="I14" s="55"/>
      <c r="J14" s="55"/>
      <c r="K14" s="53"/>
      <c r="L14" s="53"/>
      <c r="M14" s="55"/>
      <c r="N14" s="55"/>
      <c r="O14" s="53"/>
      <c r="P14" s="53"/>
      <c r="Q14" s="55"/>
      <c r="R14" s="55"/>
    </row>
    <row r="15" customFormat="false" ht="12.75" hidden="false" customHeight="false" outlineLevel="0" collapsed="false">
      <c r="B15" s="51" t="s">
        <v>37</v>
      </c>
      <c r="C15" s="53"/>
      <c r="D15" s="53"/>
      <c r="E15" s="55"/>
      <c r="F15" s="55"/>
      <c r="G15" s="53"/>
      <c r="H15" s="53"/>
      <c r="I15" s="55"/>
      <c r="J15" s="55"/>
      <c r="K15" s="53"/>
      <c r="L15" s="53"/>
      <c r="M15" s="55"/>
      <c r="N15" s="55"/>
      <c r="O15" s="53"/>
      <c r="P15" s="53"/>
      <c r="Q15" s="55"/>
      <c r="R15" s="55"/>
    </row>
    <row r="16" customFormat="false" ht="12" hidden="false" customHeight="true" outlineLevel="0" collapsed="false">
      <c r="B16" s="51" t="s">
        <v>38</v>
      </c>
      <c r="C16" s="53"/>
      <c r="D16" s="53" t="n">
        <f aca="false">D8-D11</f>
        <v>308105</v>
      </c>
      <c r="E16" s="55"/>
      <c r="F16" s="55" t="n">
        <f aca="false">F8-F11</f>
        <v>-91431</v>
      </c>
      <c r="G16" s="53"/>
      <c r="H16" s="53" t="n">
        <f aca="false">H8-H11</f>
        <v>-396217</v>
      </c>
      <c r="I16" s="55"/>
      <c r="J16" s="55" t="n">
        <f aca="false">J8-J11</f>
        <v>-298801</v>
      </c>
      <c r="K16" s="53"/>
      <c r="L16" s="53" t="n">
        <f aca="false">L7-L11</f>
        <v>-1004158</v>
      </c>
      <c r="M16" s="55"/>
      <c r="N16" s="55" t="n">
        <f aca="false">N7-N11</f>
        <v>-884893</v>
      </c>
      <c r="O16" s="53"/>
      <c r="P16" s="53" t="n">
        <f aca="false">P7-P11</f>
        <v>-500470</v>
      </c>
      <c r="Q16" s="55"/>
      <c r="R16" s="55" t="n">
        <f aca="false">R7-R11</f>
        <v>-355471</v>
      </c>
    </row>
    <row r="17" customFormat="false" ht="12.8" hidden="false" customHeight="false" outlineLevel="0" collapsed="false">
      <c r="B17" s="51" t="s">
        <v>39</v>
      </c>
      <c r="C17" s="58"/>
      <c r="D17" s="58"/>
      <c r="E17" s="61"/>
      <c r="F17" s="61"/>
      <c r="G17" s="58"/>
      <c r="H17" s="58"/>
      <c r="I17" s="61"/>
      <c r="J17" s="61"/>
      <c r="K17" s="58"/>
      <c r="L17" s="58"/>
      <c r="M17" s="61"/>
      <c r="N17" s="61"/>
      <c r="O17" s="58"/>
      <c r="P17" s="58"/>
      <c r="Q17" s="61"/>
      <c r="R17" s="61"/>
    </row>
    <row r="18" customFormat="false" ht="12.8" hidden="false" customHeight="false" outlineLevel="0" collapsed="false">
      <c r="B18" s="66" t="s">
        <v>40</v>
      </c>
      <c r="C18" s="58"/>
      <c r="D18" s="52" t="n">
        <v>588.509162951956</v>
      </c>
      <c r="E18" s="57"/>
      <c r="F18" s="57" t="n">
        <v>605.994616419919</v>
      </c>
      <c r="G18" s="58"/>
      <c r="H18" s="52" t="n">
        <v>600.3</v>
      </c>
      <c r="I18" s="57"/>
      <c r="J18" s="57" t="n">
        <v>605.994616419919</v>
      </c>
      <c r="K18" s="58"/>
      <c r="L18" s="52" t="n">
        <v>600.3</v>
      </c>
      <c r="M18" s="57"/>
      <c r="N18" s="57" t="n">
        <v>610</v>
      </c>
      <c r="O18" s="58"/>
      <c r="P18" s="52" t="n">
        <v>748</v>
      </c>
      <c r="Q18" s="57"/>
      <c r="R18" s="57" t="n">
        <v>610</v>
      </c>
    </row>
    <row r="19" customFormat="false" ht="12.8" hidden="false" customHeight="false" outlineLevel="0" collapsed="false">
      <c r="B19" s="48" t="s">
        <v>41</v>
      </c>
      <c r="C19" s="58"/>
      <c r="D19" s="52" t="n">
        <v>288400</v>
      </c>
      <c r="E19" s="57"/>
      <c r="F19" s="57" t="n">
        <v>320600</v>
      </c>
      <c r="G19" s="58"/>
      <c r="H19" s="52" t="n">
        <v>443200</v>
      </c>
      <c r="I19" s="57"/>
      <c r="J19" s="57" t="n">
        <v>482750</v>
      </c>
      <c r="K19" s="58"/>
      <c r="L19" s="52" t="n">
        <v>587200</v>
      </c>
      <c r="M19" s="57"/>
      <c r="N19" s="57" t="n">
        <v>596200</v>
      </c>
      <c r="O19" s="58"/>
      <c r="P19" s="52" t="n">
        <v>720000</v>
      </c>
      <c r="Q19" s="57"/>
      <c r="R19" s="57" t="n">
        <v>739300</v>
      </c>
    </row>
    <row r="20" customFormat="false" ht="12.8" hidden="false" customHeight="false" outlineLevel="0" collapsed="false">
      <c r="B20" s="67" t="s">
        <v>42</v>
      </c>
      <c r="C20" s="68"/>
      <c r="D20" s="69" t="n">
        <v>0.242720080794479</v>
      </c>
      <c r="E20" s="70"/>
      <c r="F20" s="71" t="n">
        <v>0.247772482106823</v>
      </c>
      <c r="G20" s="68"/>
      <c r="H20" s="69" t="n">
        <v>0.31</v>
      </c>
      <c r="I20" s="61"/>
      <c r="J20" s="72" t="n">
        <v>0.247772482106823</v>
      </c>
      <c r="K20" s="58"/>
      <c r="L20" s="73" t="n">
        <v>0.33</v>
      </c>
      <c r="M20" s="61"/>
      <c r="N20" s="72" t="n">
        <f aca="false">N19/N7</f>
        <v>0.302194738709514</v>
      </c>
      <c r="O20" s="58"/>
      <c r="P20" s="73" t="n">
        <v>0.31</v>
      </c>
      <c r="Q20" s="61"/>
      <c r="R20" s="72" t="n">
        <f aca="false">R19/R7</f>
        <v>0.222814948764316</v>
      </c>
    </row>
    <row r="21" s="77" customFormat="true" ht="0.75" hidden="false" customHeight="true" outlineLevel="0" collapsed="false">
      <c r="A21" s="74"/>
      <c r="B21" s="75"/>
      <c r="C21" s="76"/>
      <c r="D21" s="76"/>
    </row>
  </sheetData>
  <mergeCells count="22">
    <mergeCell ref="C2:D2"/>
    <mergeCell ref="E2:F2"/>
    <mergeCell ref="G2:H2"/>
    <mergeCell ref="I2:J2"/>
    <mergeCell ref="K2:L2"/>
    <mergeCell ref="M2:N2"/>
    <mergeCell ref="Q2:R2"/>
    <mergeCell ref="C3:D3"/>
    <mergeCell ref="E3:F3"/>
    <mergeCell ref="G3:H3"/>
    <mergeCell ref="I3:J3"/>
    <mergeCell ref="K3:L3"/>
    <mergeCell ref="M3:N3"/>
    <mergeCell ref="O3:P3"/>
    <mergeCell ref="Q3:R3"/>
    <mergeCell ref="C4:D4"/>
    <mergeCell ref="E4:F4"/>
    <mergeCell ref="G4:H4"/>
    <mergeCell ref="I4:J4"/>
    <mergeCell ref="K4:L4"/>
    <mergeCell ref="M4:N4"/>
    <mergeCell ref="Q4:R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I38" activeCellId="0" sqref="I38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37.71"/>
    <col collapsed="false" customWidth="true" hidden="false" outlineLevel="0" max="2" min="2" style="0" width="14.43"/>
    <col collapsed="false" customWidth="true" hidden="false" outlineLevel="0" max="9" min="3" style="0" width="15.29"/>
    <col collapsed="false" customWidth="true" hidden="false" outlineLevel="0" max="17" min="10" style="0" width="16.42"/>
  </cols>
  <sheetData>
    <row r="1" s="78" customFormat="true" ht="13.8" hidden="false" customHeight="false" outlineLevel="0" collapsed="false"/>
    <row r="2" s="78" customFormat="true" ht="13.8" hidden="false" customHeight="false" outlineLevel="0" collapsed="false">
      <c r="B2" s="78" t="s">
        <v>43</v>
      </c>
      <c r="C2" s="79" t="s">
        <v>44</v>
      </c>
      <c r="D2" s="78" t="s">
        <v>45</v>
      </c>
      <c r="E2" s="78" t="s">
        <v>46</v>
      </c>
      <c r="F2" s="80" t="n">
        <v>44652</v>
      </c>
      <c r="G2" s="80" t="n">
        <f aca="false">F2+31</f>
        <v>44683</v>
      </c>
      <c r="H2" s="80" t="n">
        <f aca="false">G2+31</f>
        <v>44714</v>
      </c>
      <c r="I2" s="80" t="n">
        <f aca="false">H2+31</f>
        <v>44745</v>
      </c>
      <c r="J2" s="80" t="n">
        <f aca="false">I2+31</f>
        <v>44776</v>
      </c>
      <c r="K2" s="80" t="n">
        <f aca="false">J2+31</f>
        <v>44807</v>
      </c>
      <c r="L2" s="80" t="n">
        <f aca="false">K2+31</f>
        <v>44838</v>
      </c>
      <c r="M2" s="80" t="n">
        <f aca="false">L2+31</f>
        <v>44869</v>
      </c>
      <c r="N2" s="80" t="n">
        <f aca="false">M2+31</f>
        <v>44900</v>
      </c>
      <c r="O2" s="80" t="n">
        <f aca="false">N2+31</f>
        <v>44931</v>
      </c>
      <c r="P2" s="80" t="n">
        <f aca="false">O2+31</f>
        <v>44962</v>
      </c>
      <c r="Q2" s="80" t="n">
        <f aca="false">P2+31</f>
        <v>44993</v>
      </c>
    </row>
    <row r="3" s="78" customFormat="true" ht="13.8" hidden="false" customHeight="false" outlineLevel="0" collapsed="false">
      <c r="A3" s="81"/>
      <c r="B3" s="82" t="s">
        <v>47</v>
      </c>
      <c r="C3" s="82" t="s">
        <v>48</v>
      </c>
      <c r="D3" s="82" t="s">
        <v>49</v>
      </c>
      <c r="E3" s="82" t="s">
        <v>50</v>
      </c>
      <c r="F3" s="82" t="s">
        <v>51</v>
      </c>
      <c r="G3" s="82" t="s">
        <v>52</v>
      </c>
      <c r="H3" s="82" t="s">
        <v>53</v>
      </c>
      <c r="I3" s="82" t="s">
        <v>54</v>
      </c>
      <c r="J3" s="82" t="s">
        <v>55</v>
      </c>
      <c r="K3" s="82" t="s">
        <v>56</v>
      </c>
      <c r="L3" s="82" t="s">
        <v>57</v>
      </c>
      <c r="M3" s="82" t="s">
        <v>58</v>
      </c>
      <c r="N3" s="82" t="s">
        <v>59</v>
      </c>
      <c r="O3" s="82" t="s">
        <v>60</v>
      </c>
      <c r="P3" s="82" t="s">
        <v>61</v>
      </c>
      <c r="Q3" s="82" t="s">
        <v>62</v>
      </c>
    </row>
    <row r="4" s="78" customFormat="true" ht="13.8" hidden="false" customHeight="false" outlineLevel="0" collapsed="false">
      <c r="A4" s="83" t="s">
        <v>63</v>
      </c>
      <c r="B4" s="84" t="n">
        <v>1063339.91782554</v>
      </c>
      <c r="C4" s="84" t="n">
        <v>1293929.20353982</v>
      </c>
      <c r="D4" s="84" t="n">
        <v>1500383.18584071</v>
      </c>
      <c r="E4" s="84" t="n">
        <v>1659055.89380531</v>
      </c>
      <c r="F4" s="84" t="n">
        <v>2039753.39752212</v>
      </c>
      <c r="G4" s="84" t="n">
        <v>2488240.13219115</v>
      </c>
      <c r="H4" s="84" t="n">
        <v>2921423.99668786</v>
      </c>
      <c r="I4" s="84" t="n">
        <v>3306701.92448938</v>
      </c>
      <c r="J4" s="84" t="n">
        <v>3617723.65534491</v>
      </c>
      <c r="K4" s="84" t="n">
        <v>4086267.85866817</v>
      </c>
      <c r="L4" s="84" t="n">
        <v>4569696.13353961</v>
      </c>
      <c r="M4" s="84" t="n">
        <v>4817252.79683765</v>
      </c>
      <c r="N4" s="84" t="n">
        <v>5118259.23468336</v>
      </c>
      <c r="O4" s="84" t="n">
        <v>5602977.26176825</v>
      </c>
      <c r="P4" s="84" t="n">
        <v>5971970.57611048</v>
      </c>
      <c r="Q4" s="84" t="n">
        <v>6374634.10558833</v>
      </c>
    </row>
    <row r="5" s="87" customFormat="true" ht="13.8" hidden="false" customHeight="false" outlineLevel="0" collapsed="false">
      <c r="A5" s="85" t="s">
        <v>64</v>
      </c>
      <c r="B5" s="85"/>
      <c r="C5" s="85"/>
      <c r="D5" s="85"/>
      <c r="E5" s="85"/>
      <c r="F5" s="85" t="n">
        <v>1774000</v>
      </c>
      <c r="G5" s="86" t="n">
        <v>1972900</v>
      </c>
      <c r="H5" s="85" t="n">
        <v>2330000</v>
      </c>
      <c r="I5" s="85"/>
      <c r="J5" s="85"/>
      <c r="K5" s="85"/>
      <c r="L5" s="85"/>
      <c r="M5" s="85"/>
      <c r="N5" s="85"/>
      <c r="O5" s="85"/>
      <c r="P5" s="85"/>
      <c r="Q5" s="85"/>
    </row>
    <row r="6" s="78" customFormat="true" ht="13.8" hidden="false" customHeight="false" outlineLevel="0" collapsed="false">
      <c r="A6" s="88" t="s">
        <v>65</v>
      </c>
      <c r="B6" s="89" t="n">
        <v>2249415.87389381</v>
      </c>
      <c r="C6" s="89" t="n">
        <v>2268182.96460177</v>
      </c>
      <c r="D6" s="89" t="n">
        <v>2267011.87610619</v>
      </c>
      <c r="E6" s="89" t="n">
        <v>2200410.34548673</v>
      </c>
      <c r="F6" s="89" t="n">
        <v>3047991.75508673</v>
      </c>
      <c r="G6" s="89" t="n">
        <v>3272658.86517296</v>
      </c>
      <c r="H6" s="89" t="n">
        <v>3501357.60129806</v>
      </c>
      <c r="I6" s="89" t="n">
        <v>4446525.66511739</v>
      </c>
      <c r="J6" s="89" t="n">
        <v>4601020.68518992</v>
      </c>
      <c r="K6" s="89" t="n">
        <v>4828196.00501036</v>
      </c>
      <c r="L6" s="89" t="n">
        <v>5584071.47131514</v>
      </c>
      <c r="M6" s="89" t="n">
        <v>5706757.98196224</v>
      </c>
      <c r="N6" s="89" t="n">
        <v>5851014.73149646</v>
      </c>
      <c r="O6" s="89" t="n">
        <v>6272980.63724173</v>
      </c>
      <c r="P6" s="89" t="n">
        <v>6450562.75795812</v>
      </c>
      <c r="Q6" s="89" t="n">
        <v>6644171.88478863</v>
      </c>
      <c r="S6" s="90" t="n">
        <v>0.15</v>
      </c>
    </row>
    <row r="7" s="78" customFormat="true" ht="13.8" hidden="false" customHeight="false" outlineLevel="0" collapsed="false">
      <c r="A7" s="91" t="s">
        <v>66</v>
      </c>
      <c r="B7" s="85"/>
      <c r="C7" s="85"/>
      <c r="D7" s="85"/>
      <c r="E7" s="85"/>
      <c r="F7" s="85" t="n">
        <v>2167226</v>
      </c>
      <c r="G7" s="85" t="n">
        <v>2109759</v>
      </c>
      <c r="H7" s="85" t="n">
        <v>2400000</v>
      </c>
      <c r="I7" s="85"/>
      <c r="J7" s="85"/>
      <c r="K7" s="85"/>
      <c r="L7" s="85"/>
      <c r="M7" s="85"/>
      <c r="N7" s="85"/>
      <c r="O7" s="85"/>
      <c r="P7" s="85"/>
      <c r="Q7" s="85"/>
      <c r="S7" s="90"/>
    </row>
    <row r="8" s="78" customFormat="true" ht="13.8" hidden="false" customHeight="false" outlineLevel="0" collapsed="false">
      <c r="A8" s="92" t="s">
        <v>67</v>
      </c>
      <c r="B8" s="93" t="n">
        <v>1063339.91782554</v>
      </c>
      <c r="C8" s="93" t="n">
        <v>1293929.20353982</v>
      </c>
      <c r="D8" s="93" t="n">
        <v>1500383.18584071</v>
      </c>
      <c r="E8" s="94" t="n">
        <v>1659055.89380531</v>
      </c>
      <c r="F8" s="94" t="n">
        <v>2039753.39752212</v>
      </c>
      <c r="G8" s="94" t="n">
        <v>2488240.13219115</v>
      </c>
      <c r="H8" s="94" t="n">
        <v>2921423.99668786</v>
      </c>
      <c r="I8" s="94" t="n">
        <v>3306701.92448938</v>
      </c>
      <c r="J8" s="94" t="n">
        <v>3617723.65534491</v>
      </c>
      <c r="K8" s="94" t="n">
        <v>4086267.85866817</v>
      </c>
      <c r="L8" s="94" t="n">
        <v>4569696.13353961</v>
      </c>
      <c r="M8" s="94" t="n">
        <v>4817252.79683765</v>
      </c>
      <c r="N8" s="94" t="n">
        <v>5118259.23468336</v>
      </c>
      <c r="O8" s="94" t="n">
        <v>5602977.26176825</v>
      </c>
      <c r="P8" s="94" t="n">
        <v>5971970.57611048</v>
      </c>
      <c r="Q8" s="94" t="n">
        <v>6374634.10558833</v>
      </c>
    </row>
    <row r="9" s="78" customFormat="true" ht="13.8" hidden="false" customHeight="false" outlineLevel="0" collapsed="false">
      <c r="A9" s="83" t="s">
        <v>68</v>
      </c>
      <c r="B9" s="84" t="n">
        <v>206800</v>
      </c>
      <c r="C9" s="84" t="n">
        <v>250700</v>
      </c>
      <c r="D9" s="84" t="n">
        <v>295124</v>
      </c>
      <c r="E9" s="84" t="n">
        <v>332118.88</v>
      </c>
      <c r="F9" s="84" t="n">
        <v>404673.1456</v>
      </c>
      <c r="G9" s="84" t="n">
        <v>515934.099968</v>
      </c>
      <c r="H9" s="84" t="n">
        <v>635840.39816704</v>
      </c>
      <c r="I9" s="84" t="n">
        <v>726696.150816051</v>
      </c>
      <c r="J9" s="84" t="n">
        <v>801905.586858613</v>
      </c>
      <c r="K9" s="84" t="n">
        <v>917148.057012813</v>
      </c>
      <c r="L9" s="84" t="n">
        <v>1025988.03732261</v>
      </c>
      <c r="M9" s="84" t="n">
        <v>1085544.93281368</v>
      </c>
      <c r="N9" s="84" t="n">
        <v>1156137.64896279</v>
      </c>
      <c r="O9" s="84" t="n">
        <v>1265628.69251884</v>
      </c>
      <c r="P9" s="84" t="n">
        <v>1352429.4343188</v>
      </c>
      <c r="Q9" s="84" t="n">
        <v>1447365.08133083</v>
      </c>
    </row>
    <row r="10" s="78" customFormat="true" ht="13.8" hidden="false" customHeight="false" outlineLevel="0" collapsed="false">
      <c r="A10" s="83" t="s">
        <v>69</v>
      </c>
      <c r="B10" s="95" t="n">
        <v>0.194481554330146</v>
      </c>
      <c r="C10" s="95" t="n">
        <v>0.193750940402424</v>
      </c>
      <c r="D10" s="95" t="n">
        <v>0.196699085130465</v>
      </c>
      <c r="E10" s="95" t="n">
        <v>0.20018546767477</v>
      </c>
      <c r="F10" s="95" t="n">
        <v>0.198393171493963</v>
      </c>
      <c r="G10" s="95" t="n">
        <v>0.207348998713266</v>
      </c>
      <c r="H10" s="95" t="n">
        <v>0.217647420876914</v>
      </c>
      <c r="I10" s="95" t="n">
        <v>0.219764637820588</v>
      </c>
      <c r="J10" s="95" t="n">
        <v>0.221660265751326</v>
      </c>
      <c r="K10" s="95" t="n">
        <v>0.224446386956076</v>
      </c>
      <c r="L10" s="95" t="n">
        <v>0.224519969674197</v>
      </c>
      <c r="M10" s="95" t="n">
        <v>0.225345228617918</v>
      </c>
      <c r="N10" s="95" t="n">
        <v>0.225884933910409</v>
      </c>
      <c r="O10" s="95" t="n">
        <v>0.225885031009285</v>
      </c>
      <c r="P10" s="95" t="n">
        <v>0.226462842889563</v>
      </c>
      <c r="Q10" s="95" t="n">
        <v>0.227050691436861</v>
      </c>
    </row>
    <row r="11" s="78" customFormat="true" ht="13.8" hidden="false" customHeight="false" outlineLevel="0" collapsed="false">
      <c r="A11" s="83" t="s">
        <v>35</v>
      </c>
      <c r="B11" s="84" t="n">
        <v>312615.873893805</v>
      </c>
      <c r="C11" s="84" t="n">
        <v>377482.96460177</v>
      </c>
      <c r="D11" s="84" t="n">
        <v>431887.876106195</v>
      </c>
      <c r="E11" s="84" t="n">
        <v>478291.465486726</v>
      </c>
      <c r="F11" s="84" t="n">
        <v>583305.609486726</v>
      </c>
      <c r="G11" s="84" t="n">
        <v>696711.765204956</v>
      </c>
      <c r="H11" s="84" t="n">
        <v>805504.203131016</v>
      </c>
      <c r="I11" s="84" t="n">
        <v>905810.514301336</v>
      </c>
      <c r="J11" s="84" t="n">
        <v>985096.098331302</v>
      </c>
      <c r="K11" s="84" t="n">
        <v>1097028.94799755</v>
      </c>
      <c r="L11" s="84" t="n">
        <v>1229054.43399253</v>
      </c>
      <c r="M11" s="84" t="n">
        <v>1292184.04914856</v>
      </c>
      <c r="N11" s="84" t="n">
        <v>1365848.08253367</v>
      </c>
      <c r="O11" s="84" t="n">
        <v>1493320.94472289</v>
      </c>
      <c r="P11" s="84" t="n">
        <v>1584102.32363931</v>
      </c>
      <c r="Q11" s="84" t="n">
        <v>1682775.80345781</v>
      </c>
    </row>
    <row r="12" s="78" customFormat="true" ht="13.8" hidden="false" customHeight="false" outlineLevel="0" collapsed="false">
      <c r="A12" s="83"/>
      <c r="B12" s="95" t="n">
        <v>0.293994299144797</v>
      </c>
      <c r="C12" s="95" t="n">
        <v>0.291733862694407</v>
      </c>
      <c r="D12" s="95" t="n">
        <v>0.287851716936028</v>
      </c>
      <c r="E12" s="95" t="n">
        <v>0.288291351287561</v>
      </c>
      <c r="F12" s="95" t="n">
        <v>0.285968691213026</v>
      </c>
      <c r="G12" s="95" t="n">
        <v>0.28000181983699</v>
      </c>
      <c r="H12" s="95" t="n">
        <v>0.27572314188021</v>
      </c>
      <c r="I12" s="95" t="n">
        <v>0.273931710503725</v>
      </c>
      <c r="J12" s="95" t="n">
        <v>0.272297221175503</v>
      </c>
      <c r="K12" s="95" t="n">
        <v>0.268467214079084</v>
      </c>
      <c r="L12" s="95" t="n">
        <v>0.268957584503661</v>
      </c>
      <c r="M12" s="95" t="n">
        <v>0.268240863339543</v>
      </c>
      <c r="N12" s="95" t="n">
        <v>0.26685793350953</v>
      </c>
      <c r="O12" s="95" t="n">
        <v>0.266522756555256</v>
      </c>
      <c r="P12" s="95" t="n">
        <v>0.265256217097947</v>
      </c>
      <c r="Q12" s="95" t="n">
        <v>0.263979983099359</v>
      </c>
    </row>
    <row r="13" s="78" customFormat="true" ht="13.8" hidden="false" customHeight="false" outlineLevel="0" collapsed="false">
      <c r="A13" s="92" t="s">
        <v>70</v>
      </c>
      <c r="B13" s="94" t="n">
        <v>543924.043931732</v>
      </c>
      <c r="C13" s="94" t="n">
        <v>665746.238938053</v>
      </c>
      <c r="D13" s="94" t="n">
        <v>773371.309734513</v>
      </c>
      <c r="E13" s="94" t="n">
        <v>848645.548318584</v>
      </c>
      <c r="F13" s="94" t="n">
        <v>1051774.6424354</v>
      </c>
      <c r="G13" s="94" t="n">
        <v>1275594.26701819</v>
      </c>
      <c r="H13" s="94" t="n">
        <v>1480079.3953898</v>
      </c>
      <c r="I13" s="94" t="n">
        <v>1674195.25937199</v>
      </c>
      <c r="J13" s="94" t="n">
        <v>1830721.970155</v>
      </c>
      <c r="K13" s="94" t="n">
        <v>2072090.85365781</v>
      </c>
      <c r="L13" s="94" t="n">
        <v>2314653.66222447</v>
      </c>
      <c r="M13" s="94" t="n">
        <v>2439523.8148754</v>
      </c>
      <c r="N13" s="94" t="n">
        <v>2596273.5031869</v>
      </c>
      <c r="O13" s="94" t="n">
        <v>2844027.62452652</v>
      </c>
      <c r="P13" s="94" t="n">
        <v>3035438.81815237</v>
      </c>
      <c r="Q13" s="94" t="n">
        <v>3244493.2207997</v>
      </c>
    </row>
    <row r="14" s="78" customFormat="true" ht="13.8" hidden="false" customHeight="false" outlineLevel="0" collapsed="false">
      <c r="A14" s="83" t="s">
        <v>71</v>
      </c>
      <c r="B14" s="95" t="n">
        <v>0.511524146525057</v>
      </c>
      <c r="C14" s="95" t="n">
        <v>0.514515196903169</v>
      </c>
      <c r="D14" s="95" t="n">
        <v>0.515449197933507</v>
      </c>
      <c r="E14" s="95" t="n">
        <v>0.511523181037668</v>
      </c>
      <c r="F14" s="95" t="n">
        <v>0.515638137293011</v>
      </c>
      <c r="G14" s="95" t="n">
        <v>0.512649181449743</v>
      </c>
      <c r="H14" s="95" t="n">
        <v>0.506629437242876</v>
      </c>
      <c r="I14" s="95" t="n">
        <v>0.506303651675686</v>
      </c>
      <c r="J14" s="95" t="n">
        <v>0.506042513073171</v>
      </c>
      <c r="K14" s="95" t="n">
        <v>0.50708639896484</v>
      </c>
      <c r="L14" s="95" t="n">
        <v>0.506522445822142</v>
      </c>
      <c r="M14" s="95" t="n">
        <v>0.506413908042539</v>
      </c>
      <c r="N14" s="95" t="n">
        <v>0.507257132580061</v>
      </c>
      <c r="O14" s="95" t="n">
        <v>0.507592212435459</v>
      </c>
      <c r="P14" s="95" t="n">
        <v>0.50828094001249</v>
      </c>
      <c r="Q14" s="95" t="n">
        <v>0.50896932546378</v>
      </c>
    </row>
    <row r="15" s="78" customFormat="true" ht="13.8" hidden="false" customHeight="false" outlineLevel="0" collapsed="false">
      <c r="A15" s="89" t="s">
        <v>72</v>
      </c>
      <c r="B15" s="89" t="n">
        <v>1400000</v>
      </c>
      <c r="C15" s="89" t="n">
        <v>700000</v>
      </c>
      <c r="D15" s="89" t="n">
        <v>700000</v>
      </c>
      <c r="E15" s="89" t="n">
        <v>700000</v>
      </c>
      <c r="F15" s="89" t="n">
        <v>700000</v>
      </c>
      <c r="G15" s="89" t="n">
        <v>700000</v>
      </c>
      <c r="H15" s="89" t="n">
        <v>700000</v>
      </c>
      <c r="I15" s="89" t="n">
        <v>850000</v>
      </c>
      <c r="J15" s="89" t="n">
        <v>850000</v>
      </c>
      <c r="K15" s="89" t="n">
        <v>850000</v>
      </c>
      <c r="L15" s="89" t="n">
        <v>1000000</v>
      </c>
      <c r="M15" s="89" t="n">
        <v>1000000</v>
      </c>
      <c r="N15" s="89" t="n">
        <v>1000000</v>
      </c>
      <c r="O15" s="89" t="n">
        <v>1200000</v>
      </c>
      <c r="P15" s="89" t="n">
        <v>1200000</v>
      </c>
      <c r="Q15" s="89" t="n">
        <v>1200000</v>
      </c>
    </row>
    <row r="16" s="78" customFormat="true" ht="13.8" hidden="false" customHeight="false" outlineLevel="0" collapsed="false">
      <c r="A16" s="83" t="s">
        <v>73</v>
      </c>
      <c r="B16" s="95" t="n">
        <v>1.31660626722536</v>
      </c>
      <c r="C16" s="95" t="n">
        <v>0.54098786709891</v>
      </c>
      <c r="D16" s="95" t="n">
        <v>0.466547483740142</v>
      </c>
      <c r="E16" s="95" t="n">
        <v>0.421926713026189</v>
      </c>
      <c r="F16" s="95" t="n">
        <v>0.34317873957232</v>
      </c>
      <c r="G16" s="95" t="n">
        <v>0.281323330069264</v>
      </c>
      <c r="H16" s="95" t="n">
        <v>0.239609177166211</v>
      </c>
      <c r="I16" s="95" t="n">
        <v>0.257053710739669</v>
      </c>
      <c r="J16" s="95" t="n">
        <v>0.234954374899307</v>
      </c>
      <c r="K16" s="95" t="n">
        <v>0.208013774279848</v>
      </c>
      <c r="L16" s="95" t="n">
        <v>0.218832931288457</v>
      </c>
      <c r="M16" s="95" t="n">
        <v>0.207587195892328</v>
      </c>
      <c r="N16" s="95" t="n">
        <v>0.195378927511839</v>
      </c>
      <c r="O16" s="95" t="n">
        <v>0.214171848989673</v>
      </c>
      <c r="P16" s="95" t="n">
        <v>0.200938699329888</v>
      </c>
      <c r="Q16" s="95" t="n">
        <v>0.188246098540467</v>
      </c>
    </row>
    <row r="17" s="78" customFormat="true" ht="13.8" hidden="false" customHeight="false" outlineLevel="0" collapsed="false">
      <c r="A17" s="83" t="s">
        <v>74</v>
      </c>
      <c r="B17" s="96" t="n">
        <v>0.759528512732527</v>
      </c>
      <c r="C17" s="96" t="n">
        <v>1.84847029077118</v>
      </c>
      <c r="D17" s="96" t="n">
        <v>2.14340455120101</v>
      </c>
      <c r="E17" s="96" t="n">
        <v>2.3700798482933</v>
      </c>
      <c r="F17" s="96" t="n">
        <v>2.91393342503161</v>
      </c>
      <c r="G17" s="96" t="n">
        <v>3.55462876027307</v>
      </c>
      <c r="H17" s="96" t="n">
        <v>4.17346285241123</v>
      </c>
      <c r="I17" s="96" t="n">
        <v>3.8902375582228</v>
      </c>
      <c r="J17" s="96" t="n">
        <v>4.25614547687637</v>
      </c>
      <c r="K17" s="96" t="n">
        <v>4.80737395137432</v>
      </c>
      <c r="L17" s="96" t="n">
        <v>4.56969613353961</v>
      </c>
      <c r="M17" s="96" t="n">
        <v>4.81725279683765</v>
      </c>
      <c r="N17" s="96" t="n">
        <v>5.11825923468336</v>
      </c>
      <c r="O17" s="96" t="n">
        <v>4.66914771814021</v>
      </c>
      <c r="P17" s="96" t="n">
        <v>4.97664214675873</v>
      </c>
      <c r="Q17" s="96" t="n">
        <v>5.31219508799027</v>
      </c>
    </row>
    <row r="18" s="78" customFormat="true" ht="13.8" hidden="false" customHeight="false" outlineLevel="0" collapsed="false">
      <c r="A18" s="83" t="s">
        <v>75</v>
      </c>
      <c r="B18" s="89" t="n">
        <v>330000</v>
      </c>
      <c r="C18" s="89" t="n">
        <v>430000</v>
      </c>
      <c r="D18" s="89" t="n">
        <v>330000</v>
      </c>
      <c r="E18" s="89" t="n">
        <v>180000</v>
      </c>
      <c r="F18" s="89" t="n">
        <v>550013</v>
      </c>
      <c r="G18" s="89" t="n">
        <v>550013</v>
      </c>
      <c r="H18" s="89" t="n">
        <v>550013</v>
      </c>
      <c r="I18" s="89" t="n">
        <v>600019</v>
      </c>
      <c r="J18" s="89" t="n">
        <v>600019</v>
      </c>
      <c r="K18" s="89" t="n">
        <v>600019</v>
      </c>
      <c r="L18" s="89" t="n">
        <v>775029</v>
      </c>
      <c r="M18" s="89" t="n">
        <v>775029</v>
      </c>
      <c r="N18" s="89" t="n">
        <v>775029</v>
      </c>
      <c r="O18" s="89" t="n">
        <v>720031</v>
      </c>
      <c r="P18" s="89" t="n">
        <v>720031</v>
      </c>
      <c r="Q18" s="89" t="n">
        <v>720031</v>
      </c>
    </row>
    <row r="19" s="78" customFormat="true" ht="13.8" hidden="false" customHeight="false" outlineLevel="0" collapsed="false">
      <c r="A19" s="83" t="s">
        <v>76</v>
      </c>
      <c r="B19" s="95" t="n">
        <v>0.310342905845977</v>
      </c>
      <c r="C19" s="95" t="n">
        <v>0.332321118360759</v>
      </c>
      <c r="D19" s="95" t="n">
        <v>0.21994381376321</v>
      </c>
      <c r="E19" s="95" t="n">
        <v>0.108495440492449</v>
      </c>
      <c r="F19" s="95" t="n">
        <v>0.269646811554843</v>
      </c>
      <c r="G19" s="95" t="n">
        <v>0.221044983916266</v>
      </c>
      <c r="H19" s="95" t="n">
        <v>0.188268803372456</v>
      </c>
      <c r="I19" s="95" t="n">
        <v>0.181455424075654</v>
      </c>
      <c r="J19" s="95" t="n">
        <v>0.165855398909067</v>
      </c>
      <c r="K19" s="95" t="n">
        <v>0.146837902152494</v>
      </c>
      <c r="L19" s="95" t="n">
        <v>0.169601867903561</v>
      </c>
      <c r="M19" s="95" t="n">
        <v>0.160886096845235</v>
      </c>
      <c r="N19" s="95" t="n">
        <v>0.151424334810573</v>
      </c>
      <c r="O19" s="95" t="n">
        <v>0.128508642166569</v>
      </c>
      <c r="P19" s="95" t="n">
        <v>0.120568410514332</v>
      </c>
      <c r="Q19" s="95" t="n">
        <v>0.112952522148492</v>
      </c>
    </row>
    <row r="20" s="78" customFormat="true" ht="13.8" hidden="false" customHeight="false" outlineLevel="0" collapsed="false">
      <c r="A20" s="89" t="s">
        <v>77</v>
      </c>
      <c r="B20" s="89" t="n">
        <v>0</v>
      </c>
      <c r="C20" s="89" t="n">
        <v>510000</v>
      </c>
      <c r="D20" s="89" t="n">
        <v>510000</v>
      </c>
      <c r="E20" s="89" t="n">
        <v>510000</v>
      </c>
      <c r="F20" s="89" t="n">
        <v>810000</v>
      </c>
      <c r="G20" s="89" t="n">
        <v>810000</v>
      </c>
      <c r="H20" s="89" t="n">
        <v>810000</v>
      </c>
      <c r="I20" s="89" t="n">
        <v>1364000</v>
      </c>
      <c r="J20" s="89" t="n">
        <v>1364000</v>
      </c>
      <c r="K20" s="89" t="n">
        <v>1364000</v>
      </c>
      <c r="L20" s="89" t="n">
        <v>1554000</v>
      </c>
      <c r="M20" s="89" t="n">
        <v>1554000</v>
      </c>
      <c r="N20" s="89" t="n">
        <v>1554000</v>
      </c>
      <c r="O20" s="89" t="n">
        <v>1594000</v>
      </c>
      <c r="P20" s="89" t="n">
        <v>1594000</v>
      </c>
      <c r="Q20" s="89" t="n">
        <v>1594000</v>
      </c>
    </row>
    <row r="21" s="78" customFormat="true" ht="13.8" hidden="false" customHeight="false" outlineLevel="0" collapsed="false">
      <c r="A21" s="83" t="s">
        <v>78</v>
      </c>
      <c r="B21" s="95" t="n">
        <v>0</v>
      </c>
      <c r="C21" s="95" t="n">
        <v>0.394148303172063</v>
      </c>
      <c r="D21" s="95" t="n">
        <v>0.33991316672496</v>
      </c>
      <c r="E21" s="95" t="n">
        <v>0.307403748061937</v>
      </c>
      <c r="F21" s="95" t="n">
        <v>0.397106827219399</v>
      </c>
      <c r="G21" s="95" t="n">
        <v>0.325531281937291</v>
      </c>
      <c r="H21" s="95" t="n">
        <v>0.277262047863758</v>
      </c>
      <c r="I21" s="95" t="n">
        <v>0.412495601704598</v>
      </c>
      <c r="J21" s="95" t="n">
        <v>0.377032667485476</v>
      </c>
      <c r="K21" s="95" t="n">
        <v>0.33380092719731</v>
      </c>
      <c r="L21" s="95" t="n">
        <v>0.340066375222262</v>
      </c>
      <c r="M21" s="95" t="n">
        <v>0.322590502416677</v>
      </c>
      <c r="N21" s="95" t="n">
        <v>0.303618853353398</v>
      </c>
      <c r="O21" s="95" t="n">
        <v>0.284491606074615</v>
      </c>
      <c r="P21" s="95" t="n">
        <v>0.266913572276534</v>
      </c>
      <c r="Q21" s="95" t="n">
        <v>0.250053567561253</v>
      </c>
      <c r="S21" s="78" t="n">
        <v>100</v>
      </c>
    </row>
    <row r="22" s="78" customFormat="true" ht="13.8" hidden="false" customHeight="false" outlineLevel="0" collapsed="false">
      <c r="A22" s="83" t="s">
        <v>79</v>
      </c>
      <c r="B22" s="89" t="n">
        <v>500000</v>
      </c>
      <c r="C22" s="89" t="n">
        <v>3000000</v>
      </c>
      <c r="D22" s="89"/>
      <c r="E22" s="89"/>
      <c r="F22" s="89" t="n">
        <v>0</v>
      </c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S22" s="78" t="n">
        <f aca="false">(1+S6)^12</f>
        <v>5.35025010547371</v>
      </c>
    </row>
    <row r="23" s="78" customFormat="true" ht="13.8" hidden="false" customHeight="false" outlineLevel="0" collapsed="false">
      <c r="A23" s="92" t="s">
        <v>80</v>
      </c>
      <c r="B23" s="94" t="n">
        <v>-1686075.95606827</v>
      </c>
      <c r="C23" s="94" t="n">
        <v>-3974253.76106195</v>
      </c>
      <c r="D23" s="94" t="n">
        <v>-766628.690265487</v>
      </c>
      <c r="E23" s="94" t="n">
        <v>-541354.451681416</v>
      </c>
      <c r="F23" s="94" t="n">
        <v>-1008238.3575646</v>
      </c>
      <c r="G23" s="94" t="n">
        <v>-784418.732981805</v>
      </c>
      <c r="H23" s="94" t="n">
        <v>-579933.604610198</v>
      </c>
      <c r="I23" s="94" t="n">
        <v>-1139823.74062801</v>
      </c>
      <c r="J23" s="94" t="n">
        <v>-983297.029845004</v>
      </c>
      <c r="K23" s="94" t="n">
        <v>-741928.14634219</v>
      </c>
      <c r="L23" s="94" t="n">
        <v>-1014375.33777553</v>
      </c>
      <c r="M23" s="94" t="n">
        <v>-889505.185124595</v>
      </c>
      <c r="N23" s="94" t="n">
        <v>-732755.496813105</v>
      </c>
      <c r="O23" s="94" t="n">
        <v>-670003.375473482</v>
      </c>
      <c r="P23" s="94" t="n">
        <v>-478592.181847634</v>
      </c>
      <c r="Q23" s="94" t="n">
        <v>-269537.779200301</v>
      </c>
      <c r="S23" s="78" t="n">
        <f aca="false">S21*S22</f>
        <v>535.025010547371</v>
      </c>
    </row>
    <row r="24" s="78" customFormat="true" ht="13.8" hidden="false" customHeight="false" outlineLevel="0" collapsed="false">
      <c r="A24" s="83" t="s">
        <v>81</v>
      </c>
      <c r="B24" s="97" t="n">
        <v>-1.58564155055534</v>
      </c>
      <c r="C24" s="97" t="n">
        <v>-3.07146152215246</v>
      </c>
      <c r="D24" s="97" t="n">
        <v>-0.510955266294805</v>
      </c>
      <c r="E24" s="97" t="n">
        <v>-0.326302720542906</v>
      </c>
      <c r="F24" s="98" t="n">
        <v>-0.494294241053552</v>
      </c>
      <c r="G24" s="97" t="n">
        <v>-0.315250414473078</v>
      </c>
      <c r="H24" s="97" t="n">
        <v>-0.198510591159549</v>
      </c>
      <c r="I24" s="97" t="n">
        <v>-0.344701084844234</v>
      </c>
      <c r="J24" s="97" t="n">
        <v>-0.27179992822068</v>
      </c>
      <c r="K24" s="97" t="n">
        <v>-0.181566204664813</v>
      </c>
      <c r="L24" s="97" t="n">
        <v>-0.221978728592138</v>
      </c>
      <c r="M24" s="97" t="n">
        <v>-0.184649887111701</v>
      </c>
      <c r="N24" s="97" t="n">
        <v>-0.143164983095749</v>
      </c>
      <c r="O24" s="97" t="n">
        <v>-0.119579884795398</v>
      </c>
      <c r="P24" s="97" t="n">
        <v>-0.0801397421082638</v>
      </c>
      <c r="Q24" s="97" t="n">
        <v>-0.0422828627864321</v>
      </c>
    </row>
    <row r="25" s="78" customFormat="true" ht="13.8" hidden="false" customHeight="false" outlineLevel="0" collapsed="false">
      <c r="A25" s="99" t="s">
        <v>82</v>
      </c>
      <c r="B25" s="100" t="n">
        <v>-510504.51701694</v>
      </c>
      <c r="C25" s="100" t="n">
        <v>-4484758.27807889</v>
      </c>
      <c r="D25" s="100" t="n">
        <v>-5251386.96834437</v>
      </c>
      <c r="E25" s="100" t="n">
        <v>-5792741.42002579</v>
      </c>
      <c r="F25" s="100" t="n">
        <v>-6800979.77759039</v>
      </c>
      <c r="G25" s="100" t="n">
        <v>-7585398.5105722</v>
      </c>
      <c r="H25" s="100" t="n">
        <v>-8165332.11518239</v>
      </c>
      <c r="I25" s="100" t="n">
        <v>-9305155.8558104</v>
      </c>
      <c r="J25" s="100" t="n">
        <v>-10288452.8856554</v>
      </c>
      <c r="K25" s="100" t="n">
        <v>-11030381.0319976</v>
      </c>
      <c r="L25" s="100" t="n">
        <v>-12044756.3697731</v>
      </c>
      <c r="M25" s="100" t="n">
        <v>-12934261.5548977</v>
      </c>
      <c r="N25" s="100" t="n">
        <v>-13667017.0517108</v>
      </c>
      <c r="O25" s="100" t="n">
        <v>-14337020.4271843</v>
      </c>
      <c r="P25" s="100" t="n">
        <v>-14815612.6090319</v>
      </c>
      <c r="Q25" s="100" t="n">
        <v>-15085150.3882322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2022-02-05T09:01:54Z</dcterms:created>
  <dc:creator>Admin</dc:creator>
  <dc:description/>
  <dc:language>en-IN</dc:language>
  <cp:lastModifiedBy/>
  <dcterms:modified xsi:type="dcterms:W3CDTF">2022-08-19T13:28:47Z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