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 Udhin\Desktop\TB IR\TB IR fix\data presentasi\"/>
    </mc:Choice>
  </mc:AlternateContent>
  <bookViews>
    <workbookView xWindow="360" yWindow="30" windowWidth="4755" windowHeight="5955"/>
  </bookViews>
  <sheets>
    <sheet name="TITIK LAMPU" sheetId="1" r:id="rId1"/>
    <sheet name="RAB" sheetId="3" r:id="rId2"/>
  </sheets>
  <calcPr calcId="152511" refMode="R1C1"/>
</workbook>
</file>

<file path=xl/calcChain.xml><?xml version="1.0" encoding="utf-8"?>
<calcChain xmlns="http://schemas.openxmlformats.org/spreadsheetml/2006/main">
  <c r="F26" i="3" l="1"/>
  <c r="F25" i="3"/>
  <c r="F24" i="3"/>
  <c r="F23" i="3"/>
  <c r="F22" i="3"/>
  <c r="F19" i="3"/>
  <c r="F20" i="3"/>
  <c r="F21" i="3"/>
  <c r="F18" i="3"/>
  <c r="D8" i="3"/>
  <c r="D17" i="3" s="1"/>
  <c r="F17" i="3" s="1"/>
  <c r="S38" i="1"/>
  <c r="I63" i="1"/>
  <c r="J63" i="1" s="1"/>
  <c r="I62" i="1"/>
  <c r="I61" i="1"/>
  <c r="J61" i="1" s="1"/>
  <c r="I57" i="1"/>
  <c r="J57" i="1" s="1"/>
  <c r="I56" i="1"/>
  <c r="J56" i="1" s="1"/>
  <c r="I55" i="1"/>
  <c r="J55" i="1" s="1"/>
  <c r="X75" i="1"/>
  <c r="X76" i="1" s="1"/>
  <c r="I64" i="1" l="1"/>
  <c r="J62" i="1"/>
  <c r="J64" i="1" s="1"/>
  <c r="J58" i="1"/>
  <c r="I58" i="1"/>
  <c r="X56" i="1"/>
  <c r="I65" i="1" l="1"/>
  <c r="Q37" i="1"/>
  <c r="R37" i="1" s="1"/>
  <c r="J65" i="1"/>
  <c r="X57" i="1"/>
  <c r="N37" i="1"/>
  <c r="O37" i="1" s="1"/>
  <c r="K28" i="1"/>
  <c r="E28" i="1"/>
  <c r="K17" i="1"/>
  <c r="E17" i="1"/>
  <c r="L33" i="1"/>
  <c r="L32" i="1"/>
  <c r="D26" i="3" l="1"/>
  <c r="F15" i="3"/>
  <c r="F16" i="3"/>
  <c r="I19" i="1"/>
  <c r="I20" i="1"/>
  <c r="I16" i="1"/>
  <c r="I15" i="1"/>
  <c r="I14" i="1"/>
  <c r="I13" i="1"/>
  <c r="I8" i="1" l="1"/>
  <c r="I9" i="1"/>
  <c r="I10" i="1"/>
  <c r="I11" i="1"/>
  <c r="I12" i="1"/>
  <c r="I7" i="1"/>
  <c r="I6" i="1"/>
  <c r="I5" i="1"/>
  <c r="I27" i="1" l="1"/>
  <c r="I21" i="1"/>
  <c r="I22" i="1"/>
  <c r="I23" i="1"/>
  <c r="I24" i="1"/>
  <c r="I25" i="1"/>
  <c r="I26" i="1"/>
  <c r="F8" i="3"/>
  <c r="F4" i="3"/>
  <c r="F5" i="3"/>
  <c r="F6" i="3"/>
  <c r="F7" i="3"/>
  <c r="F9" i="3"/>
  <c r="F10" i="3"/>
  <c r="F11" i="3"/>
  <c r="F12" i="3"/>
  <c r="F13" i="3"/>
  <c r="F14" i="3"/>
  <c r="F3" i="3"/>
  <c r="J17" i="1" l="1"/>
  <c r="J28" i="1"/>
</calcChain>
</file>

<file path=xl/sharedStrings.xml><?xml version="1.0" encoding="utf-8"?>
<sst xmlns="http://schemas.openxmlformats.org/spreadsheetml/2006/main" count="201" uniqueCount="133">
  <si>
    <t>no</t>
  </si>
  <si>
    <t>ruang</t>
  </si>
  <si>
    <t>lumen</t>
  </si>
  <si>
    <t>jumlah lampu tiap titik</t>
  </si>
  <si>
    <t>jumalah titik lampu</t>
  </si>
  <si>
    <t>lebar (m)</t>
  </si>
  <si>
    <t>panjang (m)</t>
  </si>
  <si>
    <t>teras 1</t>
  </si>
  <si>
    <t>teras 2</t>
  </si>
  <si>
    <t>ruang tamu</t>
  </si>
  <si>
    <t>ruang keluarga</t>
  </si>
  <si>
    <t>ruang makan</t>
  </si>
  <si>
    <t>dapur</t>
  </si>
  <si>
    <t>pembulatan jumlah titik lampu</t>
  </si>
  <si>
    <t>alat bahan</t>
  </si>
  <si>
    <t>merk</t>
  </si>
  <si>
    <t>unit</t>
  </si>
  <si>
    <t>harga satuan</t>
  </si>
  <si>
    <t>jumlah</t>
  </si>
  <si>
    <t>RAB</t>
  </si>
  <si>
    <t>Ruang Makan</t>
  </si>
  <si>
    <t>Ruang Keluarga</t>
  </si>
  <si>
    <t>Ruang Tamu</t>
  </si>
  <si>
    <t>LATAI 1</t>
  </si>
  <si>
    <t>LANTAI 2</t>
  </si>
  <si>
    <t>32 W</t>
  </si>
  <si>
    <t>20 W</t>
  </si>
  <si>
    <t>Lumen</t>
  </si>
  <si>
    <t>Daya</t>
  </si>
  <si>
    <t>Saklar Tunggal</t>
  </si>
  <si>
    <t>Stop Kontak</t>
  </si>
  <si>
    <t>EnergySaver Twister</t>
  </si>
  <si>
    <t xml:space="preserve">  Twister Dimmable</t>
  </si>
  <si>
    <t>Saklar Ganda</t>
  </si>
  <si>
    <t>roset kayu</t>
  </si>
  <si>
    <t>Kabel NYA (Biru)</t>
  </si>
  <si>
    <t>Kabel NYA (Merah)</t>
  </si>
  <si>
    <t>Kabel NYA (Kuning)</t>
  </si>
  <si>
    <t>Lampu  20 W</t>
  </si>
  <si>
    <t>Philips</t>
  </si>
  <si>
    <t>Fitting</t>
  </si>
  <si>
    <t>Broco</t>
  </si>
  <si>
    <t>pipa pvc 1/2 inch</t>
  </si>
  <si>
    <t>pacific</t>
  </si>
  <si>
    <t>klem pipa pcv</t>
  </si>
  <si>
    <t>42 W</t>
  </si>
  <si>
    <t>Jumlah</t>
  </si>
  <si>
    <t>Total (Rp)</t>
  </si>
  <si>
    <t>Supreme</t>
  </si>
  <si>
    <t>T dus</t>
  </si>
  <si>
    <t xml:space="preserve">Knee Pipa </t>
  </si>
  <si>
    <t>Panasonic</t>
  </si>
  <si>
    <t>total lampu</t>
  </si>
  <si>
    <t>Charger Hp</t>
  </si>
  <si>
    <t>P (watt)</t>
  </si>
  <si>
    <t>I (arus)</t>
  </si>
  <si>
    <t>V (tegagan)</t>
  </si>
  <si>
    <t xml:space="preserve">Jenis </t>
  </si>
  <si>
    <t>Charger Laptop</t>
  </si>
  <si>
    <t xml:space="preserve">TV LED samsung  32C5000 </t>
  </si>
  <si>
    <t>Kulkas Samsung</t>
  </si>
  <si>
    <t>Mesin Cuci</t>
  </si>
  <si>
    <t>AC inverter samsung</t>
  </si>
  <si>
    <t>setrika</t>
  </si>
  <si>
    <t>belender</t>
  </si>
  <si>
    <t xml:space="preserve">no </t>
  </si>
  <si>
    <t xml:space="preserve">kipas angin </t>
  </si>
  <si>
    <t xml:space="preserve">Lokasi </t>
  </si>
  <si>
    <t>Fungsi</t>
  </si>
  <si>
    <t>Daya (watt)</t>
  </si>
  <si>
    <t>Ketentuan Stop Kontak dan Funsinya</t>
  </si>
  <si>
    <t>Lantai 1</t>
  </si>
  <si>
    <t>No</t>
  </si>
  <si>
    <t>daya lampu (watt)</t>
  </si>
  <si>
    <t>Kamar Tidur 1</t>
  </si>
  <si>
    <t>Kamar Tidur 2</t>
  </si>
  <si>
    <t>Kamar Tidur 3</t>
  </si>
  <si>
    <t>charger Hp</t>
  </si>
  <si>
    <t>Lantai 2</t>
  </si>
  <si>
    <t xml:space="preserve">Kipas Angin </t>
  </si>
  <si>
    <t xml:space="preserve">Ruang Makan </t>
  </si>
  <si>
    <t>Kulkas</t>
  </si>
  <si>
    <t xml:space="preserve">Dapur </t>
  </si>
  <si>
    <t xml:space="preserve">Blender </t>
  </si>
  <si>
    <t>Setrika</t>
  </si>
  <si>
    <t>Dispenser</t>
  </si>
  <si>
    <t>rice cooker</t>
  </si>
  <si>
    <t>Sound System samsung 5,1 inchi</t>
  </si>
  <si>
    <t>Arus Beban</t>
  </si>
  <si>
    <t>Daya Lampu  (watt)</t>
  </si>
  <si>
    <t xml:space="preserve">total </t>
  </si>
  <si>
    <t>total (watt)</t>
  </si>
  <si>
    <t>Lanati 2</t>
  </si>
  <si>
    <t>MCB Pusat</t>
  </si>
  <si>
    <t>Intensitas Cahaya (Lux)</t>
  </si>
  <si>
    <t>Daya Total (W)</t>
  </si>
  <si>
    <t>Rating MCB (A)</t>
  </si>
  <si>
    <t xml:space="preserve">Perhitungan Rating MCB </t>
  </si>
  <si>
    <t xml:space="preserve">Kategori MCB (A) </t>
  </si>
  <si>
    <t>Kategori MCB (A)</t>
  </si>
  <si>
    <t>km. tidur 1</t>
  </si>
  <si>
    <t>km. tidur 2</t>
  </si>
  <si>
    <t>km. tidur 3</t>
  </si>
  <si>
    <t>Km. Mandi 1</t>
  </si>
  <si>
    <t>Km. Mandi 2</t>
  </si>
  <si>
    <t>Km. Mandi 3</t>
  </si>
  <si>
    <t xml:space="preserve">Teras </t>
  </si>
  <si>
    <t>Km. Tidur 1</t>
  </si>
  <si>
    <t>Km tidur 3</t>
  </si>
  <si>
    <t>Km. Tidur 2</t>
  </si>
  <si>
    <t>Km Mandi</t>
  </si>
  <si>
    <t xml:space="preserve">Ruang Keluarga </t>
  </si>
  <si>
    <t xml:space="preserve">Ruang Tengah 1 </t>
  </si>
  <si>
    <t>Ruang Tengah 2</t>
  </si>
  <si>
    <t>Tabel Daya Kegunaan Stop Kontak</t>
  </si>
  <si>
    <t>MCB 16 A</t>
  </si>
  <si>
    <t>MCB 8 A</t>
  </si>
  <si>
    <t>MCB 24 A</t>
  </si>
  <si>
    <t xml:space="preserve">domae </t>
  </si>
  <si>
    <t>Lampu 32 W</t>
  </si>
  <si>
    <t>Lampu 42 W</t>
  </si>
  <si>
    <t xml:space="preserve">Box MCB </t>
  </si>
  <si>
    <t>Schineder</t>
  </si>
  <si>
    <t>Lem PVC</t>
  </si>
  <si>
    <t>Isarplas</t>
  </si>
  <si>
    <t xml:space="preserve">Sekrup </t>
  </si>
  <si>
    <t xml:space="preserve">Gipsum </t>
  </si>
  <si>
    <t>Paku Beton 3cm</t>
  </si>
  <si>
    <t>L pipa / KNEE</t>
  </si>
  <si>
    <t>tidak ada merek</t>
  </si>
  <si>
    <t>Selotip</t>
  </si>
  <si>
    <t>National</t>
  </si>
  <si>
    <t>DESKRIPSI INSTALASI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</si>
</sst>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/>
    <xf numFmtId="0" fontId="0" fillId="10" borderId="6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3" xfId="0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3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3" fontId="4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6" fillId="6" borderId="1" xfId="0" applyNumberFormat="1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0" fillId="0" borderId="0" xfId="0" applyNumberFormat="1" applyBorder="1" applyAlignment="1"/>
    <xf numFmtId="0" fontId="0" fillId="4" borderId="1" xfId="0" applyNumberFormat="1" applyFill="1" applyBorder="1" applyAlignment="1">
      <alignment horizontal="center"/>
    </xf>
    <xf numFmtId="3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3" xfId="0" applyBorder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3" xfId="0" applyBorder="1" applyAlignment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topLeftCell="H40" zoomScale="70" zoomScaleNormal="70" workbookViewId="0">
      <selection activeCell="M76" sqref="M76"/>
    </sheetView>
  </sheetViews>
  <sheetFormatPr defaultRowHeight="15" x14ac:dyDescent="0.25"/>
  <cols>
    <col min="1" max="1" width="5.140625" customWidth="1"/>
    <col min="2" max="2" width="18.28515625" customWidth="1"/>
    <col min="3" max="3" width="10.28515625" customWidth="1"/>
    <col min="4" max="4" width="10" customWidth="1"/>
    <col min="5" max="5" width="11.85546875" customWidth="1"/>
    <col min="6" max="6" width="14" customWidth="1"/>
    <col min="7" max="7" width="8.42578125" customWidth="1"/>
    <col min="8" max="8" width="17.85546875" style="1" customWidth="1"/>
    <col min="9" max="9" width="32.7109375" customWidth="1"/>
    <col min="10" max="10" width="16.28515625" customWidth="1"/>
    <col min="11" max="11" width="13.5703125" customWidth="1"/>
    <col min="12" max="13" width="18.7109375" customWidth="1"/>
    <col min="14" max="14" width="10.7109375" customWidth="1"/>
    <col min="15" max="15" width="9.85546875" customWidth="1"/>
    <col min="16" max="16" width="9.5703125" customWidth="1"/>
    <col min="17" max="17" width="11.42578125" customWidth="1"/>
    <col min="18" max="18" width="11" customWidth="1"/>
    <col min="19" max="19" width="10" customWidth="1"/>
    <col min="21" max="21" width="6.140625" customWidth="1"/>
    <col min="22" max="22" width="19.28515625" customWidth="1"/>
    <col min="23" max="23" width="29.85546875" customWidth="1"/>
    <col min="24" max="24" width="15.5703125" customWidth="1"/>
    <col min="25" max="25" width="5.28515625" customWidth="1"/>
    <col min="26" max="26" width="22.28515625" customWidth="1"/>
    <col min="27" max="27" width="15" customWidth="1"/>
    <col min="28" max="28" width="16.28515625" customWidth="1"/>
  </cols>
  <sheetData>
    <row r="1" spans="1:24" x14ac:dyDescent="0.25">
      <c r="A1" s="101" t="s">
        <v>132</v>
      </c>
      <c r="B1" s="101"/>
      <c r="C1" s="101"/>
      <c r="D1" s="101"/>
      <c r="E1" s="101"/>
      <c r="F1" s="101"/>
      <c r="G1" s="101"/>
      <c r="H1" s="101"/>
      <c r="I1" s="101"/>
      <c r="J1" s="101"/>
      <c r="K1" s="70"/>
    </row>
    <row r="2" spans="1:24" x14ac:dyDescent="0.25">
      <c r="A2" s="102" t="s">
        <v>0</v>
      </c>
      <c r="B2" s="102" t="s">
        <v>1</v>
      </c>
      <c r="C2" s="102" t="s">
        <v>6</v>
      </c>
      <c r="D2" s="102" t="s">
        <v>5</v>
      </c>
      <c r="E2" s="102" t="s">
        <v>73</v>
      </c>
      <c r="F2" s="102" t="s">
        <v>94</v>
      </c>
      <c r="G2" s="102" t="s">
        <v>2</v>
      </c>
      <c r="H2" s="102" t="s">
        <v>3</v>
      </c>
      <c r="I2" s="102" t="s">
        <v>4</v>
      </c>
      <c r="J2" s="102" t="s">
        <v>13</v>
      </c>
      <c r="K2" s="109" t="s">
        <v>30</v>
      </c>
    </row>
    <row r="3" spans="1:24" x14ac:dyDescent="0.2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9"/>
      <c r="L3" s="42"/>
      <c r="M3" s="42"/>
      <c r="N3" s="42"/>
      <c r="O3" s="42"/>
      <c r="P3" s="42"/>
      <c r="Q3" s="42"/>
    </row>
    <row r="4" spans="1:24" ht="15" customHeight="1" x14ac:dyDescent="0.25">
      <c r="A4" s="110" t="s">
        <v>23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42"/>
      <c r="M4" s="42"/>
    </row>
    <row r="5" spans="1:24" x14ac:dyDescent="0.25">
      <c r="A5" s="71">
        <v>1</v>
      </c>
      <c r="B5" s="72" t="s">
        <v>7</v>
      </c>
      <c r="C5" s="73">
        <v>9</v>
      </c>
      <c r="D5" s="73">
        <v>1</v>
      </c>
      <c r="E5" s="73">
        <v>20</v>
      </c>
      <c r="F5" s="73">
        <v>60</v>
      </c>
      <c r="G5" s="73">
        <v>1250</v>
      </c>
      <c r="H5" s="73">
        <v>1</v>
      </c>
      <c r="I5" s="73">
        <f>(60*C5*D5)/(G5*0.7*0.65*H5)</f>
        <v>0.94945054945054941</v>
      </c>
      <c r="J5" s="52">
        <v>1</v>
      </c>
      <c r="K5" s="80"/>
      <c r="L5" s="42"/>
      <c r="M5" s="42"/>
    </row>
    <row r="6" spans="1:24" x14ac:dyDescent="0.25">
      <c r="A6" s="71">
        <v>2</v>
      </c>
      <c r="B6" s="74" t="s">
        <v>8</v>
      </c>
      <c r="C6" s="75">
        <v>9</v>
      </c>
      <c r="D6" s="75">
        <v>2</v>
      </c>
      <c r="E6" s="75">
        <v>20</v>
      </c>
      <c r="F6" s="75">
        <v>60</v>
      </c>
      <c r="G6" s="75">
        <v>1250</v>
      </c>
      <c r="H6" s="75">
        <v>1</v>
      </c>
      <c r="I6" s="75">
        <f>(60*C6*D6)/(G6*0.7*0.65*H6)</f>
        <v>1.8989010989010988</v>
      </c>
      <c r="J6" s="53">
        <v>2</v>
      </c>
      <c r="K6" s="71"/>
      <c r="L6" s="64"/>
      <c r="M6" s="64"/>
    </row>
    <row r="7" spans="1:24" x14ac:dyDescent="0.25">
      <c r="A7" s="71">
        <v>3</v>
      </c>
      <c r="B7" s="72" t="s">
        <v>9</v>
      </c>
      <c r="C7" s="73">
        <v>6</v>
      </c>
      <c r="D7" s="73">
        <v>3</v>
      </c>
      <c r="E7" s="73">
        <v>32</v>
      </c>
      <c r="F7" s="73">
        <v>150</v>
      </c>
      <c r="G7" s="73">
        <v>2100</v>
      </c>
      <c r="H7" s="73">
        <v>1</v>
      </c>
      <c r="I7" s="73">
        <f t="shared" ref="I7:I12" si="0">(150*C7*D7)/(G7*0.7*0.65*H7)</f>
        <v>2.8257456828885399</v>
      </c>
      <c r="J7" s="52">
        <v>3</v>
      </c>
      <c r="K7" s="80">
        <v>1</v>
      </c>
      <c r="L7" s="48"/>
      <c r="M7" s="48"/>
    </row>
    <row r="8" spans="1:24" x14ac:dyDescent="0.25">
      <c r="A8" s="71">
        <v>4</v>
      </c>
      <c r="B8" s="74" t="s">
        <v>10</v>
      </c>
      <c r="C8" s="75">
        <v>5</v>
      </c>
      <c r="D8" s="75">
        <v>3</v>
      </c>
      <c r="E8" s="75">
        <v>42</v>
      </c>
      <c r="F8" s="75">
        <v>150</v>
      </c>
      <c r="G8" s="75">
        <v>2800</v>
      </c>
      <c r="H8" s="75">
        <v>1</v>
      </c>
      <c r="I8" s="75">
        <f t="shared" si="0"/>
        <v>1.7660910518053374</v>
      </c>
      <c r="J8" s="53">
        <v>2</v>
      </c>
      <c r="K8" s="71">
        <v>1</v>
      </c>
      <c r="L8" s="48"/>
      <c r="M8" s="48"/>
    </row>
    <row r="9" spans="1:24" x14ac:dyDescent="0.25">
      <c r="A9" s="71">
        <v>5</v>
      </c>
      <c r="B9" s="72" t="s">
        <v>100</v>
      </c>
      <c r="C9" s="73">
        <v>3</v>
      </c>
      <c r="D9" s="73">
        <v>3</v>
      </c>
      <c r="E9" s="73">
        <v>32</v>
      </c>
      <c r="F9" s="73">
        <v>150</v>
      </c>
      <c r="G9" s="73">
        <v>2100</v>
      </c>
      <c r="H9" s="73">
        <v>1</v>
      </c>
      <c r="I9" s="73">
        <f t="shared" si="0"/>
        <v>1.4128728414442699</v>
      </c>
      <c r="J9" s="52">
        <v>2</v>
      </c>
      <c r="K9" s="80">
        <v>1</v>
      </c>
      <c r="L9" s="48"/>
      <c r="M9" s="48"/>
      <c r="X9">
        <v>1</v>
      </c>
    </row>
    <row r="10" spans="1:24" x14ac:dyDescent="0.25">
      <c r="A10" s="71">
        <v>6</v>
      </c>
      <c r="B10" s="74" t="s">
        <v>101</v>
      </c>
      <c r="C10" s="75">
        <v>3</v>
      </c>
      <c r="D10" s="75">
        <v>3</v>
      </c>
      <c r="E10" s="75">
        <v>32</v>
      </c>
      <c r="F10" s="75">
        <v>150</v>
      </c>
      <c r="G10" s="75">
        <v>2100</v>
      </c>
      <c r="H10" s="75">
        <v>1</v>
      </c>
      <c r="I10" s="75">
        <f t="shared" si="0"/>
        <v>1.4128728414442699</v>
      </c>
      <c r="J10" s="53">
        <v>2</v>
      </c>
      <c r="K10" s="71">
        <v>1</v>
      </c>
      <c r="L10" s="48"/>
      <c r="M10" s="48"/>
      <c r="N10" s="48"/>
      <c r="O10" s="48"/>
      <c r="P10" s="48"/>
      <c r="Q10" s="42"/>
    </row>
    <row r="11" spans="1:24" x14ac:dyDescent="0.25">
      <c r="A11" s="71">
        <v>7</v>
      </c>
      <c r="B11" s="72" t="s">
        <v>102</v>
      </c>
      <c r="C11" s="73">
        <v>3</v>
      </c>
      <c r="D11" s="73">
        <v>3.75</v>
      </c>
      <c r="E11" s="73">
        <v>32</v>
      </c>
      <c r="F11" s="73">
        <v>150</v>
      </c>
      <c r="G11" s="73">
        <v>2100</v>
      </c>
      <c r="H11" s="73">
        <v>1</v>
      </c>
      <c r="I11" s="73">
        <f t="shared" si="0"/>
        <v>1.7660910518053374</v>
      </c>
      <c r="J11" s="52">
        <v>2</v>
      </c>
      <c r="K11" s="80">
        <v>1</v>
      </c>
      <c r="L11" s="48"/>
      <c r="M11" s="48"/>
      <c r="N11" s="48"/>
      <c r="O11" s="48"/>
      <c r="P11" s="48"/>
      <c r="Q11" s="42"/>
    </row>
    <row r="12" spans="1:24" x14ac:dyDescent="0.25">
      <c r="A12" s="71">
        <v>8</v>
      </c>
      <c r="B12" s="74" t="s">
        <v>11</v>
      </c>
      <c r="C12" s="75">
        <v>5</v>
      </c>
      <c r="D12" s="75">
        <v>2.5</v>
      </c>
      <c r="E12" s="75">
        <v>32</v>
      </c>
      <c r="F12" s="75">
        <v>150</v>
      </c>
      <c r="G12" s="75">
        <v>2100</v>
      </c>
      <c r="H12" s="75">
        <v>1</v>
      </c>
      <c r="I12" s="75">
        <f t="shared" si="0"/>
        <v>1.9623233908948194</v>
      </c>
      <c r="J12" s="53">
        <v>2</v>
      </c>
      <c r="K12" s="71">
        <v>1</v>
      </c>
      <c r="L12" s="48"/>
      <c r="M12" s="48"/>
      <c r="N12" s="48"/>
      <c r="O12" s="48"/>
      <c r="P12" s="48"/>
      <c r="Q12" s="42"/>
    </row>
    <row r="13" spans="1:24" x14ac:dyDescent="0.25">
      <c r="A13" s="71">
        <v>9</v>
      </c>
      <c r="B13" s="72" t="s">
        <v>12</v>
      </c>
      <c r="C13" s="73">
        <v>5</v>
      </c>
      <c r="D13" s="73">
        <v>3.5</v>
      </c>
      <c r="E13" s="73">
        <v>42</v>
      </c>
      <c r="F13" s="73">
        <v>250</v>
      </c>
      <c r="G13" s="73">
        <v>2800</v>
      </c>
      <c r="H13" s="73">
        <v>1</v>
      </c>
      <c r="I13" s="73">
        <f>(250*C13*D13)/(G13*0.7*0.65*H13)</f>
        <v>3.4340659340659339</v>
      </c>
      <c r="J13" s="52">
        <v>4</v>
      </c>
      <c r="K13" s="80">
        <v>1</v>
      </c>
      <c r="L13" s="48"/>
      <c r="M13" s="48"/>
      <c r="N13" s="48"/>
      <c r="O13" s="48"/>
      <c r="P13" s="48"/>
      <c r="Q13" s="42"/>
    </row>
    <row r="14" spans="1:24" x14ac:dyDescent="0.25">
      <c r="A14" s="71">
        <v>10</v>
      </c>
      <c r="B14" s="74" t="s">
        <v>103</v>
      </c>
      <c r="C14" s="75">
        <v>3</v>
      </c>
      <c r="D14" s="75">
        <v>2</v>
      </c>
      <c r="E14" s="75">
        <v>32</v>
      </c>
      <c r="F14" s="75">
        <v>250</v>
      </c>
      <c r="G14" s="75">
        <v>2100</v>
      </c>
      <c r="H14" s="75">
        <v>1</v>
      </c>
      <c r="I14" s="75">
        <f>(250*C14*D14)/(G14*0.7*0.65*H14)</f>
        <v>1.5698587127158556</v>
      </c>
      <c r="J14" s="53">
        <v>2</v>
      </c>
      <c r="K14" s="71"/>
      <c r="L14" s="48"/>
      <c r="M14" s="48"/>
      <c r="N14" s="48"/>
      <c r="O14" s="48"/>
      <c r="P14" s="48"/>
      <c r="Q14" s="42"/>
    </row>
    <row r="15" spans="1:24" x14ac:dyDescent="0.25">
      <c r="A15" s="71">
        <v>11</v>
      </c>
      <c r="B15" s="72" t="s">
        <v>104</v>
      </c>
      <c r="C15" s="73">
        <v>3</v>
      </c>
      <c r="D15" s="73">
        <v>1.25</v>
      </c>
      <c r="E15" s="73">
        <v>32</v>
      </c>
      <c r="F15" s="73">
        <v>250</v>
      </c>
      <c r="G15" s="73">
        <v>2100</v>
      </c>
      <c r="H15" s="73">
        <v>1</v>
      </c>
      <c r="I15" s="73">
        <f>(250*C15*D15)/(G15*0.7*0.65*H15)</f>
        <v>0.98116169544740972</v>
      </c>
      <c r="J15" s="52">
        <v>1</v>
      </c>
      <c r="K15" s="81"/>
      <c r="L15" s="48"/>
      <c r="M15" s="48"/>
      <c r="N15" s="48"/>
      <c r="O15" s="48"/>
      <c r="P15" s="48"/>
      <c r="Q15" s="42"/>
    </row>
    <row r="16" spans="1:24" x14ac:dyDescent="0.25">
      <c r="A16" s="71">
        <v>12</v>
      </c>
      <c r="B16" s="74" t="s">
        <v>105</v>
      </c>
      <c r="C16" s="75">
        <v>3</v>
      </c>
      <c r="D16" s="75">
        <v>1.25</v>
      </c>
      <c r="E16" s="75">
        <v>32</v>
      </c>
      <c r="F16" s="75">
        <v>250</v>
      </c>
      <c r="G16" s="75">
        <v>2100</v>
      </c>
      <c r="H16" s="75">
        <v>1</v>
      </c>
      <c r="I16" s="75">
        <f>(250*C16*D16)/(G16*0.7*0.65*H16)</f>
        <v>0.98116169544740972</v>
      </c>
      <c r="J16" s="53">
        <v>1</v>
      </c>
      <c r="K16" s="77"/>
      <c r="L16" s="48"/>
      <c r="M16" s="48"/>
      <c r="N16" s="48"/>
      <c r="O16" s="48"/>
      <c r="P16" s="48"/>
      <c r="Q16" s="42"/>
    </row>
    <row r="17" spans="1:23" x14ac:dyDescent="0.25">
      <c r="A17" s="112" t="s">
        <v>46</v>
      </c>
      <c r="B17" s="112"/>
      <c r="C17" s="112"/>
      <c r="D17" s="112"/>
      <c r="E17" s="29">
        <f>SUM(E5:E16)</f>
        <v>380</v>
      </c>
      <c r="F17" s="29"/>
      <c r="G17" s="29"/>
      <c r="H17" s="29"/>
      <c r="I17" s="29"/>
      <c r="J17" s="26">
        <f>SUM(J5:J16)</f>
        <v>24</v>
      </c>
      <c r="K17" s="27">
        <f>SUM(K5:K16)</f>
        <v>7</v>
      </c>
      <c r="L17" s="48"/>
      <c r="M17" s="48"/>
      <c r="N17" s="48"/>
      <c r="O17" s="48"/>
      <c r="P17" s="48"/>
    </row>
    <row r="18" spans="1:23" x14ac:dyDescent="0.25">
      <c r="A18" s="111" t="s">
        <v>24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</row>
    <row r="19" spans="1:23" x14ac:dyDescent="0.25">
      <c r="A19" s="71">
        <v>1</v>
      </c>
      <c r="B19" s="76" t="s">
        <v>106</v>
      </c>
      <c r="C19" s="71">
        <v>9</v>
      </c>
      <c r="D19" s="71">
        <v>1</v>
      </c>
      <c r="E19" s="75">
        <v>20</v>
      </c>
      <c r="F19" s="75">
        <v>60</v>
      </c>
      <c r="G19" s="75">
        <v>1250</v>
      </c>
      <c r="H19" s="71">
        <v>1</v>
      </c>
      <c r="I19" s="71">
        <f>(60*C19*D19)/(G19*0.7*0.65*H19)</f>
        <v>0.94945054945054941</v>
      </c>
      <c r="J19" s="54">
        <v>1</v>
      </c>
      <c r="K19" s="77"/>
    </row>
    <row r="20" spans="1:23" x14ac:dyDescent="0.25">
      <c r="A20" s="71">
        <v>2</v>
      </c>
      <c r="B20" s="78" t="s">
        <v>107</v>
      </c>
      <c r="C20" s="79">
        <v>4</v>
      </c>
      <c r="D20" s="79">
        <v>3.5</v>
      </c>
      <c r="E20" s="79">
        <v>42</v>
      </c>
      <c r="F20" s="79">
        <v>150</v>
      </c>
      <c r="G20" s="79">
        <v>2800</v>
      </c>
      <c r="H20" s="79">
        <v>1</v>
      </c>
      <c r="I20" s="79">
        <f t="shared" ref="I20:I26" si="1">(150*C20*D20)/(G20*0.7*0.65*H20)</f>
        <v>1.6483516483516483</v>
      </c>
      <c r="J20" s="55">
        <v>2</v>
      </c>
      <c r="K20" s="79">
        <v>1</v>
      </c>
    </row>
    <row r="21" spans="1:23" x14ac:dyDescent="0.25">
      <c r="A21" s="71">
        <v>3</v>
      </c>
      <c r="B21" s="76" t="s">
        <v>112</v>
      </c>
      <c r="C21" s="71">
        <v>5</v>
      </c>
      <c r="D21" s="71">
        <v>2.5</v>
      </c>
      <c r="E21" s="75">
        <v>32</v>
      </c>
      <c r="F21" s="75">
        <v>150</v>
      </c>
      <c r="G21" s="71">
        <v>2100</v>
      </c>
      <c r="H21" s="71">
        <v>1</v>
      </c>
      <c r="I21" s="71">
        <f t="shared" si="1"/>
        <v>1.9623233908948194</v>
      </c>
      <c r="J21" s="54">
        <v>2</v>
      </c>
      <c r="K21" s="71"/>
    </row>
    <row r="22" spans="1:23" x14ac:dyDescent="0.25">
      <c r="A22" s="71">
        <v>4</v>
      </c>
      <c r="B22" s="78" t="s">
        <v>109</v>
      </c>
      <c r="C22" s="79">
        <v>3</v>
      </c>
      <c r="D22" s="79">
        <v>3.5</v>
      </c>
      <c r="E22" s="79">
        <v>32</v>
      </c>
      <c r="F22" s="79">
        <v>150</v>
      </c>
      <c r="G22" s="79">
        <v>2100</v>
      </c>
      <c r="H22" s="79">
        <v>1</v>
      </c>
      <c r="I22" s="79">
        <f t="shared" si="1"/>
        <v>1.6483516483516483</v>
      </c>
      <c r="J22" s="55">
        <v>2</v>
      </c>
      <c r="K22" s="79">
        <v>1</v>
      </c>
    </row>
    <row r="23" spans="1:23" x14ac:dyDescent="0.25">
      <c r="A23" s="71">
        <v>5</v>
      </c>
      <c r="B23" s="76" t="s">
        <v>113</v>
      </c>
      <c r="C23" s="71">
        <v>6</v>
      </c>
      <c r="D23" s="71">
        <v>1.5</v>
      </c>
      <c r="E23" s="71">
        <v>32</v>
      </c>
      <c r="F23" s="75">
        <v>150</v>
      </c>
      <c r="G23" s="71">
        <v>2100</v>
      </c>
      <c r="H23" s="71">
        <v>1</v>
      </c>
      <c r="I23" s="71">
        <f t="shared" si="1"/>
        <v>1.4128728414442699</v>
      </c>
      <c r="J23" s="54">
        <v>2</v>
      </c>
      <c r="K23" s="71">
        <v>1</v>
      </c>
    </row>
    <row r="24" spans="1:23" x14ac:dyDescent="0.25">
      <c r="A24" s="71">
        <v>6</v>
      </c>
      <c r="B24" s="78" t="s">
        <v>108</v>
      </c>
      <c r="C24" s="79">
        <v>3</v>
      </c>
      <c r="D24" s="79">
        <v>3.5</v>
      </c>
      <c r="E24" s="79">
        <v>32</v>
      </c>
      <c r="F24" s="79">
        <v>150</v>
      </c>
      <c r="G24" s="79">
        <v>2100</v>
      </c>
      <c r="H24" s="79">
        <v>1</v>
      </c>
      <c r="I24" s="79">
        <f t="shared" si="1"/>
        <v>1.6483516483516483</v>
      </c>
      <c r="J24" s="55">
        <v>2</v>
      </c>
      <c r="K24" s="79"/>
    </row>
    <row r="25" spans="1:23" x14ac:dyDescent="0.25">
      <c r="A25" s="71">
        <v>7</v>
      </c>
      <c r="B25" s="76" t="s">
        <v>80</v>
      </c>
      <c r="C25" s="71">
        <v>3</v>
      </c>
      <c r="D25" s="71">
        <v>3.75</v>
      </c>
      <c r="E25" s="71">
        <v>32</v>
      </c>
      <c r="F25" s="75">
        <v>150</v>
      </c>
      <c r="G25" s="71">
        <v>2100</v>
      </c>
      <c r="H25" s="71">
        <v>1</v>
      </c>
      <c r="I25" s="71">
        <f t="shared" si="1"/>
        <v>1.7660910518053374</v>
      </c>
      <c r="J25" s="54">
        <v>2</v>
      </c>
      <c r="K25" s="71">
        <v>1</v>
      </c>
    </row>
    <row r="26" spans="1:23" x14ac:dyDescent="0.25">
      <c r="A26" s="71">
        <v>8</v>
      </c>
      <c r="B26" s="78" t="s">
        <v>111</v>
      </c>
      <c r="C26" s="79">
        <v>5</v>
      </c>
      <c r="D26" s="79">
        <v>4.0999999999999996</v>
      </c>
      <c r="E26" s="79">
        <v>42</v>
      </c>
      <c r="F26" s="79">
        <v>150</v>
      </c>
      <c r="G26" s="79">
        <v>2800</v>
      </c>
      <c r="H26" s="79">
        <v>1</v>
      </c>
      <c r="I26" s="79">
        <f t="shared" si="1"/>
        <v>2.4136577708006275</v>
      </c>
      <c r="J26" s="55">
        <v>3</v>
      </c>
      <c r="K26" s="79">
        <v>1</v>
      </c>
      <c r="V26" s="107" t="s">
        <v>32</v>
      </c>
      <c r="W26" s="108"/>
    </row>
    <row r="27" spans="1:23" x14ac:dyDescent="0.25">
      <c r="A27" s="71">
        <v>9</v>
      </c>
      <c r="B27" s="76" t="s">
        <v>110</v>
      </c>
      <c r="C27" s="71">
        <v>3</v>
      </c>
      <c r="D27" s="71">
        <v>1.25</v>
      </c>
      <c r="E27" s="75">
        <v>32</v>
      </c>
      <c r="F27" s="75">
        <v>250</v>
      </c>
      <c r="G27" s="75">
        <v>2100</v>
      </c>
      <c r="H27" s="71">
        <v>1</v>
      </c>
      <c r="I27" s="71">
        <f>(250*C27*D27)/(G27*0.7*0.65*H27)</f>
        <v>0.98116169544740972</v>
      </c>
      <c r="J27" s="54">
        <v>1</v>
      </c>
      <c r="K27" s="77"/>
      <c r="V27" s="22" t="s">
        <v>28</v>
      </c>
      <c r="W27" s="9" t="s">
        <v>27</v>
      </c>
    </row>
    <row r="28" spans="1:23" x14ac:dyDescent="0.25">
      <c r="A28" s="106" t="s">
        <v>46</v>
      </c>
      <c r="B28" s="106"/>
      <c r="C28" s="106"/>
      <c r="D28" s="106"/>
      <c r="E28" s="29">
        <f>SUM(E19:E27)</f>
        <v>296</v>
      </c>
      <c r="F28" s="29"/>
      <c r="G28" s="29"/>
      <c r="H28" s="29"/>
      <c r="I28" s="29"/>
      <c r="J28" s="26">
        <f>SUM(J19:J27)</f>
        <v>17</v>
      </c>
      <c r="K28" s="29">
        <f>SUM(K19:K27)</f>
        <v>5</v>
      </c>
      <c r="V28" s="22" t="s">
        <v>26</v>
      </c>
      <c r="W28" s="9">
        <v>1250</v>
      </c>
    </row>
    <row r="29" spans="1:23" x14ac:dyDescent="0.25">
      <c r="A29" s="48"/>
      <c r="B29" s="48"/>
      <c r="C29" s="48"/>
      <c r="D29" s="48"/>
      <c r="E29" s="42"/>
      <c r="F29" s="42"/>
      <c r="G29" s="42"/>
      <c r="H29" s="47"/>
      <c r="I29" s="42"/>
      <c r="J29" s="42"/>
      <c r="K29" s="42"/>
      <c r="V29" s="22" t="s">
        <v>25</v>
      </c>
      <c r="W29" s="9">
        <v>2100</v>
      </c>
    </row>
    <row r="30" spans="1:23" x14ac:dyDescent="0.25">
      <c r="H30" s="82" t="s">
        <v>114</v>
      </c>
      <c r="I30" s="82"/>
      <c r="J30" s="82"/>
      <c r="K30" s="82"/>
      <c r="L30" s="82"/>
      <c r="V30" s="23" t="s">
        <v>45</v>
      </c>
      <c r="W30" s="21">
        <v>2800</v>
      </c>
    </row>
    <row r="31" spans="1:23" x14ac:dyDescent="0.25">
      <c r="H31" s="25" t="s">
        <v>65</v>
      </c>
      <c r="I31" s="25" t="s">
        <v>57</v>
      </c>
      <c r="J31" s="25" t="s">
        <v>56</v>
      </c>
      <c r="K31" s="25" t="s">
        <v>55</v>
      </c>
      <c r="L31" s="25" t="s">
        <v>54</v>
      </c>
      <c r="M31" s="12"/>
      <c r="N31" s="12"/>
      <c r="O31" s="12"/>
      <c r="P31" s="12"/>
      <c r="V31" s="103" t="s">
        <v>31</v>
      </c>
      <c r="W31" s="104"/>
    </row>
    <row r="32" spans="1:23" x14ac:dyDescent="0.25">
      <c r="A32" s="12"/>
      <c r="B32" s="12"/>
      <c r="C32" s="12"/>
      <c r="D32" s="12"/>
      <c r="E32" s="12"/>
      <c r="F32" s="12"/>
      <c r="G32" s="12"/>
      <c r="H32" s="30">
        <v>1</v>
      </c>
      <c r="I32" s="3" t="s">
        <v>53</v>
      </c>
      <c r="J32" s="3">
        <v>5</v>
      </c>
      <c r="K32" s="3">
        <v>2</v>
      </c>
      <c r="L32" s="3">
        <f>SUM(K32*J32)</f>
        <v>10</v>
      </c>
      <c r="N32" s="12"/>
      <c r="O32" s="12"/>
      <c r="P32" s="12"/>
    </row>
    <row r="33" spans="1:28" x14ac:dyDescent="0.25">
      <c r="H33" s="30">
        <v>2</v>
      </c>
      <c r="I33" s="3" t="s">
        <v>58</v>
      </c>
      <c r="J33" s="3">
        <v>16</v>
      </c>
      <c r="K33" s="3">
        <v>2</v>
      </c>
      <c r="L33" s="3">
        <f>SUM(K33*J33)</f>
        <v>32</v>
      </c>
      <c r="M33" s="83"/>
      <c r="N33" s="99" t="s">
        <v>97</v>
      </c>
      <c r="O33" s="99"/>
      <c r="P33" s="99"/>
      <c r="Q33" s="99"/>
      <c r="R33" s="99"/>
      <c r="S33" s="99"/>
      <c r="U33" s="89" t="s">
        <v>70</v>
      </c>
      <c r="V33" s="90"/>
      <c r="W33" s="90"/>
      <c r="X33" s="91"/>
      <c r="Y33" s="48"/>
      <c r="Z33" s="48"/>
      <c r="AA33" s="48"/>
      <c r="AB33" s="48"/>
    </row>
    <row r="34" spans="1:28" x14ac:dyDescent="0.25">
      <c r="H34" s="30">
        <v>3</v>
      </c>
      <c r="I34" s="3" t="s">
        <v>60</v>
      </c>
      <c r="J34" s="3"/>
      <c r="K34" s="3"/>
      <c r="L34" s="3">
        <v>100</v>
      </c>
      <c r="M34" s="83"/>
      <c r="N34" s="100" t="s">
        <v>71</v>
      </c>
      <c r="O34" s="100"/>
      <c r="P34" s="100"/>
      <c r="Q34" s="100" t="s">
        <v>78</v>
      </c>
      <c r="R34" s="100"/>
      <c r="S34" s="100"/>
      <c r="U34" s="113" t="s">
        <v>71</v>
      </c>
      <c r="V34" s="113"/>
      <c r="W34" s="113"/>
      <c r="X34" s="113"/>
    </row>
    <row r="35" spans="1:28" x14ac:dyDescent="0.25">
      <c r="H35" s="30">
        <v>4</v>
      </c>
      <c r="I35" s="3" t="s">
        <v>59</v>
      </c>
      <c r="J35" s="3"/>
      <c r="K35" s="3"/>
      <c r="L35" s="3">
        <v>110</v>
      </c>
      <c r="M35" s="83"/>
      <c r="N35" s="87" t="s">
        <v>95</v>
      </c>
      <c r="O35" s="87" t="s">
        <v>96</v>
      </c>
      <c r="P35" s="87" t="s">
        <v>98</v>
      </c>
      <c r="Q35" s="87" t="s">
        <v>95</v>
      </c>
      <c r="R35" s="87" t="s">
        <v>96</v>
      </c>
      <c r="S35" s="87" t="s">
        <v>99</v>
      </c>
      <c r="U35" s="31" t="s">
        <v>72</v>
      </c>
      <c r="V35" s="31" t="s">
        <v>67</v>
      </c>
      <c r="W35" s="31" t="s">
        <v>68</v>
      </c>
      <c r="X35" s="31" t="s">
        <v>69</v>
      </c>
    </row>
    <row r="36" spans="1:28" x14ac:dyDescent="0.25">
      <c r="H36" s="30">
        <v>5</v>
      </c>
      <c r="I36" s="3" t="s">
        <v>61</v>
      </c>
      <c r="J36" s="3"/>
      <c r="K36" s="3"/>
      <c r="L36" s="3">
        <v>300</v>
      </c>
      <c r="M36" s="65"/>
      <c r="N36" s="88"/>
      <c r="O36" s="88"/>
      <c r="P36" s="88"/>
      <c r="Q36" s="88"/>
      <c r="R36" s="88"/>
      <c r="S36" s="88"/>
      <c r="U36" s="33">
        <v>1</v>
      </c>
      <c r="V36" s="33" t="s">
        <v>74</v>
      </c>
      <c r="W36" s="33" t="s">
        <v>77</v>
      </c>
      <c r="X36" s="33">
        <v>10</v>
      </c>
    </row>
    <row r="37" spans="1:28" x14ac:dyDescent="0.25">
      <c r="H37" s="30">
        <v>6</v>
      </c>
      <c r="I37" s="3" t="s">
        <v>62</v>
      </c>
      <c r="J37" s="3"/>
      <c r="K37" s="3"/>
      <c r="L37" s="3">
        <v>300</v>
      </c>
      <c r="M37" s="65"/>
      <c r="N37" s="63">
        <f>SUM(X56,J58)</f>
        <v>2760</v>
      </c>
      <c r="O37" s="63">
        <f>N37/(220*0.8)</f>
        <v>15.681818181818182</v>
      </c>
      <c r="P37" s="63">
        <v>16</v>
      </c>
      <c r="Q37" s="30">
        <f>SUM(J64,X75)</f>
        <v>1390</v>
      </c>
      <c r="R37" s="30">
        <f>Q37/(220*0.8)</f>
        <v>7.8977272727272725</v>
      </c>
      <c r="S37" s="30">
        <v>8</v>
      </c>
      <c r="U37" s="33"/>
      <c r="V37" s="33"/>
      <c r="W37" s="33" t="s">
        <v>58</v>
      </c>
      <c r="X37" s="33">
        <v>32</v>
      </c>
    </row>
    <row r="38" spans="1:28" x14ac:dyDescent="0.25">
      <c r="H38" s="30">
        <v>7</v>
      </c>
      <c r="I38" s="3" t="s">
        <v>66</v>
      </c>
      <c r="J38" s="3"/>
      <c r="K38" s="3"/>
      <c r="L38" s="3">
        <v>45</v>
      </c>
      <c r="M38" s="65"/>
      <c r="N38" s="100" t="s">
        <v>93</v>
      </c>
      <c r="O38" s="100"/>
      <c r="P38" s="100"/>
      <c r="Q38" s="100"/>
      <c r="R38" s="100"/>
      <c r="S38" s="30">
        <f>SUM(S37,P37)</f>
        <v>24</v>
      </c>
      <c r="U38" s="33"/>
      <c r="V38" s="33"/>
      <c r="W38" s="33" t="s">
        <v>79</v>
      </c>
      <c r="X38" s="33">
        <v>45</v>
      </c>
    </row>
    <row r="39" spans="1:28" x14ac:dyDescent="0.25">
      <c r="H39" s="30">
        <v>8</v>
      </c>
      <c r="I39" s="3" t="s">
        <v>63</v>
      </c>
      <c r="J39" s="3"/>
      <c r="K39" s="3"/>
      <c r="L39" s="3">
        <v>300</v>
      </c>
      <c r="M39" s="65"/>
      <c r="N39" s="12"/>
      <c r="O39" s="12"/>
      <c r="P39" s="12"/>
      <c r="U39" s="31">
        <v>2</v>
      </c>
      <c r="V39" s="31" t="s">
        <v>22</v>
      </c>
      <c r="W39" s="31" t="s">
        <v>79</v>
      </c>
      <c r="X39" s="31">
        <v>300</v>
      </c>
    </row>
    <row r="40" spans="1:28" x14ac:dyDescent="0.25">
      <c r="H40" s="30">
        <v>9</v>
      </c>
      <c r="I40" s="3" t="s">
        <v>86</v>
      </c>
      <c r="J40" s="3"/>
      <c r="K40" s="3"/>
      <c r="L40" s="3">
        <v>300</v>
      </c>
      <c r="M40" s="65"/>
      <c r="N40" s="12"/>
      <c r="O40" s="12"/>
      <c r="P40" s="12"/>
      <c r="U40" s="31"/>
      <c r="V40" s="31"/>
      <c r="W40" s="31" t="s">
        <v>53</v>
      </c>
      <c r="X40" s="31">
        <v>10</v>
      </c>
    </row>
    <row r="41" spans="1:28" x14ac:dyDescent="0.25">
      <c r="H41" s="30">
        <v>10</v>
      </c>
      <c r="I41" s="3" t="s">
        <v>64</v>
      </c>
      <c r="J41" s="3"/>
      <c r="K41" s="3"/>
      <c r="L41" s="3">
        <v>250</v>
      </c>
      <c r="M41" s="65"/>
      <c r="N41" s="12"/>
      <c r="O41" s="12"/>
      <c r="P41" s="12"/>
      <c r="U41" s="33">
        <v>3</v>
      </c>
      <c r="V41" s="33" t="s">
        <v>21</v>
      </c>
      <c r="W41" s="8" t="s">
        <v>59</v>
      </c>
      <c r="X41" s="33">
        <v>110</v>
      </c>
    </row>
    <row r="42" spans="1:28" x14ac:dyDescent="0.25">
      <c r="H42" s="30">
        <v>11</v>
      </c>
      <c r="I42" s="43" t="s">
        <v>85</v>
      </c>
      <c r="J42" s="2"/>
      <c r="K42" s="2"/>
      <c r="L42" s="44">
        <v>250</v>
      </c>
      <c r="M42" s="65"/>
      <c r="N42" s="12"/>
      <c r="O42" s="12"/>
      <c r="P42" s="12"/>
      <c r="U42" s="33"/>
      <c r="V42" s="33"/>
      <c r="W42" s="33" t="s">
        <v>58</v>
      </c>
      <c r="X42" s="33">
        <v>32</v>
      </c>
    </row>
    <row r="43" spans="1:28" x14ac:dyDescent="0.25">
      <c r="H43" s="30">
        <v>12</v>
      </c>
      <c r="I43" s="44" t="s">
        <v>87</v>
      </c>
      <c r="J43" s="45"/>
      <c r="K43" s="45"/>
      <c r="L43" s="44">
        <v>1000</v>
      </c>
      <c r="M43" s="65"/>
      <c r="N43" s="12"/>
      <c r="O43" s="12"/>
      <c r="P43" s="12"/>
      <c r="U43" s="33"/>
      <c r="V43" s="33"/>
      <c r="W43" s="8" t="s">
        <v>53</v>
      </c>
      <c r="X43" s="33">
        <v>10</v>
      </c>
    </row>
    <row r="44" spans="1:28" x14ac:dyDescent="0.25">
      <c r="M44" s="65"/>
      <c r="N44" s="12"/>
      <c r="O44" s="12"/>
      <c r="P44" s="12"/>
      <c r="U44" s="33"/>
      <c r="V44" s="33"/>
      <c r="W44" s="8" t="s">
        <v>84</v>
      </c>
      <c r="X44" s="33">
        <v>300</v>
      </c>
    </row>
    <row r="45" spans="1:28" x14ac:dyDescent="0.25">
      <c r="H45" s="28"/>
      <c r="M45" s="66"/>
      <c r="N45" s="12"/>
      <c r="O45" s="12"/>
      <c r="P45" s="12"/>
      <c r="U45" s="35"/>
      <c r="V45" s="35"/>
      <c r="W45" s="8" t="s">
        <v>79</v>
      </c>
      <c r="X45" s="35">
        <v>45</v>
      </c>
    </row>
    <row r="46" spans="1:28" x14ac:dyDescent="0.25">
      <c r="A46" s="13"/>
      <c r="B46" s="12"/>
      <c r="C46" s="12"/>
      <c r="D46" s="12"/>
      <c r="E46" s="12"/>
      <c r="F46" s="12"/>
      <c r="G46" s="12"/>
      <c r="H46" s="28"/>
      <c r="M46" s="66"/>
      <c r="N46" s="12"/>
      <c r="O46" s="12"/>
      <c r="P46" s="12"/>
      <c r="U46" s="2">
        <v>4</v>
      </c>
      <c r="V46" s="36" t="s">
        <v>75</v>
      </c>
      <c r="W46" s="37" t="s">
        <v>77</v>
      </c>
      <c r="X46" s="37">
        <v>10</v>
      </c>
    </row>
    <row r="47" spans="1:28" x14ac:dyDescent="0.25">
      <c r="A47" s="105"/>
      <c r="B47" s="10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U47" s="2"/>
      <c r="V47" s="36"/>
      <c r="W47" s="37" t="s">
        <v>58</v>
      </c>
      <c r="X47" s="37">
        <v>32</v>
      </c>
    </row>
    <row r="48" spans="1:28" x14ac:dyDescent="0.25">
      <c r="A48" s="105"/>
      <c r="B48" s="10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U48" s="2"/>
      <c r="V48" s="36"/>
      <c r="W48" s="5" t="s">
        <v>79</v>
      </c>
      <c r="X48" s="37">
        <v>45</v>
      </c>
    </row>
    <row r="49" spans="1:28" x14ac:dyDescent="0.25">
      <c r="A49" s="12"/>
      <c r="B49" s="12"/>
      <c r="C49" s="12"/>
      <c r="D49" s="12"/>
      <c r="E49" s="12"/>
      <c r="F49" s="12"/>
      <c r="G49" s="12"/>
      <c r="H49" s="13"/>
      <c r="K49" s="12"/>
      <c r="L49" s="12"/>
      <c r="M49" s="12"/>
      <c r="N49" s="12"/>
      <c r="O49" s="12"/>
      <c r="P49" s="12"/>
      <c r="U49" s="35">
        <v>5</v>
      </c>
      <c r="V49" s="35" t="s">
        <v>76</v>
      </c>
      <c r="W49" s="33" t="s">
        <v>77</v>
      </c>
      <c r="X49" s="33">
        <v>10</v>
      </c>
    </row>
    <row r="50" spans="1:28" x14ac:dyDescent="0.25">
      <c r="A50" s="12"/>
      <c r="B50" s="12"/>
      <c r="C50" s="12"/>
      <c r="D50" s="12"/>
      <c r="E50" s="12"/>
      <c r="F50" s="12"/>
      <c r="G50" s="12"/>
      <c r="H50" s="13"/>
      <c r="K50" s="12"/>
      <c r="L50" s="12"/>
      <c r="M50" s="12"/>
      <c r="N50" s="12"/>
      <c r="O50" s="12"/>
      <c r="P50" s="12"/>
      <c r="U50" s="35"/>
      <c r="V50" s="35"/>
      <c r="W50" s="33" t="s">
        <v>58</v>
      </c>
      <c r="X50" s="33">
        <v>32</v>
      </c>
    </row>
    <row r="51" spans="1:28" x14ac:dyDescent="0.25">
      <c r="A51" s="12"/>
      <c r="B51" s="12"/>
      <c r="C51" s="12"/>
      <c r="D51" s="12"/>
      <c r="E51" s="12"/>
      <c r="F51" s="12"/>
      <c r="G51" s="12"/>
      <c r="H51" s="13"/>
      <c r="K51" s="12"/>
      <c r="L51" s="12"/>
      <c r="M51" s="12"/>
      <c r="N51" s="12"/>
      <c r="O51" s="12"/>
      <c r="P51" s="12"/>
      <c r="U51" s="35"/>
      <c r="V51" s="35"/>
      <c r="W51" s="8" t="s">
        <v>79</v>
      </c>
      <c r="X51" s="33">
        <v>45</v>
      </c>
    </row>
    <row r="52" spans="1:28" x14ac:dyDescent="0.25">
      <c r="A52" s="12"/>
      <c r="B52" s="12"/>
      <c r="C52" s="12"/>
      <c r="D52" s="12"/>
      <c r="E52" s="12"/>
      <c r="F52" s="12"/>
      <c r="G52" s="12"/>
      <c r="H52" s="96" t="s">
        <v>89</v>
      </c>
      <c r="I52" s="97"/>
      <c r="J52" s="98"/>
      <c r="K52" s="12"/>
      <c r="L52" s="12"/>
      <c r="M52" s="12"/>
      <c r="U52" s="36">
        <v>6</v>
      </c>
      <c r="V52" s="36" t="s">
        <v>80</v>
      </c>
      <c r="W52" s="37" t="s">
        <v>81</v>
      </c>
      <c r="X52" s="36">
        <v>100</v>
      </c>
    </row>
    <row r="53" spans="1:28" x14ac:dyDescent="0.25">
      <c r="A53" s="12"/>
      <c r="B53" s="12"/>
      <c r="C53" s="12"/>
      <c r="D53" s="12"/>
      <c r="E53" s="12"/>
      <c r="F53" s="12"/>
      <c r="G53" s="12"/>
      <c r="H53" s="92" t="s">
        <v>71</v>
      </c>
      <c r="I53" s="93"/>
      <c r="J53" s="94"/>
      <c r="K53" s="12"/>
      <c r="L53" s="12"/>
      <c r="M53" s="12"/>
      <c r="U53" s="35">
        <v>7</v>
      </c>
      <c r="V53" s="35" t="s">
        <v>82</v>
      </c>
      <c r="W53" s="33" t="s">
        <v>83</v>
      </c>
      <c r="X53" s="35">
        <v>250</v>
      </c>
      <c r="Y53" s="41"/>
      <c r="Z53" s="42"/>
      <c r="AA53" s="42"/>
      <c r="AB53" s="42"/>
    </row>
    <row r="54" spans="1:28" x14ac:dyDescent="0.25">
      <c r="A54" s="12"/>
      <c r="B54" s="12"/>
      <c r="C54" s="12"/>
      <c r="D54" s="12"/>
      <c r="E54" s="12"/>
      <c r="F54" s="12"/>
      <c r="G54" s="12"/>
      <c r="H54" s="6" t="s">
        <v>89</v>
      </c>
      <c r="I54" s="6" t="s">
        <v>18</v>
      </c>
      <c r="J54" s="6" t="s">
        <v>91</v>
      </c>
      <c r="K54" s="12"/>
      <c r="L54" s="12"/>
      <c r="M54" s="12"/>
      <c r="U54" s="35"/>
      <c r="V54" s="35"/>
      <c r="W54" s="33" t="s">
        <v>86</v>
      </c>
      <c r="X54" s="35">
        <v>300</v>
      </c>
      <c r="Y54" s="41"/>
      <c r="Z54" s="42"/>
      <c r="AA54" s="42"/>
      <c r="AB54" s="42"/>
    </row>
    <row r="55" spans="1:28" x14ac:dyDescent="0.25">
      <c r="A55" s="12"/>
      <c r="B55" s="12"/>
      <c r="C55" s="12"/>
      <c r="D55" s="12"/>
      <c r="E55" s="12"/>
      <c r="F55" s="12"/>
      <c r="G55" s="12"/>
      <c r="H55" s="6">
        <v>20</v>
      </c>
      <c r="I55" s="7">
        <f>SUM(J5:J6)</f>
        <v>3</v>
      </c>
      <c r="J55" s="6">
        <f>(I55*H55)</f>
        <v>60</v>
      </c>
      <c r="K55" s="12"/>
      <c r="L55" s="12"/>
      <c r="M55" s="12"/>
      <c r="U55" s="35"/>
      <c r="V55" s="35"/>
      <c r="W55" s="33" t="s">
        <v>85</v>
      </c>
      <c r="X55" s="35">
        <v>250</v>
      </c>
      <c r="Y55" s="42"/>
      <c r="Z55" s="42"/>
      <c r="AA55" s="42"/>
      <c r="AB55" s="42"/>
    </row>
    <row r="56" spans="1:28" x14ac:dyDescent="0.25">
      <c r="A56" s="12"/>
      <c r="B56" s="12"/>
      <c r="C56" s="12"/>
      <c r="D56" s="12"/>
      <c r="E56" s="12"/>
      <c r="F56" s="12"/>
      <c r="G56" s="12"/>
      <c r="H56" s="6">
        <v>32</v>
      </c>
      <c r="I56" s="7">
        <f>SUM(J14:J16,J7,J9:J12)</f>
        <v>15</v>
      </c>
      <c r="J56" s="6">
        <f t="shared" ref="J56:J57" si="2">(I56*H56)</f>
        <v>480</v>
      </c>
      <c r="K56" s="12"/>
      <c r="U56" s="84" t="s">
        <v>46</v>
      </c>
      <c r="V56" s="85"/>
      <c r="W56" s="86"/>
      <c r="X56" s="46">
        <f>SUM(X36:X55)</f>
        <v>1968</v>
      </c>
    </row>
    <row r="57" spans="1:28" x14ac:dyDescent="0.25">
      <c r="H57" s="57">
        <v>42</v>
      </c>
      <c r="I57" s="49">
        <f>SUM(J8,J13)</f>
        <v>6</v>
      </c>
      <c r="J57" s="57">
        <f t="shared" si="2"/>
        <v>252</v>
      </c>
      <c r="U57" s="84" t="s">
        <v>88</v>
      </c>
      <c r="V57" s="85"/>
      <c r="W57" s="86"/>
      <c r="X57" s="46">
        <f>X56/(220*0.8)</f>
        <v>11.181818181818182</v>
      </c>
    </row>
    <row r="58" spans="1:28" x14ac:dyDescent="0.25">
      <c r="H58" s="56" t="s">
        <v>52</v>
      </c>
      <c r="I58" s="50">
        <f>SUM(I55:I57)</f>
        <v>24</v>
      </c>
      <c r="J58" s="57">
        <f>SUM(J55:J57)</f>
        <v>792</v>
      </c>
      <c r="U58" s="34" t="s">
        <v>78</v>
      </c>
      <c r="V58" s="32"/>
      <c r="W58" s="32"/>
      <c r="X58" s="32"/>
    </row>
    <row r="59" spans="1:28" x14ac:dyDescent="0.25">
      <c r="H59" s="95" t="s">
        <v>92</v>
      </c>
      <c r="I59" s="95"/>
      <c r="J59" s="95"/>
      <c r="U59" s="24" t="s">
        <v>72</v>
      </c>
      <c r="V59" s="24" t="s">
        <v>67</v>
      </c>
      <c r="W59" s="24" t="s">
        <v>68</v>
      </c>
      <c r="X59" s="24" t="s">
        <v>69</v>
      </c>
    </row>
    <row r="60" spans="1:28" x14ac:dyDescent="0.25">
      <c r="H60" s="6" t="s">
        <v>89</v>
      </c>
      <c r="I60" s="6" t="s">
        <v>18</v>
      </c>
      <c r="J60" s="6" t="s">
        <v>91</v>
      </c>
      <c r="U60" s="21">
        <v>1</v>
      </c>
      <c r="V60" s="21" t="s">
        <v>74</v>
      </c>
      <c r="W60" s="38" t="s">
        <v>77</v>
      </c>
      <c r="X60" s="38">
        <v>10</v>
      </c>
    </row>
    <row r="61" spans="1:28" x14ac:dyDescent="0.25">
      <c r="H61" s="6">
        <v>20</v>
      </c>
      <c r="I61" s="7">
        <f>SUM(J19)</f>
        <v>1</v>
      </c>
      <c r="J61" s="6">
        <f>(I61*H61)</f>
        <v>20</v>
      </c>
      <c r="U61" s="21"/>
      <c r="V61" s="21"/>
      <c r="W61" s="38" t="s">
        <v>58</v>
      </c>
      <c r="X61" s="38">
        <v>32</v>
      </c>
    </row>
    <row r="62" spans="1:28" x14ac:dyDescent="0.25">
      <c r="H62" s="6">
        <v>32</v>
      </c>
      <c r="I62" s="7">
        <f>SUM(J21:J25,J27)</f>
        <v>11</v>
      </c>
      <c r="J62" s="6">
        <f t="shared" ref="J62:J63" si="3">(I62*H62)</f>
        <v>352</v>
      </c>
      <c r="U62" s="21"/>
      <c r="V62" s="21"/>
      <c r="W62" s="39" t="s">
        <v>79</v>
      </c>
      <c r="X62" s="40">
        <v>45</v>
      </c>
    </row>
    <row r="63" spans="1:28" x14ac:dyDescent="0.25">
      <c r="H63" s="6">
        <v>42</v>
      </c>
      <c r="I63" s="7">
        <f>SUM(J20,J26)</f>
        <v>5</v>
      </c>
      <c r="J63" s="6">
        <f t="shared" si="3"/>
        <v>210</v>
      </c>
      <c r="U63" s="24">
        <v>2</v>
      </c>
      <c r="V63" s="24" t="s">
        <v>21</v>
      </c>
      <c r="W63" s="5" t="s">
        <v>59</v>
      </c>
      <c r="X63" s="37">
        <v>110</v>
      </c>
    </row>
    <row r="64" spans="1:28" x14ac:dyDescent="0.25">
      <c r="H64" s="58" t="s">
        <v>52</v>
      </c>
      <c r="I64" s="51">
        <f>SUM(I61:I63)</f>
        <v>17</v>
      </c>
      <c r="J64" s="59">
        <f>SUM(J61:J63)</f>
        <v>582</v>
      </c>
      <c r="N64" s="62"/>
      <c r="O64" s="62"/>
      <c r="P64" s="62"/>
      <c r="Q64" s="62"/>
      <c r="R64" s="42"/>
      <c r="S64" s="42"/>
      <c r="U64" s="24"/>
      <c r="V64" s="24"/>
      <c r="W64" s="5" t="s">
        <v>53</v>
      </c>
      <c r="X64" s="37">
        <v>10</v>
      </c>
    </row>
    <row r="65" spans="8:24" x14ac:dyDescent="0.25">
      <c r="H65" s="60" t="s">
        <v>90</v>
      </c>
      <c r="I65" s="61">
        <f>SUM(I64,I58)</f>
        <v>41</v>
      </c>
      <c r="J65" s="60">
        <f>SUM(J64,J58)</f>
        <v>1374</v>
      </c>
      <c r="U65" s="24"/>
      <c r="V65" s="24"/>
      <c r="W65" s="5" t="s">
        <v>58</v>
      </c>
      <c r="X65" s="37">
        <v>32</v>
      </c>
    </row>
    <row r="66" spans="8:24" x14ac:dyDescent="0.25">
      <c r="H66" s="28"/>
      <c r="U66" s="24"/>
      <c r="V66" s="24"/>
      <c r="W66" s="5" t="s">
        <v>79</v>
      </c>
      <c r="X66" s="36">
        <v>45</v>
      </c>
    </row>
    <row r="67" spans="8:24" x14ac:dyDescent="0.25">
      <c r="U67" s="21">
        <v>3</v>
      </c>
      <c r="V67" s="21" t="s">
        <v>20</v>
      </c>
      <c r="W67" s="39" t="s">
        <v>81</v>
      </c>
      <c r="X67" s="40">
        <v>100</v>
      </c>
    </row>
    <row r="68" spans="8:24" x14ac:dyDescent="0.25">
      <c r="U68" s="40"/>
      <c r="V68" s="40"/>
      <c r="W68" s="39" t="s">
        <v>85</v>
      </c>
      <c r="X68" s="40">
        <v>250</v>
      </c>
    </row>
    <row r="69" spans="8:24" x14ac:dyDescent="0.25">
      <c r="U69" s="2">
        <v>4</v>
      </c>
      <c r="V69" s="2" t="s">
        <v>75</v>
      </c>
      <c r="W69" s="37" t="s">
        <v>77</v>
      </c>
      <c r="X69" s="37">
        <v>10</v>
      </c>
    </row>
    <row r="70" spans="8:24" x14ac:dyDescent="0.25">
      <c r="U70" s="2"/>
      <c r="V70" s="2"/>
      <c r="W70" s="37" t="s">
        <v>58</v>
      </c>
      <c r="X70" s="37">
        <v>32</v>
      </c>
    </row>
    <row r="71" spans="8:24" x14ac:dyDescent="0.25">
      <c r="U71" s="2"/>
      <c r="V71" s="2"/>
      <c r="W71" s="5" t="s">
        <v>79</v>
      </c>
      <c r="X71" s="37">
        <v>45</v>
      </c>
    </row>
    <row r="72" spans="8:24" x14ac:dyDescent="0.25">
      <c r="U72" s="40">
        <v>5</v>
      </c>
      <c r="V72" s="40" t="s">
        <v>76</v>
      </c>
      <c r="W72" s="38" t="s">
        <v>77</v>
      </c>
      <c r="X72" s="38">
        <v>10</v>
      </c>
    </row>
    <row r="73" spans="8:24" x14ac:dyDescent="0.25">
      <c r="U73" s="40"/>
      <c r="V73" s="40"/>
      <c r="W73" s="38" t="s">
        <v>58</v>
      </c>
      <c r="X73" s="38">
        <v>32</v>
      </c>
    </row>
    <row r="74" spans="8:24" x14ac:dyDescent="0.25">
      <c r="U74" s="40"/>
      <c r="V74" s="40"/>
      <c r="W74" s="39" t="s">
        <v>79</v>
      </c>
      <c r="X74" s="38">
        <v>45</v>
      </c>
    </row>
    <row r="75" spans="8:24" x14ac:dyDescent="0.25">
      <c r="U75" s="84" t="s">
        <v>46</v>
      </c>
      <c r="V75" s="85"/>
      <c r="W75" s="86"/>
      <c r="X75" s="46">
        <f>SUM(X60:X74)</f>
        <v>808</v>
      </c>
    </row>
    <row r="76" spans="8:24" x14ac:dyDescent="0.25">
      <c r="U76" s="84" t="s">
        <v>88</v>
      </c>
      <c r="V76" s="85"/>
      <c r="W76" s="86"/>
      <c r="X76" s="46">
        <f>X75/(220*0.8)</f>
        <v>4.5909090909090908</v>
      </c>
    </row>
    <row r="79" spans="8:24" x14ac:dyDescent="0.25">
      <c r="H79" s="28"/>
    </row>
  </sheetData>
  <mergeCells count="39">
    <mergeCell ref="K2:K3"/>
    <mergeCell ref="A4:K4"/>
    <mergeCell ref="A18:K18"/>
    <mergeCell ref="A17:D17"/>
    <mergeCell ref="U34:X34"/>
    <mergeCell ref="V31:W31"/>
    <mergeCell ref="A47:B47"/>
    <mergeCell ref="A48:B48"/>
    <mergeCell ref="A28:D28"/>
    <mergeCell ref="V26:W26"/>
    <mergeCell ref="A1:J1"/>
    <mergeCell ref="A2:A3"/>
    <mergeCell ref="B2:B3"/>
    <mergeCell ref="C2:C3"/>
    <mergeCell ref="D2:D3"/>
    <mergeCell ref="G2:G3"/>
    <mergeCell ref="E2:E3"/>
    <mergeCell ref="H2:H3"/>
    <mergeCell ref="I2:I3"/>
    <mergeCell ref="J2:J3"/>
    <mergeCell ref="F2:F3"/>
    <mergeCell ref="U33:X33"/>
    <mergeCell ref="H53:J53"/>
    <mergeCell ref="H59:J59"/>
    <mergeCell ref="H52:J52"/>
    <mergeCell ref="N33:S33"/>
    <mergeCell ref="N34:P34"/>
    <mergeCell ref="Q34:S34"/>
    <mergeCell ref="N38:R38"/>
    <mergeCell ref="N35:N36"/>
    <mergeCell ref="O35:O36"/>
    <mergeCell ref="P35:P36"/>
    <mergeCell ref="U56:W56"/>
    <mergeCell ref="U76:W76"/>
    <mergeCell ref="U57:W57"/>
    <mergeCell ref="Q35:Q36"/>
    <mergeCell ref="R35:R36"/>
    <mergeCell ref="S35:S36"/>
    <mergeCell ref="U75:W7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zoomScale="85" zoomScaleNormal="85" workbookViewId="0">
      <selection activeCell="J27" sqref="J27"/>
    </sheetView>
  </sheetViews>
  <sheetFormatPr defaultRowHeight="15" x14ac:dyDescent="0.25"/>
  <cols>
    <col min="1" max="1" width="4.7109375" customWidth="1"/>
    <col min="2" max="2" width="22.85546875" customWidth="1"/>
    <col min="3" max="3" width="18.140625" customWidth="1"/>
    <col min="4" max="4" width="10" customWidth="1"/>
    <col min="5" max="5" width="17.42578125" customWidth="1"/>
    <col min="6" max="6" width="12.140625" customWidth="1"/>
  </cols>
  <sheetData>
    <row r="1" spans="1:19" x14ac:dyDescent="0.25">
      <c r="A1" s="114" t="s">
        <v>19</v>
      </c>
      <c r="B1" s="114"/>
      <c r="C1" s="114"/>
      <c r="D1" s="114"/>
      <c r="E1" s="114"/>
      <c r="F1" s="114"/>
    </row>
    <row r="2" spans="1:19" x14ac:dyDescent="0.25">
      <c r="A2" s="19" t="s">
        <v>0</v>
      </c>
      <c r="B2" s="19" t="s">
        <v>14</v>
      </c>
      <c r="C2" s="19" t="s">
        <v>15</v>
      </c>
      <c r="D2" s="19" t="s">
        <v>16</v>
      </c>
      <c r="E2" s="19" t="s">
        <v>17</v>
      </c>
      <c r="F2" s="19" t="s">
        <v>18</v>
      </c>
    </row>
    <row r="3" spans="1:19" x14ac:dyDescent="0.25">
      <c r="A3" s="10">
        <v>1</v>
      </c>
      <c r="B3" s="3" t="s">
        <v>33</v>
      </c>
      <c r="C3" s="3" t="s">
        <v>51</v>
      </c>
      <c r="D3" s="2">
        <v>3</v>
      </c>
      <c r="E3" s="4">
        <v>21000</v>
      </c>
      <c r="F3" s="4">
        <f>E3*D3</f>
        <v>63000</v>
      </c>
    </row>
    <row r="4" spans="1:19" x14ac:dyDescent="0.25">
      <c r="A4" s="10">
        <v>2</v>
      </c>
      <c r="B4" s="3" t="s">
        <v>29</v>
      </c>
      <c r="C4" s="3" t="s">
        <v>51</v>
      </c>
      <c r="D4" s="2">
        <v>15</v>
      </c>
      <c r="E4" s="4">
        <v>12000</v>
      </c>
      <c r="F4" s="4">
        <f t="shared" ref="F4:F7" si="0">E4*D4</f>
        <v>180000</v>
      </c>
    </row>
    <row r="5" spans="1:19" x14ac:dyDescent="0.25">
      <c r="A5" s="10">
        <v>3</v>
      </c>
      <c r="B5" s="3" t="s">
        <v>38</v>
      </c>
      <c r="C5" s="3" t="s">
        <v>39</v>
      </c>
      <c r="D5" s="2">
        <v>4</v>
      </c>
      <c r="E5" s="4">
        <v>38500</v>
      </c>
      <c r="F5" s="4">
        <f t="shared" si="0"/>
        <v>154000</v>
      </c>
    </row>
    <row r="6" spans="1:19" x14ac:dyDescent="0.25">
      <c r="A6" s="10">
        <v>4</v>
      </c>
      <c r="B6" s="3" t="s">
        <v>119</v>
      </c>
      <c r="C6" s="3" t="s">
        <v>39</v>
      </c>
      <c r="D6" s="2">
        <v>26</v>
      </c>
      <c r="E6" s="4">
        <v>51900</v>
      </c>
      <c r="F6" s="4">
        <f t="shared" si="0"/>
        <v>1349400</v>
      </c>
    </row>
    <row r="7" spans="1:19" x14ac:dyDescent="0.25">
      <c r="A7" s="10">
        <v>5</v>
      </c>
      <c r="B7" s="3" t="s">
        <v>120</v>
      </c>
      <c r="C7" s="3" t="s">
        <v>39</v>
      </c>
      <c r="D7" s="2">
        <v>11</v>
      </c>
      <c r="E7" s="4">
        <v>79000</v>
      </c>
      <c r="F7" s="4">
        <f t="shared" si="0"/>
        <v>869000</v>
      </c>
    </row>
    <row r="8" spans="1:19" x14ac:dyDescent="0.25">
      <c r="A8" s="10">
        <v>6</v>
      </c>
      <c r="B8" s="3" t="s">
        <v>40</v>
      </c>
      <c r="C8" s="3" t="s">
        <v>41</v>
      </c>
      <c r="D8" s="2">
        <f>SUM(D5,D6,D7)</f>
        <v>41</v>
      </c>
      <c r="E8" s="4">
        <v>27500</v>
      </c>
      <c r="F8" s="4">
        <f t="shared" ref="F8:F25" si="1">E8*D8</f>
        <v>1127500</v>
      </c>
    </row>
    <row r="9" spans="1:19" x14ac:dyDescent="0.25">
      <c r="A9" s="10">
        <v>7</v>
      </c>
      <c r="B9" s="3" t="s">
        <v>30</v>
      </c>
      <c r="C9" s="3" t="s">
        <v>51</v>
      </c>
      <c r="D9" s="2">
        <v>12</v>
      </c>
      <c r="E9" s="4">
        <v>15000</v>
      </c>
      <c r="F9" s="4">
        <f t="shared" si="1"/>
        <v>180000</v>
      </c>
    </row>
    <row r="10" spans="1:19" x14ac:dyDescent="0.25">
      <c r="A10" s="10">
        <v>8</v>
      </c>
      <c r="B10" s="3" t="s">
        <v>42</v>
      </c>
      <c r="C10" s="3" t="s">
        <v>43</v>
      </c>
      <c r="D10" s="2">
        <v>20</v>
      </c>
      <c r="E10" s="4">
        <v>14400</v>
      </c>
      <c r="F10" s="4">
        <f t="shared" si="1"/>
        <v>288000</v>
      </c>
    </row>
    <row r="11" spans="1:19" x14ac:dyDescent="0.25">
      <c r="A11" s="10">
        <v>9</v>
      </c>
      <c r="B11" s="3" t="s">
        <v>44</v>
      </c>
      <c r="C11" s="3" t="s">
        <v>43</v>
      </c>
      <c r="D11" s="2">
        <v>200</v>
      </c>
      <c r="E11" s="4">
        <v>1000</v>
      </c>
      <c r="F11" s="4">
        <f t="shared" si="1"/>
        <v>200000</v>
      </c>
    </row>
    <row r="12" spans="1:19" x14ac:dyDescent="0.25">
      <c r="A12" s="10">
        <v>10</v>
      </c>
      <c r="B12" s="20" t="s">
        <v>128</v>
      </c>
      <c r="C12" s="3" t="s">
        <v>50</v>
      </c>
      <c r="D12" s="2">
        <v>60</v>
      </c>
      <c r="E12" s="4">
        <v>3000</v>
      </c>
      <c r="F12" s="4">
        <f t="shared" si="1"/>
        <v>180000</v>
      </c>
    </row>
    <row r="13" spans="1:19" x14ac:dyDescent="0.25">
      <c r="A13" s="10">
        <v>11</v>
      </c>
      <c r="B13" s="3" t="s">
        <v>49</v>
      </c>
      <c r="C13" s="3" t="s">
        <v>50</v>
      </c>
      <c r="D13" s="2">
        <v>43</v>
      </c>
      <c r="E13" s="4">
        <v>3000</v>
      </c>
      <c r="F13" s="4">
        <f t="shared" si="1"/>
        <v>129000</v>
      </c>
      <c r="N13" s="14"/>
      <c r="O13" s="15"/>
      <c r="P13" s="15"/>
      <c r="Q13" s="15"/>
      <c r="R13" s="15"/>
      <c r="S13" s="16"/>
    </row>
    <row r="14" spans="1:19" x14ac:dyDescent="0.25">
      <c r="A14" s="10">
        <v>12</v>
      </c>
      <c r="B14" s="3" t="s">
        <v>35</v>
      </c>
      <c r="C14" s="3" t="s">
        <v>48</v>
      </c>
      <c r="D14" s="2">
        <v>3</v>
      </c>
      <c r="E14" s="4">
        <v>110000</v>
      </c>
      <c r="F14" s="4">
        <f t="shared" si="1"/>
        <v>330000</v>
      </c>
      <c r="N14" s="17"/>
      <c r="O14" s="11"/>
      <c r="P14" s="11"/>
      <c r="Q14" s="11"/>
      <c r="R14" s="11"/>
      <c r="S14" s="18"/>
    </row>
    <row r="15" spans="1:19" x14ac:dyDescent="0.25">
      <c r="A15" s="10">
        <v>13</v>
      </c>
      <c r="B15" s="3" t="s">
        <v>36</v>
      </c>
      <c r="C15" s="3" t="s">
        <v>48</v>
      </c>
      <c r="D15" s="2">
        <v>4</v>
      </c>
      <c r="E15" s="4">
        <v>110000</v>
      </c>
      <c r="F15" s="4">
        <f t="shared" si="1"/>
        <v>440000</v>
      </c>
    </row>
    <row r="16" spans="1:19" x14ac:dyDescent="0.25">
      <c r="A16" s="10">
        <v>14</v>
      </c>
      <c r="B16" s="3" t="s">
        <v>37</v>
      </c>
      <c r="C16" s="3" t="s">
        <v>48</v>
      </c>
      <c r="D16" s="2">
        <v>3</v>
      </c>
      <c r="E16" s="4">
        <v>110000</v>
      </c>
      <c r="F16" s="4">
        <f t="shared" si="1"/>
        <v>330000</v>
      </c>
    </row>
    <row r="17" spans="1:6" x14ac:dyDescent="0.25">
      <c r="A17" s="10">
        <v>15</v>
      </c>
      <c r="B17" s="3" t="s">
        <v>34</v>
      </c>
      <c r="C17" s="69" t="s">
        <v>129</v>
      </c>
      <c r="D17" s="2">
        <f>SUM(D8,D9,D4,D3)</f>
        <v>71</v>
      </c>
      <c r="E17" s="4">
        <v>1000</v>
      </c>
      <c r="F17" s="4">
        <f t="shared" si="1"/>
        <v>71000</v>
      </c>
    </row>
    <row r="18" spans="1:6" x14ac:dyDescent="0.25">
      <c r="A18" s="30">
        <v>16</v>
      </c>
      <c r="B18" s="67" t="s">
        <v>116</v>
      </c>
      <c r="C18" s="3" t="s">
        <v>118</v>
      </c>
      <c r="D18" s="68">
        <v>1</v>
      </c>
      <c r="E18" s="4">
        <v>49900</v>
      </c>
      <c r="F18" s="4">
        <f t="shared" si="1"/>
        <v>49900</v>
      </c>
    </row>
    <row r="19" spans="1:6" x14ac:dyDescent="0.25">
      <c r="A19" s="30">
        <v>17</v>
      </c>
      <c r="B19" s="67" t="s">
        <v>115</v>
      </c>
      <c r="C19" s="3" t="s">
        <v>118</v>
      </c>
      <c r="D19" s="68">
        <v>1</v>
      </c>
      <c r="E19" s="4">
        <v>42000</v>
      </c>
      <c r="F19" s="4">
        <f t="shared" si="1"/>
        <v>42000</v>
      </c>
    </row>
    <row r="20" spans="1:6" x14ac:dyDescent="0.25">
      <c r="A20" s="30">
        <v>18</v>
      </c>
      <c r="B20" s="67" t="s">
        <v>117</v>
      </c>
      <c r="C20" s="3" t="s">
        <v>118</v>
      </c>
      <c r="D20" s="68">
        <v>1</v>
      </c>
      <c r="E20" s="4">
        <v>49000</v>
      </c>
      <c r="F20" s="4">
        <f t="shared" si="1"/>
        <v>49000</v>
      </c>
    </row>
    <row r="21" spans="1:6" x14ac:dyDescent="0.25">
      <c r="A21" s="30">
        <v>19</v>
      </c>
      <c r="B21" s="67" t="s">
        <v>121</v>
      </c>
      <c r="C21" s="3" t="s">
        <v>122</v>
      </c>
      <c r="D21" s="68">
        <v>3</v>
      </c>
      <c r="E21" s="4">
        <v>59000</v>
      </c>
      <c r="F21" s="4">
        <f t="shared" si="1"/>
        <v>177000</v>
      </c>
    </row>
    <row r="22" spans="1:6" x14ac:dyDescent="0.25">
      <c r="A22" s="30">
        <v>20</v>
      </c>
      <c r="B22" s="3" t="s">
        <v>123</v>
      </c>
      <c r="C22" s="3" t="s">
        <v>124</v>
      </c>
      <c r="D22" s="68">
        <v>1</v>
      </c>
      <c r="E22" s="4">
        <v>40000</v>
      </c>
      <c r="F22" s="4">
        <f t="shared" si="1"/>
        <v>40000</v>
      </c>
    </row>
    <row r="23" spans="1:6" x14ac:dyDescent="0.25">
      <c r="A23" s="30">
        <v>21</v>
      </c>
      <c r="B23" s="3" t="s">
        <v>125</v>
      </c>
      <c r="C23" s="3" t="s">
        <v>126</v>
      </c>
      <c r="D23" s="68">
        <v>1</v>
      </c>
      <c r="E23" s="4">
        <v>75000</v>
      </c>
      <c r="F23" s="4">
        <f t="shared" si="1"/>
        <v>75000</v>
      </c>
    </row>
    <row r="24" spans="1:6" x14ac:dyDescent="0.25">
      <c r="A24" s="30">
        <v>22</v>
      </c>
      <c r="B24" s="3" t="s">
        <v>127</v>
      </c>
      <c r="C24" s="3" t="s">
        <v>129</v>
      </c>
      <c r="D24" s="68">
        <v>1</v>
      </c>
      <c r="E24" s="4">
        <v>38000</v>
      </c>
      <c r="F24" s="4">
        <f t="shared" si="1"/>
        <v>38000</v>
      </c>
    </row>
    <row r="25" spans="1:6" x14ac:dyDescent="0.25">
      <c r="A25" s="30">
        <v>23</v>
      </c>
      <c r="B25" s="3" t="s">
        <v>130</v>
      </c>
      <c r="C25" s="3" t="s">
        <v>131</v>
      </c>
      <c r="D25" s="68">
        <v>1</v>
      </c>
      <c r="E25" s="4">
        <v>5500</v>
      </c>
      <c r="F25" s="4">
        <f t="shared" si="1"/>
        <v>5500</v>
      </c>
    </row>
    <row r="26" spans="1:6" x14ac:dyDescent="0.25">
      <c r="A26" s="89" t="s">
        <v>46</v>
      </c>
      <c r="B26" s="90"/>
      <c r="C26" s="91"/>
      <c r="D26" s="2">
        <f>SUM(D3:D25)</f>
        <v>526</v>
      </c>
      <c r="E26" s="2" t="s">
        <v>47</v>
      </c>
      <c r="F26" s="4">
        <f>SUM(F3:F25)</f>
        <v>6367300</v>
      </c>
    </row>
  </sheetData>
  <mergeCells count="2">
    <mergeCell ref="A1:F1"/>
    <mergeCell ref="A26:C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TITIK LAMPU</vt:lpstr>
      <vt:lpstr>RAB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 Udhin</cp:lastModifiedBy>
  <dcterms:created xsi:type="dcterms:W3CDTF">2018-05-08T01:43:38Z</dcterms:created>
  <dcterms:modified xsi:type="dcterms:W3CDTF">2018-07-19T09:31:30Z</dcterms:modified>
</cp:coreProperties>
</file>