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wkaco\Desktop\"/>
    </mc:Choice>
  </mc:AlternateContent>
  <xr:revisionPtr revIDLastSave="0" documentId="13_ncr:1_{6452F7E5-CD17-4C63-97FA-C62A5A64D48F}" xr6:coauthVersionLast="47" xr6:coauthVersionMax="47" xr10:uidLastSave="{00000000-0000-0000-0000-000000000000}"/>
  <bookViews>
    <workbookView minimized="1" xWindow="7680" yWindow="384" windowWidth="15360" windowHeight="9072" firstSheet="3" activeTab="3" xr2:uid="{B123B06B-65D9-4051-B5C6-FA95B315A396}"/>
  </bookViews>
  <sheets>
    <sheet name="CAPM" sheetId="1" r:id="rId1"/>
    <sheet name="CAPM THEORY" sheetId="2" r:id="rId2"/>
    <sheet name="Sheet3" sheetId="3" r:id="rId3"/>
    <sheet name="Sheet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C26" i="4" l="1"/>
  <c r="C9" i="3" l="1"/>
  <c r="AP15" i="1"/>
  <c r="AP14" i="1"/>
  <c r="G14" i="1"/>
  <c r="G15" i="1"/>
  <c r="M36" i="1" l="1"/>
  <c r="M35" i="1"/>
  <c r="L36" i="1"/>
  <c r="K36" i="1"/>
  <c r="L35" i="1"/>
  <c r="K35" i="1"/>
  <c r="K33" i="1"/>
  <c r="M33" i="1" s="1"/>
  <c r="L33" i="1"/>
  <c r="L32" i="1"/>
  <c r="K32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H34" i="1"/>
  <c r="G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E62" i="1"/>
  <c r="F62" i="1"/>
  <c r="E63" i="1"/>
  <c r="F63" i="1"/>
  <c r="E64" i="1"/>
  <c r="F64" i="1"/>
  <c r="E65" i="1"/>
  <c r="F65" i="1"/>
  <c r="E66" i="1"/>
  <c r="F66" i="1"/>
  <c r="E67" i="1"/>
  <c r="F67" i="1"/>
  <c r="E68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88" i="1"/>
  <c r="E89" i="1"/>
  <c r="F89" i="1"/>
  <c r="E90" i="1"/>
  <c r="F90" i="1"/>
  <c r="E91" i="1"/>
  <c r="F91" i="1"/>
  <c r="E92" i="1"/>
  <c r="F92" i="1"/>
  <c r="F34" i="1"/>
  <c r="E34" i="1"/>
  <c r="M32" i="1" l="1"/>
</calcChain>
</file>

<file path=xl/sharedStrings.xml><?xml version="1.0" encoding="utf-8"?>
<sst xmlns="http://schemas.openxmlformats.org/spreadsheetml/2006/main" count="877" uniqueCount="264">
  <si>
    <t>Risk free astets have beta = 0,  Market portfolio has a beta = 1</t>
  </si>
  <si>
    <t>Company</t>
  </si>
  <si>
    <t>Historical Beta</t>
  </si>
  <si>
    <t>BARRA Predicted Beta</t>
  </si>
  <si>
    <t>American Express</t>
  </si>
  <si>
    <t>AT &amp; T</t>
  </si>
  <si>
    <t>Chevron</t>
  </si>
  <si>
    <t>Coca Cola</t>
  </si>
  <si>
    <t>Disney</t>
  </si>
  <si>
    <t>Dow</t>
  </si>
  <si>
    <t>Dupont</t>
  </si>
  <si>
    <t>Eastman Kodak</t>
  </si>
  <si>
    <t>Exxon</t>
  </si>
  <si>
    <t>General Electric</t>
  </si>
  <si>
    <t>General Motors</t>
  </si>
  <si>
    <t>IBM</t>
  </si>
  <si>
    <t>International Paper</t>
  </si>
  <si>
    <t>Johnson &amp; Johnson</t>
  </si>
  <si>
    <t>McDonalds</t>
  </si>
  <si>
    <t>Merck</t>
  </si>
  <si>
    <t>MMM</t>
  </si>
  <si>
    <t>Philip Morris</t>
  </si>
  <si>
    <t>Procter &amp; Gamble</t>
  </si>
  <si>
    <t>Sears</t>
  </si>
  <si>
    <t>Date</t>
  </si>
  <si>
    <t>Open</t>
  </si>
  <si>
    <t>High</t>
  </si>
  <si>
    <t>Low</t>
  </si>
  <si>
    <t>Close*</t>
  </si>
  <si>
    <t>Adj Close**</t>
  </si>
  <si>
    <t>Volume</t>
  </si>
  <si>
    <t>Dec 01, 1992</t>
  </si>
  <si>
    <t>4,876,150,000</t>
  </si>
  <si>
    <t>Nov 01, 1992</t>
  </si>
  <si>
    <t>4,148,770,000</t>
  </si>
  <si>
    <t>Oct 01, 1992</t>
  </si>
  <si>
    <t>4,507,010,000</t>
  </si>
  <si>
    <t>Sep 01, 1992</t>
  </si>
  <si>
    <t>4,023,850,000</t>
  </si>
  <si>
    <t>Aug 01, 1992</t>
  </si>
  <si>
    <t>3,653,820,000</t>
  </si>
  <si>
    <t>Jul 01, 1992</t>
  </si>
  <si>
    <t>4,265,220,000</t>
  </si>
  <si>
    <t>Jun 01, 1992</t>
  </si>
  <si>
    <t>4,259,830,000</t>
  </si>
  <si>
    <t>May 01, 1992</t>
  </si>
  <si>
    <t>3,643,980,000</t>
  </si>
  <si>
    <t>Apr 01, 1992</t>
  </si>
  <si>
    <t>4,315,840,000</t>
  </si>
  <si>
    <t>Mar 01, 1992</t>
  </si>
  <si>
    <t>4,066,240,000</t>
  </si>
  <si>
    <t>Feb 01, 1992</t>
  </si>
  <si>
    <t>4,267,610,000</t>
  </si>
  <si>
    <t>Jan 01, 1992</t>
  </si>
  <si>
    <t>5,286,280,000</t>
  </si>
  <si>
    <t>Dec 01, 1991</t>
  </si>
  <si>
    <t>4,155,310,000</t>
  </si>
  <si>
    <t>Nov 01, 1991</t>
  </si>
  <si>
    <t>3,737,620,000</t>
  </si>
  <si>
    <t>Oct 01, 1991</t>
  </si>
  <si>
    <t>4,082,380,000</t>
  </si>
  <si>
    <t>Sep 01, 1991</t>
  </si>
  <si>
    <t>3,260,990,000</t>
  </si>
  <si>
    <t>Aug 01, 1991</t>
  </si>
  <si>
    <t>3,713,820,000</t>
  </si>
  <si>
    <t>Jul 01, 1991</t>
  </si>
  <si>
    <t>3,481,570,000</t>
  </si>
  <si>
    <t>Jun 01, 1991</t>
  </si>
  <si>
    <t>3,258,730,000</t>
  </si>
  <si>
    <t>May 01, 1991</t>
  </si>
  <si>
    <t>3,739,700,000</t>
  </si>
  <si>
    <t>Apr 01, 1991</t>
  </si>
  <si>
    <t>4,017,200,000</t>
  </si>
  <si>
    <t>Mar 01, 1991</t>
  </si>
  <si>
    <t>3,927,920,000</t>
  </si>
  <si>
    <t>Feb 01, 1991</t>
  </si>
  <si>
    <t>4,303,170,000</t>
  </si>
  <si>
    <t>Jan 01, 1991</t>
  </si>
  <si>
    <t>3,660,240,000</t>
  </si>
  <si>
    <t>Dec 01, 1990</t>
  </si>
  <si>
    <t>3,116,830,000</t>
  </si>
  <si>
    <t>Nov 01, 1990</t>
  </si>
  <si>
    <t>3,149,770,000</t>
  </si>
  <si>
    <t>Oct 01, 1990</t>
  </si>
  <si>
    <t>3,671,900,000</t>
  </si>
  <si>
    <t>Sep 01, 1990</t>
  </si>
  <si>
    <t>2,687,280,000</t>
  </si>
  <si>
    <t>Aug 01, 1990</t>
  </si>
  <si>
    <t>4,020,730,000</t>
  </si>
  <si>
    <t>Jul 01, 1990</t>
  </si>
  <si>
    <t>3,373,540,000</t>
  </si>
  <si>
    <t>Jun 01, 1990</t>
  </si>
  <si>
    <t>3,226,280,000</t>
  </si>
  <si>
    <t>May 01, 1990</t>
  </si>
  <si>
    <t>3,596,680,000</t>
  </si>
  <si>
    <t>Apr 01, 1990</t>
  </si>
  <si>
    <t>2,801,220,000</t>
  </si>
  <si>
    <t>Mar 01, 1990</t>
  </si>
  <si>
    <t>3,283,280,000</t>
  </si>
  <si>
    <t>Feb 01, 1990</t>
  </si>
  <si>
    <t>2,961,970,000</t>
  </si>
  <si>
    <t>Jan 01, 1990</t>
  </si>
  <si>
    <t>3,793,250,000</t>
  </si>
  <si>
    <t>Dec 01, 1989</t>
  </si>
  <si>
    <t>3,213,420,000</t>
  </si>
  <si>
    <t>Nov 01, 1989</t>
  </si>
  <si>
    <t>3,032,160,000</t>
  </si>
  <si>
    <t>Oct 01, 1989</t>
  </si>
  <si>
    <t>4,012,670,000</t>
  </si>
  <si>
    <t>Sep 01, 1989</t>
  </si>
  <si>
    <t>3,035,020,000</t>
  </si>
  <si>
    <t>Aug 01, 1989</t>
  </si>
  <si>
    <t>3,949,100,000</t>
  </si>
  <si>
    <t>Jul 01, 1989</t>
  </si>
  <si>
    <t>3,249,030,000</t>
  </si>
  <si>
    <t>Jun 01, 1989</t>
  </si>
  <si>
    <t>3,966,590,000</t>
  </si>
  <si>
    <t>May 01, 1989</t>
  </si>
  <si>
    <t>3,747,320,000</t>
  </si>
  <si>
    <t>Apr 01, 1989</t>
  </si>
  <si>
    <t>3,237,250,000</t>
  </si>
  <si>
    <t>Mar 01, 1989</t>
  </si>
  <si>
    <t>3,504,530,000</t>
  </si>
  <si>
    <t>Feb 01, 1989</t>
  </si>
  <si>
    <t>3,216,280,000</t>
  </si>
  <si>
    <t>Jan 01, 1989</t>
  </si>
  <si>
    <t>3,532,220,000</t>
  </si>
  <si>
    <t>Dec 01, 1988</t>
  </si>
  <si>
    <t>2,844,900,000</t>
  </si>
  <si>
    <t>Nov 01, 1988</t>
  </si>
  <si>
    <t>2,822,820,000</t>
  </si>
  <si>
    <t>Oct 01, 1988</t>
  </si>
  <si>
    <t>3,415,160,000</t>
  </si>
  <si>
    <t>Sep 01, 1988</t>
  </si>
  <si>
    <t>3,059,450,000</t>
  </si>
  <si>
    <t>Aug 01, 1988</t>
  </si>
  <si>
    <t>3,327,470,000</t>
  </si>
  <si>
    <t>Jul 01, 1988</t>
  </si>
  <si>
    <t>3,338,470,000</t>
  </si>
  <si>
    <t>Jun 01, 1988</t>
  </si>
  <si>
    <t>4,306,710,000</t>
  </si>
  <si>
    <t>May 01, 1988</t>
  </si>
  <si>
    <t>3,231,370,000</t>
  </si>
  <si>
    <t>Apr 01, 1988</t>
  </si>
  <si>
    <t>3,260,760,000</t>
  </si>
  <si>
    <t>Mar 01, 1988</t>
  </si>
  <si>
    <t>4,052,970,000</t>
  </si>
  <si>
    <t>Feb 01, 1988</t>
  </si>
  <si>
    <t>3,693,240,000</t>
  </si>
  <si>
    <t>Jan 01, 1988</t>
  </si>
  <si>
    <t>3,494,700,000</t>
  </si>
  <si>
    <t>|</t>
  </si>
  <si>
    <t>Dat</t>
  </si>
  <si>
    <t>e</t>
  </si>
  <si>
    <t>Dec</t>
  </si>
  <si>
    <t>01,</t>
  </si>
  <si>
    <t>126,464,905</t>
  </si>
  <si>
    <t>Nov</t>
  </si>
  <si>
    <t>78,764,480</t>
  </si>
  <si>
    <t>Oct</t>
  </si>
  <si>
    <t>89,967,116</t>
  </si>
  <si>
    <t>Sep</t>
  </si>
  <si>
    <t>81,265,219</t>
  </si>
  <si>
    <t>Aug</t>
  </si>
  <si>
    <t>73,284,529</t>
  </si>
  <si>
    <t>Jul</t>
  </si>
  <si>
    <t>92,208,807</t>
  </si>
  <si>
    <t>Jun</t>
  </si>
  <si>
    <t>124,631,394</t>
  </si>
  <si>
    <t>May</t>
  </si>
  <si>
    <t>81,098,605</t>
  </si>
  <si>
    <t>Apr</t>
  </si>
  <si>
    <t>115,230,424</t>
  </si>
  <si>
    <t>Mar</t>
  </si>
  <si>
    <t>137,780,167</t>
  </si>
  <si>
    <t>Feb</t>
  </si>
  <si>
    <t>100,373,194</t>
  </si>
  <si>
    <t>Jan</t>
  </si>
  <si>
    <t>160,379,622</t>
  </si>
  <si>
    <t>141,122,508</t>
  </si>
  <si>
    <t>127,819,552</t>
  </si>
  <si>
    <t>221,527,093</t>
  </si>
  <si>
    <t>94,294,762</t>
  </si>
  <si>
    <t>111,465,141</t>
  </si>
  <si>
    <t>116,057,658</t>
  </si>
  <si>
    <t>94,084,263</t>
  </si>
  <si>
    <t>165,171,767</t>
  </si>
  <si>
    <t>169,408,919</t>
  </si>
  <si>
    <t>150,213,948</t>
  </si>
  <si>
    <t>123,007,992</t>
  </si>
  <si>
    <t>122,341,155</t>
  </si>
  <si>
    <t>105,733,915</t>
  </si>
  <si>
    <t>106,689,315</t>
  </si>
  <si>
    <t>110,869,766</t>
  </si>
  <si>
    <t>69,512,256</t>
  </si>
  <si>
    <t>122,125,994</t>
  </si>
  <si>
    <t>82,101,773</t>
  </si>
  <si>
    <t>122,965,270</t>
  </si>
  <si>
    <t>95,629,211</t>
  </si>
  <si>
    <t>81,011,220</t>
  </si>
  <si>
    <t>148,457,719</t>
  </si>
  <si>
    <t>91,299,236</t>
  </si>
  <si>
    <t>87,968,545</t>
  </si>
  <si>
    <t>73,992,924</t>
  </si>
  <si>
    <t>88,472,653</t>
  </si>
  <si>
    <t>4|</t>
  </si>
  <si>
    <t>88,753,057</t>
  </si>
  <si>
    <t>54,828,632</t>
  </si>
  <si>
    <t>71,889,106</t>
  </si>
  <si>
    <t>58,743,824</t>
  </si>
  <si>
    <t>75,885,466</t>
  </si>
  <si>
    <t>80,321,469</t>
  </si>
  <si>
    <t>72,054,940</t>
  </si>
  <si>
    <t>102,775,671</t>
  </si>
  <si>
    <t>69,885,097</t>
  </si>
  <si>
    <t>81,407,747</t>
  </si>
  <si>
    <t>58,160,491</t>
  </si>
  <si>
    <t>62,300,939</t>
  </si>
  <si>
    <t>71,092,939</t>
  </si>
  <si>
    <t>72,858,871</t>
  </si>
  <si>
    <t>105,991,796</t>
  </si>
  <si>
    <t>59,913,995</t>
  </si>
  <si>
    <t>88,120,788</t>
  </si>
  <si>
    <t>68,677,642</t>
  </si>
  <si>
    <t>87,602,698</t>
  </si>
  <si>
    <t>101,861,053</t>
  </si>
  <si>
    <t>68,463,263</t>
  </si>
  <si>
    <t>101,994,653</t>
  </si>
  <si>
    <t>SP500%</t>
  </si>
  <si>
    <t>AVX %</t>
  </si>
  <si>
    <t>MONTLY XPP</t>
  </si>
  <si>
    <t>LN</t>
  </si>
  <si>
    <t>(Dt/Dt-1)-1</t>
  </si>
  <si>
    <t>Beta(LN)=</t>
  </si>
  <si>
    <t>Beta((Dt/Dt-1)-1)</t>
  </si>
  <si>
    <t>Cov.P</t>
  </si>
  <si>
    <t>Var.P</t>
  </si>
  <si>
    <t>Cov.S</t>
  </si>
  <si>
    <t>Var.S</t>
  </si>
  <si>
    <t>1)</t>
  </si>
  <si>
    <t>2)</t>
  </si>
  <si>
    <t>3)</t>
  </si>
  <si>
    <t>A)</t>
  </si>
  <si>
    <t>B0</t>
  </si>
  <si>
    <t>beta=</t>
  </si>
  <si>
    <t>sigma^2=</t>
  </si>
  <si>
    <t>Market</t>
  </si>
  <si>
    <t>WpA=</t>
  </si>
  <si>
    <t>WpB=</t>
  </si>
  <si>
    <t xml:space="preserve">N= </t>
  </si>
  <si>
    <t>simga=</t>
  </si>
  <si>
    <t>sigmaP=</t>
  </si>
  <si>
    <t>p=</t>
  </si>
  <si>
    <t>monthly</t>
  </si>
  <si>
    <t xml:space="preserve">STOCK </t>
  </si>
  <si>
    <t>A</t>
  </si>
  <si>
    <t>B</t>
  </si>
  <si>
    <t>RISK</t>
  </si>
  <si>
    <t>EXPECTED RETURN</t>
  </si>
  <si>
    <t>P=</t>
  </si>
  <si>
    <t>COV=</t>
  </si>
  <si>
    <t>sigma</t>
  </si>
  <si>
    <t>p</t>
  </si>
  <si>
    <t>cov(x,y)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</si>
</sst>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%"/>
  </numFmts>
  <fonts count="7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sz val="9.6"/>
      <color rgb="FFECECEC"/>
      <name val="Segoe UI"/>
      <family val="2"/>
      <charset val="238"/>
    </font>
    <font>
      <sz val="9.6"/>
      <color rgb="FFECECEC"/>
      <name val="Segoe UI"/>
      <family val="2"/>
      <charset val="238"/>
    </font>
    <font>
      <u/>
      <sz val="11"/>
      <color theme="10"/>
      <name val="Aptos Narrow"/>
      <family val="2"/>
      <charset val="238"/>
      <scheme val="minor"/>
    </font>
    <font>
      <u/>
      <sz val="10"/>
      <color theme="10"/>
      <name val="Aptos Narrow"/>
      <family val="2"/>
      <charset val="238"/>
      <scheme val="minor"/>
    </font>
    <font>
      <sz val="8"/>
      <color theme="1"/>
      <name val="Segoe UI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212121"/>
        <bgColor indexed="64"/>
      </patternFill>
    </fill>
  </fills>
  <borders count="5">
    <border>
      <left/>
      <right/>
      <top/>
      <bottom/>
      <diagonal/>
    </border>
    <border>
      <left style="medium">
        <color rgb="FFE3E3E3"/>
      </left>
      <right/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 style="medium">
        <color rgb="FFE3E3E3"/>
      </top>
      <bottom style="medium">
        <color rgb="FFE3E3E3"/>
      </bottom>
      <diagonal/>
    </border>
    <border>
      <left style="medium">
        <color rgb="FFE3E3E3"/>
      </left>
      <right/>
      <top/>
      <bottom style="medium">
        <color rgb="FFE3E3E3"/>
      </bottom>
      <diagonal/>
    </border>
    <border>
      <left style="medium">
        <color rgb="FFE3E3E3"/>
      </left>
      <right style="medium">
        <color rgb="FFE3E3E3"/>
      </right>
      <top/>
      <bottom style="medium">
        <color rgb="FFE3E3E3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5" fillId="0" borderId="0" xfId="2" applyFont="1"/>
    <xf numFmtId="0" fontId="6" fillId="0" borderId="0" xfId="0" applyFont="1" applyAlignment="1">
      <alignment vertical="center" wrapText="1"/>
    </xf>
    <xf numFmtId="10" fontId="0" fillId="0" borderId="0" xfId="1" applyNumberFormat="1" applyFont="1"/>
    <xf numFmtId="164" fontId="0" fillId="0" borderId="0" xfId="1" applyNumberFormat="1" applyFont="1"/>
    <xf numFmtId="9" fontId="0" fillId="0" borderId="0" xfId="0" applyNumberFormat="1"/>
    <xf numFmtId="165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CAPM!$E$34:$E$92</c:f>
              <c:numCache>
                <c:formatCode>0.00%</c:formatCode>
                <c:ptCount val="59"/>
                <c:pt idx="0">
                  <c:v>-1.0057058909607926E-2</c:v>
                </c:pt>
                <c:pt idx="1">
                  <c:v>-2.9812920535904772E-2</c:v>
                </c:pt>
                <c:pt idx="2">
                  <c:v>-2.1040558642176576E-3</c:v>
                </c:pt>
                <c:pt idx="3">
                  <c:v>-9.0644141544072281E-3</c:v>
                </c:pt>
                <c:pt idx="4">
                  <c:v>2.4290180670616546E-2</c:v>
                </c:pt>
                <c:pt idx="5">
                  <c:v>-3.8618362837735037E-2</c:v>
                </c:pt>
                <c:pt idx="6">
                  <c:v>1.7511285484140958E-2</c:v>
                </c:pt>
                <c:pt idx="7">
                  <c:v>-9.6350724062359587E-4</c:v>
                </c:pt>
                <c:pt idx="8">
                  <c:v>-2.7510774361822359E-2</c:v>
                </c:pt>
                <c:pt idx="9">
                  <c:v>2.2073680075901554E-2</c:v>
                </c:pt>
                <c:pt idx="10">
                  <c:v>-9.5438227449043591E-3</c:v>
                </c:pt>
                <c:pt idx="11">
                  <c:v>2.01249118359299E-2</c:v>
                </c:pt>
                <c:pt idx="12">
                  <c:v>-0.10578950523409665</c:v>
                </c:pt>
                <c:pt idx="13">
                  <c:v>4.4896619957357713E-2</c:v>
                </c:pt>
                <c:pt idx="14">
                  <c:v>-1.1764690804727876E-2</c:v>
                </c:pt>
                <c:pt idx="15">
                  <c:v>1.9329330624389233E-2</c:v>
                </c:pt>
                <c:pt idx="16">
                  <c:v>-1.9458251428518081E-2</c:v>
                </c:pt>
                <c:pt idx="17">
                  <c:v>-4.3882292478987422E-2</c:v>
                </c:pt>
                <c:pt idx="18">
                  <c:v>4.9077510171911892E-2</c:v>
                </c:pt>
                <c:pt idx="19">
                  <c:v>-3.7878464793763979E-2</c:v>
                </c:pt>
                <c:pt idx="20">
                  <c:v>-3.1976124766157918E-4</c:v>
                </c:pt>
                <c:pt idx="21">
                  <c:v>-2.1959955053811802E-2</c:v>
                </c:pt>
                <c:pt idx="22">
                  <c:v>-6.5114417266915678E-2</c:v>
                </c:pt>
                <c:pt idx="23">
                  <c:v>-4.0679049291050963E-2</c:v>
                </c:pt>
                <c:pt idx="24">
                  <c:v>-2.4524556940845897E-2</c:v>
                </c:pt>
                <c:pt idx="25">
                  <c:v>-5.820684065661897E-2</c:v>
                </c:pt>
                <c:pt idx="26">
                  <c:v>6.7207858908571632E-3</c:v>
                </c:pt>
                <c:pt idx="27">
                  <c:v>5.2540678145870275E-2</c:v>
                </c:pt>
                <c:pt idx="28">
                  <c:v>9.9062824981413583E-2</c:v>
                </c:pt>
                <c:pt idx="29">
                  <c:v>5.2368603376827918E-3</c:v>
                </c:pt>
                <c:pt idx="30">
                  <c:v>8.9260238101919326E-3</c:v>
                </c:pt>
                <c:pt idx="31">
                  <c:v>-8.8000911422701084E-2</c:v>
                </c:pt>
                <c:pt idx="32">
                  <c:v>2.7255168299669039E-2</c:v>
                </c:pt>
                <c:pt idx="33">
                  <c:v>-2.3965542734276247E-2</c:v>
                </c:pt>
                <c:pt idx="34">
                  <c:v>-8.5027064141996178E-3</c:v>
                </c:pt>
                <c:pt idx="35">
                  <c:v>7.1299677584866522E-2</c:v>
                </c:pt>
                <c:pt idx="36">
                  <c:v>-2.1190686979638891E-2</c:v>
                </c:pt>
                <c:pt idx="37">
                  <c:v>-1.6405991924600408E-2</c:v>
                </c:pt>
                <c:pt idx="38">
                  <c:v>2.5497748310687653E-2</c:v>
                </c:pt>
                <c:pt idx="39">
                  <c:v>6.5658243298700016E-3</c:v>
                </c:pt>
                <c:pt idx="40">
                  <c:v>-1.5397491417165786E-2</c:v>
                </c:pt>
                <c:pt idx="41">
                  <c:v>-8.4681474484185545E-2</c:v>
                </c:pt>
                <c:pt idx="42">
                  <c:v>7.9561891893066058E-3</c:v>
                </c:pt>
                <c:pt idx="43">
                  <c:v>-3.453434457335712E-2</c:v>
                </c:pt>
                <c:pt idx="44">
                  <c:v>-4.8875751089864972E-2</c:v>
                </c:pt>
                <c:pt idx="45">
                  <c:v>-2.059243957362698E-2</c:v>
                </c:pt>
                <c:pt idx="46">
                  <c:v>2.9371237891800895E-2</c:v>
                </c:pt>
                <c:pt idx="47">
                  <c:v>-6.8699967679748786E-2</c:v>
                </c:pt>
                <c:pt idx="48">
                  <c:v>-1.4580795838439372E-2</c:v>
                </c:pt>
                <c:pt idx="49">
                  <c:v>1.9071633111582265E-2</c:v>
                </c:pt>
                <c:pt idx="50">
                  <c:v>-2.5633119968803512E-2</c:v>
                </c:pt>
                <c:pt idx="51">
                  <c:v>-3.8960366773457003E-2</c:v>
                </c:pt>
                <c:pt idx="52">
                  <c:v>3.936483058865213E-2</c:v>
                </c:pt>
                <c:pt idx="53">
                  <c:v>5.4260288574287142E-3</c:v>
                </c:pt>
                <c:pt idx="54">
                  <c:v>-4.2346617471476597E-2</c:v>
                </c:pt>
                <c:pt idx="55">
                  <c:v>-3.1710278916489867E-3</c:v>
                </c:pt>
                <c:pt idx="56">
                  <c:v>-9.3807154390998793E-3</c:v>
                </c:pt>
                <c:pt idx="57">
                  <c:v>3.3911852007609558E-2</c:v>
                </c:pt>
                <c:pt idx="58">
                  <c:v>-4.0966691718282974E-2</c:v>
                </c:pt>
              </c:numCache>
            </c:numRef>
          </c:xVal>
          <c:yVal>
            <c:numRef>
              <c:f>CAPM!$F$34:$F$92</c:f>
              <c:numCache>
                <c:formatCode>0.00%</c:formatCode>
                <c:ptCount val="59"/>
                <c:pt idx="0">
                  <c:v>-8.3818671883071474E-2</c:v>
                </c:pt>
                <c:pt idx="1">
                  <c:v>-6.7822596338761171E-2</c:v>
                </c:pt>
                <c:pt idx="2">
                  <c:v>1.1628037995119214E-2</c:v>
                </c:pt>
                <c:pt idx="3">
                  <c:v>-4.4320399680661302E-2</c:v>
                </c:pt>
                <c:pt idx="4">
                  <c:v>9.5035492259677709E-2</c:v>
                </c:pt>
                <c:pt idx="5">
                  <c:v>0</c:v>
                </c:pt>
                <c:pt idx="6">
                  <c:v>-2.2223136784710235E-2</c:v>
                </c:pt>
                <c:pt idx="7">
                  <c:v>-1.1299555253933394E-2</c:v>
                </c:pt>
                <c:pt idx="8">
                  <c:v>5.6657375356772999E-3</c:v>
                </c:pt>
                <c:pt idx="9">
                  <c:v>-8.547173080403693E-2</c:v>
                </c:pt>
                <c:pt idx="10">
                  <c:v>-1.5504186535965199E-2</c:v>
                </c:pt>
                <c:pt idx="11">
                  <c:v>-1.8928009885518911E-2</c:v>
                </c:pt>
                <c:pt idx="12">
                  <c:v>-7.6069718736760841E-2</c:v>
                </c:pt>
                <c:pt idx="13">
                  <c:v>0</c:v>
                </c:pt>
                <c:pt idx="14">
                  <c:v>0.29025607644695373</c:v>
                </c:pt>
                <c:pt idx="15">
                  <c:v>3.2872745000574549E-2</c:v>
                </c:pt>
                <c:pt idx="16">
                  <c:v>-4.3208754331236693E-2</c:v>
                </c:pt>
                <c:pt idx="17">
                  <c:v>-0.13019743880476548</c:v>
                </c:pt>
                <c:pt idx="18">
                  <c:v>0.13019743880476559</c:v>
                </c:pt>
                <c:pt idx="19">
                  <c:v>-3.4349480014637682E-2</c:v>
                </c:pt>
                <c:pt idx="20">
                  <c:v>0.14489135441446144</c:v>
                </c:pt>
                <c:pt idx="21">
                  <c:v>-0.18604942690796902</c:v>
                </c:pt>
                <c:pt idx="22">
                  <c:v>-5.1735674399188747E-2</c:v>
                </c:pt>
                <c:pt idx="23">
                  <c:v>-0.10897240597422858</c:v>
                </c:pt>
                <c:pt idx="24">
                  <c:v>-6.6006840313520242E-3</c:v>
                </c:pt>
                <c:pt idx="25">
                  <c:v>-9.3655919708298355E-2</c:v>
                </c:pt>
                <c:pt idx="26">
                  <c:v>0.11332868530700327</c:v>
                </c:pt>
                <c:pt idx="27">
                  <c:v>0.13068644049229125</c:v>
                </c:pt>
                <c:pt idx="28">
                  <c:v>0.18894723176609213</c:v>
                </c:pt>
                <c:pt idx="29">
                  <c:v>4.8340826934282467E-2</c:v>
                </c:pt>
                <c:pt idx="30">
                  <c:v>-5.0702103119962205E-2</c:v>
                </c:pt>
                <c:pt idx="31">
                  <c:v>-8.3792835427831808E-2</c:v>
                </c:pt>
                <c:pt idx="32">
                  <c:v>-5.2782699577919173E-2</c:v>
                </c:pt>
                <c:pt idx="33">
                  <c:v>0.1222895777582743</c:v>
                </c:pt>
                <c:pt idx="34">
                  <c:v>2.1353124470568842E-2</c:v>
                </c:pt>
                <c:pt idx="35">
                  <c:v>0.1521365804555572</c:v>
                </c:pt>
                <c:pt idx="36">
                  <c:v>1.798250255043227E-2</c:v>
                </c:pt>
                <c:pt idx="37">
                  <c:v>1.9608471388376337E-2</c:v>
                </c:pt>
                <c:pt idx="38">
                  <c:v>-7.7973104600317297E-3</c:v>
                </c:pt>
                <c:pt idx="39">
                  <c:v>2.70286723879192E-2</c:v>
                </c:pt>
                <c:pt idx="40">
                  <c:v>3.8022859497384787E-3</c:v>
                </c:pt>
                <c:pt idx="41">
                  <c:v>-0.12087129087246493</c:v>
                </c:pt>
                <c:pt idx="42">
                  <c:v>-2.6031838717946867E-2</c:v>
                </c:pt>
                <c:pt idx="43">
                  <c:v>-2.2002209096024235E-3</c:v>
                </c:pt>
                <c:pt idx="44">
                  <c:v>-2.6787315963649843E-2</c:v>
                </c:pt>
                <c:pt idx="45">
                  <c:v>-7.0286532728171716E-2</c:v>
                </c:pt>
                <c:pt idx="46">
                  <c:v>4.0433569578490459E-2</c:v>
                </c:pt>
                <c:pt idx="47">
                  <c:v>-0.15066027488748984</c:v>
                </c:pt>
                <c:pt idx="48">
                  <c:v>1.3459153374004711E-2</c:v>
                </c:pt>
                <c:pt idx="49">
                  <c:v>-2.6773777707164029E-3</c:v>
                </c:pt>
                <c:pt idx="50">
                  <c:v>3.16649146439687E-2</c:v>
                </c:pt>
                <c:pt idx="51">
                  <c:v>2.3107575010149491E-2</c:v>
                </c:pt>
                <c:pt idx="52">
                  <c:v>-2.5708356710207037E-2</c:v>
                </c:pt>
                <c:pt idx="53">
                  <c:v>-2.1053409197832381E-2</c:v>
                </c:pt>
                <c:pt idx="54">
                  <c:v>-8.604472635853469E-2</c:v>
                </c:pt>
                <c:pt idx="55">
                  <c:v>-5.9719234701622312E-2</c:v>
                </c:pt>
                <c:pt idx="56">
                  <c:v>1.8293193047325483E-2</c:v>
                </c:pt>
                <c:pt idx="57">
                  <c:v>6.4349681556233759E-2</c:v>
                </c:pt>
                <c:pt idx="5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AC-4EFD-96E5-F1B03B8097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85135"/>
        <c:axId val="1131184175"/>
      </c:scatterChart>
      <c:valAx>
        <c:axId val="1131185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84175"/>
        <c:crosses val="autoZero"/>
        <c:crossBetween val="midCat"/>
      </c:valAx>
      <c:valAx>
        <c:axId val="113118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185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175260</xdr:colOff>
      <xdr:row>66</xdr:row>
      <xdr:rowOff>49530</xdr:rowOff>
    </xdr:from>
    <xdr:to>
      <xdr:col>42</xdr:col>
      <xdr:colOff>91440</xdr:colOff>
      <xdr:row>80</xdr:row>
      <xdr:rowOff>125730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362293-3673-5E9F-3AC0-E9533919B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0</xdr:colOff>
      <xdr:row>2</xdr:row>
      <xdr:rowOff>0</xdr:rowOff>
    </xdr:from>
    <xdr:to>
      <xdr:col>47</xdr:col>
      <xdr:colOff>54638</xdr:colOff>
      <xdr:row>12</xdr:row>
      <xdr:rowOff>171974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5FBF03D-1334-BD9C-2AE6-66DED3AD9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59580" y="373380"/>
          <a:ext cx="9297698" cy="3753374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16</xdr:row>
      <xdr:rowOff>0</xdr:rowOff>
    </xdr:from>
    <xdr:to>
      <xdr:col>10</xdr:col>
      <xdr:colOff>488015</xdr:colOff>
      <xdr:row>17</xdr:row>
      <xdr:rowOff>95338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0018AF0-A0CD-E0DA-DAE6-3D20FC32F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869180" y="5387340"/>
          <a:ext cx="2400635" cy="62873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</xdr:col>
      <xdr:colOff>2124371</xdr:colOff>
      <xdr:row>6</xdr:row>
      <xdr:rowOff>30586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C267F02-12BF-9D51-A342-5474B1932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365760"/>
          <a:ext cx="2124371" cy="762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9</xdr:col>
      <xdr:colOff>414514</xdr:colOff>
      <xdr:row>16</xdr:row>
      <xdr:rowOff>24947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73E5248-4965-45B7-628E-5E6A6D9715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645920"/>
          <a:ext cx="8087854" cy="1305107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0</xdr:rowOff>
    </xdr:from>
    <xdr:to>
      <xdr:col>7</xdr:col>
      <xdr:colOff>347659</xdr:colOff>
      <xdr:row>24</xdr:row>
      <xdr:rowOff>131616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C082B34-D01A-0BA1-9559-3FA3CF7003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3291840"/>
          <a:ext cx="6801799" cy="12288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4</xdr:row>
      <xdr:rowOff>0</xdr:rowOff>
    </xdr:from>
    <xdr:to>
      <xdr:col>12</xdr:col>
      <xdr:colOff>257892</xdr:colOff>
      <xdr:row>6</xdr:row>
      <xdr:rowOff>167714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E1567E-4C17-99C8-9846-A7FD7EE45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731520"/>
          <a:ext cx="5134692" cy="5334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123542</xdr:colOff>
      <xdr:row>10</xdr:row>
      <xdr:rowOff>40240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670FD38-D37D-9C03-7FEB-70E8CA0E54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2880"/>
          <a:ext cx="11622122" cy="168616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15</xdr:col>
      <xdr:colOff>180360</xdr:colOff>
      <xdr:row>22</xdr:row>
      <xdr:rowOff>164083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27CDDF-49A2-F70D-0597-6AA4D059B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2377440"/>
          <a:ext cx="9240540" cy="1810003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32</xdr:col>
      <xdr:colOff>515698</xdr:colOff>
      <xdr:row>23</xdr:row>
      <xdr:rowOff>135504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3D3CE8-4483-0CF6-4422-A2BBB40C3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88980" y="2560320"/>
          <a:ext cx="9659698" cy="17814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AE973-48D0-48E9-AB3D-A834D95F9CC6}">
  <dimension ref="B2:AT92"/>
  <sheetViews>
    <sheetView topLeftCell="A22" zoomScale="45" zoomScaleNormal="100" workbookViewId="0">
      <selection activeCell="G21" sqref="G21"/>
    </sheetView>
  </sheetViews>
  <sheetFormatPr defaultRowHeight="14.4" x14ac:dyDescent="0.3"/>
  <cols>
    <col min="4" max="4" width="17.6640625" customWidth="1"/>
    <col min="10" max="10" width="10.109375" customWidth="1"/>
    <col min="16" max="16" width="7.109375" hidden="1" customWidth="1"/>
    <col min="17" max="41" width="0" hidden="1" customWidth="1"/>
    <col min="42" max="42" width="9.109375" bestFit="1" customWidth="1"/>
  </cols>
  <sheetData>
    <row r="2" spans="2:46" ht="15" thickBot="1" x14ac:dyDescent="0.35"/>
    <row r="3" spans="2:46" ht="28.2" thickBot="1" x14ac:dyDescent="0.35">
      <c r="B3" s="1" t="s">
        <v>1</v>
      </c>
      <c r="C3" s="1" t="s">
        <v>2</v>
      </c>
      <c r="D3" s="2" t="s">
        <v>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2" t="s">
        <v>30</v>
      </c>
      <c r="Y3" t="s">
        <v>151</v>
      </c>
      <c r="Z3" t="s">
        <v>152</v>
      </c>
      <c r="AA3" t="s">
        <v>153</v>
      </c>
      <c r="AC3" t="s">
        <v>151</v>
      </c>
      <c r="AD3" t="s">
        <v>25</v>
      </c>
      <c r="AE3" t="s">
        <v>151</v>
      </c>
      <c r="AF3" t="s">
        <v>26</v>
      </c>
      <c r="AG3" t="s">
        <v>151</v>
      </c>
      <c r="AH3" t="s">
        <v>27</v>
      </c>
      <c r="AI3" t="s">
        <v>151</v>
      </c>
      <c r="AJ3" t="s">
        <v>28</v>
      </c>
      <c r="AK3" t="s">
        <v>151</v>
      </c>
      <c r="AL3" t="s">
        <v>29</v>
      </c>
      <c r="AM3" t="s">
        <v>151</v>
      </c>
      <c r="AN3" t="s">
        <v>30</v>
      </c>
      <c r="AO3" t="s">
        <v>151</v>
      </c>
    </row>
    <row r="4" spans="2:46" ht="28.2" thickBot="1" x14ac:dyDescent="0.35">
      <c r="B4" s="3" t="s">
        <v>4</v>
      </c>
      <c r="C4" s="3">
        <v>1.21</v>
      </c>
      <c r="D4" s="4">
        <v>1.1399999999999999</v>
      </c>
      <c r="P4" s="3" t="s">
        <v>31</v>
      </c>
      <c r="Q4" s="3">
        <v>431.35</v>
      </c>
      <c r="R4" s="3">
        <v>442.65</v>
      </c>
      <c r="S4" s="3">
        <v>428.61</v>
      </c>
      <c r="T4" s="3">
        <v>435.71</v>
      </c>
      <c r="U4" s="3">
        <v>435.71</v>
      </c>
      <c r="V4" s="4" t="s">
        <v>32</v>
      </c>
      <c r="Y4" t="s">
        <v>151</v>
      </c>
      <c r="Z4" t="s">
        <v>154</v>
      </c>
      <c r="AA4" t="s">
        <v>155</v>
      </c>
      <c r="AB4">
        <v>1992</v>
      </c>
      <c r="AC4" t="s">
        <v>151</v>
      </c>
      <c r="AD4">
        <v>5.89</v>
      </c>
      <c r="AE4" t="s">
        <v>151</v>
      </c>
      <c r="AF4">
        <v>6.53</v>
      </c>
      <c r="AG4" t="s">
        <v>151</v>
      </c>
      <c r="AH4">
        <v>5.76</v>
      </c>
      <c r="AI4" t="s">
        <v>151</v>
      </c>
      <c r="AJ4">
        <v>6.4</v>
      </c>
      <c r="AK4" t="s">
        <v>151</v>
      </c>
      <c r="AL4">
        <v>3.98</v>
      </c>
      <c r="AM4" t="s">
        <v>151</v>
      </c>
      <c r="AN4" t="s">
        <v>156</v>
      </c>
      <c r="AO4" t="s">
        <v>151</v>
      </c>
    </row>
    <row r="5" spans="2:46" ht="28.2" thickBot="1" x14ac:dyDescent="0.35">
      <c r="B5" s="3" t="s">
        <v>5</v>
      </c>
      <c r="C5" s="3">
        <v>0.96</v>
      </c>
      <c r="D5" s="4">
        <v>0.69</v>
      </c>
      <c r="O5" s="6"/>
      <c r="P5" s="3" t="s">
        <v>33</v>
      </c>
      <c r="Q5" s="3">
        <v>418.66</v>
      </c>
      <c r="R5" s="3">
        <v>431.93</v>
      </c>
      <c r="S5" s="3">
        <v>415.58</v>
      </c>
      <c r="T5" s="3">
        <v>431.35</v>
      </c>
      <c r="U5" s="3">
        <v>431.35</v>
      </c>
      <c r="V5" s="4" t="s">
        <v>34</v>
      </c>
      <c r="Y5" t="s">
        <v>151</v>
      </c>
      <c r="Z5" t="s">
        <v>157</v>
      </c>
      <c r="AA5" t="s">
        <v>155</v>
      </c>
      <c r="AB5">
        <v>1992</v>
      </c>
      <c r="AC5" t="s">
        <v>151</v>
      </c>
      <c r="AD5">
        <v>5.54</v>
      </c>
      <c r="AE5" t="s">
        <v>151</v>
      </c>
      <c r="AF5">
        <v>6.02</v>
      </c>
      <c r="AG5" t="s">
        <v>151</v>
      </c>
      <c r="AH5">
        <v>5.31</v>
      </c>
      <c r="AI5" t="s">
        <v>151</v>
      </c>
      <c r="AJ5">
        <v>5.89</v>
      </c>
      <c r="AK5" t="s">
        <v>151</v>
      </c>
      <c r="AL5">
        <v>3.66</v>
      </c>
      <c r="AM5" t="s">
        <v>151</v>
      </c>
      <c r="AN5" t="s">
        <v>158</v>
      </c>
      <c r="AO5" t="s">
        <v>151</v>
      </c>
    </row>
    <row r="6" spans="2:46" ht="28.2" thickBot="1" x14ac:dyDescent="0.35">
      <c r="B6" s="3" t="s">
        <v>6</v>
      </c>
      <c r="C6" s="3">
        <v>0.46</v>
      </c>
      <c r="D6" s="4">
        <v>0.66</v>
      </c>
      <c r="P6" s="3" t="s">
        <v>35</v>
      </c>
      <c r="Q6" s="3">
        <v>417.8</v>
      </c>
      <c r="R6" s="3">
        <v>421.16</v>
      </c>
      <c r="S6" s="3">
        <v>396.8</v>
      </c>
      <c r="T6" s="3">
        <v>418.68</v>
      </c>
      <c r="U6" s="3">
        <v>418.68</v>
      </c>
      <c r="V6" s="4" t="s">
        <v>36</v>
      </c>
      <c r="Y6" t="s">
        <v>151</v>
      </c>
      <c r="Z6" t="s">
        <v>159</v>
      </c>
      <c r="AA6" t="s">
        <v>155</v>
      </c>
      <c r="AB6">
        <v>1992</v>
      </c>
      <c r="AC6" t="s">
        <v>151</v>
      </c>
      <c r="AD6">
        <v>5.6</v>
      </c>
      <c r="AE6" t="s">
        <v>151</v>
      </c>
      <c r="AF6">
        <v>5.63</v>
      </c>
      <c r="AG6" t="s">
        <v>151</v>
      </c>
      <c r="AH6">
        <v>5.15</v>
      </c>
      <c r="AI6" t="s">
        <v>151</v>
      </c>
      <c r="AJ6">
        <v>5.5</v>
      </c>
      <c r="AK6" t="s">
        <v>151</v>
      </c>
      <c r="AL6">
        <v>3.42</v>
      </c>
      <c r="AM6" t="s">
        <v>151</v>
      </c>
      <c r="AN6" t="s">
        <v>160</v>
      </c>
      <c r="AO6" t="s">
        <v>151</v>
      </c>
    </row>
    <row r="7" spans="2:46" ht="28.2" thickBot="1" x14ac:dyDescent="0.35">
      <c r="B7" s="3" t="s">
        <v>7</v>
      </c>
      <c r="C7" s="3">
        <v>0.96</v>
      </c>
      <c r="D7" s="4">
        <v>1.03</v>
      </c>
      <c r="P7" s="3" t="s">
        <v>37</v>
      </c>
      <c r="Q7" s="3">
        <v>414.03</v>
      </c>
      <c r="R7" s="3">
        <v>425.27</v>
      </c>
      <c r="S7" s="3">
        <v>412.71</v>
      </c>
      <c r="T7" s="3">
        <v>417.8</v>
      </c>
      <c r="U7" s="3">
        <v>417.8</v>
      </c>
      <c r="V7" s="4" t="s">
        <v>38</v>
      </c>
      <c r="Y7" t="s">
        <v>151</v>
      </c>
      <c r="Z7" t="s">
        <v>161</v>
      </c>
      <c r="AA7" t="s">
        <v>155</v>
      </c>
      <c r="AB7">
        <v>1992</v>
      </c>
      <c r="AC7" t="s">
        <v>151</v>
      </c>
      <c r="AD7">
        <v>5.41</v>
      </c>
      <c r="AE7" t="s">
        <v>151</v>
      </c>
      <c r="AF7">
        <v>5.86</v>
      </c>
      <c r="AG7" t="s">
        <v>151</v>
      </c>
      <c r="AH7">
        <v>5.37</v>
      </c>
      <c r="AI7" t="s">
        <v>151</v>
      </c>
      <c r="AJ7">
        <v>5.63</v>
      </c>
      <c r="AK7" t="s">
        <v>151</v>
      </c>
      <c r="AL7">
        <v>3.46</v>
      </c>
      <c r="AM7" t="s">
        <v>151</v>
      </c>
      <c r="AN7" t="s">
        <v>162</v>
      </c>
      <c r="AO7" t="s">
        <v>151</v>
      </c>
    </row>
    <row r="8" spans="2:46" ht="28.2" thickBot="1" x14ac:dyDescent="0.35">
      <c r="B8" s="3" t="s">
        <v>8</v>
      </c>
      <c r="C8" s="3">
        <v>1.23</v>
      </c>
      <c r="D8" s="4">
        <v>1.1299999999999999</v>
      </c>
      <c r="P8" s="3" t="s">
        <v>39</v>
      </c>
      <c r="Q8" s="3">
        <v>424.19</v>
      </c>
      <c r="R8" s="3">
        <v>425.14</v>
      </c>
      <c r="S8" s="3">
        <v>408.3</v>
      </c>
      <c r="T8" s="3">
        <v>414.03</v>
      </c>
      <c r="U8" s="3">
        <v>414.03</v>
      </c>
      <c r="V8" s="4" t="s">
        <v>40</v>
      </c>
      <c r="Y8" t="s">
        <v>151</v>
      </c>
      <c r="Z8" t="s">
        <v>163</v>
      </c>
      <c r="AA8" t="s">
        <v>155</v>
      </c>
      <c r="AB8">
        <v>1992</v>
      </c>
      <c r="AC8" t="s">
        <v>151</v>
      </c>
      <c r="AD8">
        <v>5.89</v>
      </c>
      <c r="AE8" t="s">
        <v>151</v>
      </c>
      <c r="AF8">
        <v>5.92</v>
      </c>
      <c r="AG8" t="s">
        <v>151</v>
      </c>
      <c r="AH8">
        <v>5.21</v>
      </c>
      <c r="AI8" t="s">
        <v>151</v>
      </c>
      <c r="AJ8">
        <v>5.37</v>
      </c>
      <c r="AK8" t="s">
        <v>151</v>
      </c>
      <c r="AL8">
        <v>3.31</v>
      </c>
      <c r="AM8" t="s">
        <v>151</v>
      </c>
      <c r="AN8" t="s">
        <v>164</v>
      </c>
      <c r="AO8" t="s">
        <v>151</v>
      </c>
    </row>
    <row r="9" spans="2:46" ht="28.2" thickBot="1" x14ac:dyDescent="0.35">
      <c r="B9" s="3" t="s">
        <v>9</v>
      </c>
      <c r="C9" s="3">
        <v>1.1299999999999999</v>
      </c>
      <c r="D9" s="4">
        <v>1.05</v>
      </c>
      <c r="P9" s="3" t="s">
        <v>41</v>
      </c>
      <c r="Q9" s="3">
        <v>408.2</v>
      </c>
      <c r="R9" s="3">
        <v>424.8</v>
      </c>
      <c r="S9" s="3">
        <v>407.2</v>
      </c>
      <c r="T9" s="3">
        <v>424.21</v>
      </c>
      <c r="U9" s="3">
        <v>424.21</v>
      </c>
      <c r="V9" s="4" t="s">
        <v>42</v>
      </c>
      <c r="Y9" t="s">
        <v>151</v>
      </c>
      <c r="Z9" t="s">
        <v>165</v>
      </c>
      <c r="AA9" t="s">
        <v>155</v>
      </c>
      <c r="AB9">
        <v>1992</v>
      </c>
      <c r="AC9" t="s">
        <v>151</v>
      </c>
      <c r="AD9">
        <v>5.99</v>
      </c>
      <c r="AE9" t="s">
        <v>151</v>
      </c>
      <c r="AF9">
        <v>6.34</v>
      </c>
      <c r="AG9" t="s">
        <v>151</v>
      </c>
      <c r="AH9">
        <v>5.79</v>
      </c>
      <c r="AI9" t="s">
        <v>151</v>
      </c>
      <c r="AJ9">
        <v>5.92</v>
      </c>
      <c r="AK9" t="s">
        <v>151</v>
      </c>
      <c r="AL9">
        <v>3.64</v>
      </c>
      <c r="AM9" t="s">
        <v>151</v>
      </c>
      <c r="AN9" t="s">
        <v>166</v>
      </c>
      <c r="AO9" t="s">
        <v>151</v>
      </c>
    </row>
    <row r="10" spans="2:46" ht="28.2" thickBot="1" x14ac:dyDescent="0.35">
      <c r="B10" s="3" t="s">
        <v>10</v>
      </c>
      <c r="C10" s="3">
        <v>1.0900000000000001</v>
      </c>
      <c r="D10" s="4">
        <v>0.9</v>
      </c>
      <c r="P10" s="3" t="s">
        <v>43</v>
      </c>
      <c r="Q10" s="3">
        <v>415.35</v>
      </c>
      <c r="R10" s="3">
        <v>417.3</v>
      </c>
      <c r="S10" s="3">
        <v>399.92</v>
      </c>
      <c r="T10" s="3">
        <v>408.14</v>
      </c>
      <c r="U10" s="3">
        <v>408.14</v>
      </c>
      <c r="V10" s="4" t="s">
        <v>44</v>
      </c>
      <c r="Y10" t="s">
        <v>151</v>
      </c>
      <c r="Z10" t="s">
        <v>167</v>
      </c>
      <c r="AA10" t="s">
        <v>155</v>
      </c>
      <c r="AB10">
        <v>1992</v>
      </c>
      <c r="AC10" t="s">
        <v>151</v>
      </c>
      <c r="AD10">
        <v>5.86</v>
      </c>
      <c r="AE10" t="s">
        <v>151</v>
      </c>
      <c r="AF10">
        <v>6.34</v>
      </c>
      <c r="AG10" t="s">
        <v>151</v>
      </c>
      <c r="AH10">
        <v>5.83</v>
      </c>
      <c r="AI10" t="s">
        <v>151</v>
      </c>
      <c r="AJ10">
        <v>5.99</v>
      </c>
      <c r="AK10" t="s">
        <v>151</v>
      </c>
      <c r="AL10">
        <v>3.64</v>
      </c>
      <c r="AM10" t="s">
        <v>151</v>
      </c>
      <c r="AN10" t="s">
        <v>168</v>
      </c>
      <c r="AO10" t="s">
        <v>151</v>
      </c>
    </row>
    <row r="11" spans="2:46" ht="28.2" thickBot="1" x14ac:dyDescent="0.35">
      <c r="B11" s="3" t="s">
        <v>11</v>
      </c>
      <c r="C11" s="3">
        <v>0.6</v>
      </c>
      <c r="D11" s="4">
        <v>0.93</v>
      </c>
      <c r="H11" s="5"/>
      <c r="P11" s="3" t="s">
        <v>45</v>
      </c>
      <c r="Q11" s="3">
        <v>414.95</v>
      </c>
      <c r="R11" s="3">
        <v>418.75</v>
      </c>
      <c r="S11" s="3">
        <v>409.85</v>
      </c>
      <c r="T11" s="3">
        <v>415.35</v>
      </c>
      <c r="U11" s="3">
        <v>415.35</v>
      </c>
      <c r="V11" s="4" t="s">
        <v>46</v>
      </c>
      <c r="Y11" t="s">
        <v>151</v>
      </c>
      <c r="Z11" t="s">
        <v>169</v>
      </c>
      <c r="AA11" t="s">
        <v>155</v>
      </c>
      <c r="AB11">
        <v>1992</v>
      </c>
      <c r="AC11" t="s">
        <v>151</v>
      </c>
      <c r="AD11">
        <v>5.86</v>
      </c>
      <c r="AE11" t="s">
        <v>151</v>
      </c>
      <c r="AF11">
        <v>5.99</v>
      </c>
      <c r="AG11" t="s">
        <v>151</v>
      </c>
      <c r="AH11">
        <v>5.63</v>
      </c>
      <c r="AI11" t="s">
        <v>151</v>
      </c>
      <c r="AJ11">
        <v>5.86</v>
      </c>
      <c r="AK11" t="s">
        <v>151</v>
      </c>
      <c r="AL11">
        <v>3.56</v>
      </c>
      <c r="AM11" t="s">
        <v>151</v>
      </c>
      <c r="AN11" t="s">
        <v>170</v>
      </c>
      <c r="AO11" t="s">
        <v>151</v>
      </c>
    </row>
    <row r="12" spans="2:46" ht="28.2" thickBot="1" x14ac:dyDescent="0.35">
      <c r="B12" s="3" t="s">
        <v>12</v>
      </c>
      <c r="C12" s="3">
        <v>0.46</v>
      </c>
      <c r="D12" s="4">
        <v>0.69</v>
      </c>
      <c r="P12" s="3" t="s">
        <v>47</v>
      </c>
      <c r="Q12" s="3">
        <v>403.67</v>
      </c>
      <c r="R12" s="3">
        <v>416.28</v>
      </c>
      <c r="S12" s="3">
        <v>392.41</v>
      </c>
      <c r="T12" s="3">
        <v>414.95</v>
      </c>
      <c r="U12" s="3">
        <v>414.95</v>
      </c>
      <c r="V12" s="4" t="s">
        <v>48</v>
      </c>
      <c r="Y12" t="s">
        <v>151</v>
      </c>
      <c r="Z12" t="s">
        <v>171</v>
      </c>
      <c r="AA12" t="s">
        <v>155</v>
      </c>
      <c r="AB12">
        <v>1992</v>
      </c>
      <c r="AC12" t="s">
        <v>151</v>
      </c>
      <c r="AD12">
        <v>5.83</v>
      </c>
      <c r="AE12" t="s">
        <v>151</v>
      </c>
      <c r="AF12">
        <v>6.12</v>
      </c>
      <c r="AG12" t="s">
        <v>151</v>
      </c>
      <c r="AH12">
        <v>5.54</v>
      </c>
      <c r="AI12" t="s">
        <v>151</v>
      </c>
      <c r="AJ12">
        <v>5.79</v>
      </c>
      <c r="AK12" t="s">
        <v>151</v>
      </c>
      <c r="AL12">
        <v>3.52</v>
      </c>
      <c r="AM12" t="s">
        <v>151</v>
      </c>
      <c r="AN12" t="s">
        <v>172</v>
      </c>
      <c r="AO12" t="s">
        <v>151</v>
      </c>
    </row>
    <row r="13" spans="2:46" ht="28.2" thickBot="1" x14ac:dyDescent="0.35">
      <c r="B13" s="3" t="s">
        <v>13</v>
      </c>
      <c r="C13" s="3">
        <v>1.3</v>
      </c>
      <c r="D13" s="4">
        <v>1.08</v>
      </c>
      <c r="P13" s="3" t="s">
        <v>49</v>
      </c>
      <c r="Q13" s="3">
        <v>412.68</v>
      </c>
      <c r="R13" s="3">
        <v>413.78</v>
      </c>
      <c r="S13" s="3">
        <v>401.94</v>
      </c>
      <c r="T13" s="3">
        <v>403.69</v>
      </c>
      <c r="U13" s="3">
        <v>403.69</v>
      </c>
      <c r="V13" s="4" t="s">
        <v>50</v>
      </c>
      <c r="Y13" t="s">
        <v>151</v>
      </c>
      <c r="Z13" t="s">
        <v>173</v>
      </c>
      <c r="AA13" t="s">
        <v>155</v>
      </c>
      <c r="AB13">
        <v>1992</v>
      </c>
      <c r="AC13" t="s">
        <v>151</v>
      </c>
      <c r="AD13">
        <v>5.41</v>
      </c>
      <c r="AE13" t="s">
        <v>151</v>
      </c>
      <c r="AF13">
        <v>6.24</v>
      </c>
      <c r="AG13" t="s">
        <v>151</v>
      </c>
      <c r="AH13">
        <v>5.34</v>
      </c>
      <c r="AI13" t="s">
        <v>151</v>
      </c>
      <c r="AJ13">
        <v>5.89</v>
      </c>
      <c r="AK13" t="s">
        <v>151</v>
      </c>
      <c r="AL13">
        <v>3.54</v>
      </c>
      <c r="AM13" t="s">
        <v>151</v>
      </c>
      <c r="AN13" t="s">
        <v>174</v>
      </c>
      <c r="AO13" t="s">
        <v>151</v>
      </c>
    </row>
    <row r="14" spans="2:46" ht="28.2" thickBot="1" x14ac:dyDescent="0.35">
      <c r="B14" s="3" t="s">
        <v>14</v>
      </c>
      <c r="C14" s="3">
        <v>0.9</v>
      </c>
      <c r="D14" s="4">
        <v>1.1499999999999999</v>
      </c>
      <c r="F14" t="s">
        <v>239</v>
      </c>
      <c r="G14" s="7">
        <f>-(5%*C23)</f>
        <v>-5.2500000000000005E-2</v>
      </c>
      <c r="I14" t="s">
        <v>241</v>
      </c>
      <c r="J14" t="s">
        <v>242</v>
      </c>
      <c r="K14" t="s">
        <v>244</v>
      </c>
      <c r="L14">
        <v>1.1499999999999999</v>
      </c>
      <c r="M14" t="s">
        <v>245</v>
      </c>
      <c r="N14" s="9">
        <v>0.35</v>
      </c>
      <c r="O14" t="s">
        <v>247</v>
      </c>
      <c r="P14" s="3" t="s">
        <v>51</v>
      </c>
      <c r="Q14" s="3">
        <v>408.79</v>
      </c>
      <c r="R14" s="3">
        <v>418.08</v>
      </c>
      <c r="S14" s="3">
        <v>406.34</v>
      </c>
      <c r="T14" s="3">
        <v>412.7</v>
      </c>
      <c r="U14" s="3">
        <v>412.7</v>
      </c>
      <c r="V14" s="4" t="s">
        <v>52</v>
      </c>
      <c r="Y14" t="s">
        <v>151</v>
      </c>
      <c r="Z14" t="s">
        <v>175</v>
      </c>
      <c r="AA14" t="s">
        <v>155</v>
      </c>
      <c r="AB14">
        <v>1992</v>
      </c>
      <c r="AC14" t="s">
        <v>151</v>
      </c>
      <c r="AD14">
        <v>5.37</v>
      </c>
      <c r="AE14" t="s">
        <v>151</v>
      </c>
      <c r="AF14">
        <v>5.73</v>
      </c>
      <c r="AG14" t="s">
        <v>151</v>
      </c>
      <c r="AH14">
        <v>5.28</v>
      </c>
      <c r="AI14" t="s">
        <v>151</v>
      </c>
      <c r="AJ14">
        <v>5.41</v>
      </c>
      <c r="AK14" t="s">
        <v>151</v>
      </c>
      <c r="AL14">
        <v>3.25</v>
      </c>
      <c r="AM14" t="s">
        <v>151</v>
      </c>
      <c r="AN14" t="s">
        <v>176</v>
      </c>
      <c r="AO14" t="s">
        <v>151</v>
      </c>
      <c r="AP14" s="10">
        <f>N14-L14^2*$AT$14</f>
        <v>8.550000000000002E-2</v>
      </c>
      <c r="AR14" t="s">
        <v>246</v>
      </c>
      <c r="AS14" t="s">
        <v>245</v>
      </c>
      <c r="AT14" s="9">
        <v>0.2</v>
      </c>
    </row>
    <row r="15" spans="2:46" ht="28.2" thickBot="1" x14ac:dyDescent="0.35">
      <c r="B15" s="3" t="s">
        <v>15</v>
      </c>
      <c r="C15" s="3">
        <v>0.64</v>
      </c>
      <c r="D15" s="4">
        <v>1.3</v>
      </c>
      <c r="F15" t="s">
        <v>240</v>
      </c>
      <c r="G15" s="8">
        <f>C23*7%</f>
        <v>7.350000000000001E-2</v>
      </c>
      <c r="J15" t="s">
        <v>243</v>
      </c>
      <c r="K15" t="s">
        <v>244</v>
      </c>
      <c r="L15">
        <v>0.95</v>
      </c>
      <c r="M15" t="s">
        <v>245</v>
      </c>
      <c r="N15" s="9">
        <v>0.33</v>
      </c>
      <c r="O15" t="s">
        <v>248</v>
      </c>
      <c r="P15" s="3" t="s">
        <v>53</v>
      </c>
      <c r="Q15" s="3">
        <v>417.03</v>
      </c>
      <c r="R15" s="3">
        <v>421.18</v>
      </c>
      <c r="S15" s="3">
        <v>408.64</v>
      </c>
      <c r="T15" s="3">
        <v>408.78</v>
      </c>
      <c r="U15" s="3">
        <v>408.78</v>
      </c>
      <c r="V15" s="4" t="s">
        <v>54</v>
      </c>
      <c r="Y15" t="s">
        <v>151</v>
      </c>
      <c r="Z15" t="s">
        <v>177</v>
      </c>
      <c r="AA15" t="s">
        <v>155</v>
      </c>
      <c r="AB15">
        <v>1992</v>
      </c>
      <c r="AC15" t="s">
        <v>151</v>
      </c>
      <c r="AD15">
        <v>5.28</v>
      </c>
      <c r="AE15" t="s">
        <v>151</v>
      </c>
      <c r="AF15">
        <v>6.02</v>
      </c>
      <c r="AG15" t="s">
        <v>151</v>
      </c>
      <c r="AH15">
        <v>5.15</v>
      </c>
      <c r="AI15" t="s">
        <v>151</v>
      </c>
      <c r="AJ15">
        <v>5.31</v>
      </c>
      <c r="AK15" t="s">
        <v>151</v>
      </c>
      <c r="AL15">
        <v>3.2</v>
      </c>
      <c r="AM15" t="s">
        <v>151</v>
      </c>
      <c r="AN15" t="s">
        <v>178</v>
      </c>
      <c r="AO15" t="s">
        <v>151</v>
      </c>
      <c r="AP15" s="10">
        <f>N15-(L15^2)*$AT$14</f>
        <v>0.14950000000000002</v>
      </c>
    </row>
    <row r="16" spans="2:46" ht="28.2" thickBot="1" x14ac:dyDescent="0.35">
      <c r="B16" s="3" t="s">
        <v>16</v>
      </c>
      <c r="C16" s="3">
        <v>1.18</v>
      </c>
      <c r="D16" s="4">
        <v>1.07</v>
      </c>
      <c r="P16" s="3" t="s">
        <v>55</v>
      </c>
      <c r="Q16" s="3">
        <v>375.11</v>
      </c>
      <c r="R16" s="3">
        <v>418.32</v>
      </c>
      <c r="S16" s="3">
        <v>371.36</v>
      </c>
      <c r="T16" s="3">
        <v>417.09</v>
      </c>
      <c r="U16" s="3">
        <v>417.09</v>
      </c>
      <c r="V16" s="4" t="s">
        <v>56</v>
      </c>
      <c r="Y16" t="s">
        <v>151</v>
      </c>
      <c r="Z16" t="s">
        <v>154</v>
      </c>
      <c r="AA16" t="s">
        <v>155</v>
      </c>
      <c r="AB16">
        <v>1991</v>
      </c>
      <c r="AC16" t="s">
        <v>151</v>
      </c>
      <c r="AD16">
        <v>4.8600000000000003</v>
      </c>
      <c r="AE16" t="s">
        <v>151</v>
      </c>
      <c r="AF16">
        <v>5.47</v>
      </c>
      <c r="AG16" t="s">
        <v>151</v>
      </c>
      <c r="AH16">
        <v>4.63</v>
      </c>
      <c r="AI16" t="s">
        <v>151</v>
      </c>
      <c r="AJ16">
        <v>5.28</v>
      </c>
      <c r="AK16" t="s">
        <v>151</v>
      </c>
      <c r="AL16">
        <v>3.14</v>
      </c>
      <c r="AM16" t="s">
        <v>151</v>
      </c>
      <c r="AN16" t="s">
        <v>179</v>
      </c>
      <c r="AO16" t="s">
        <v>151</v>
      </c>
    </row>
    <row r="17" spans="2:41" ht="42" thickBot="1" x14ac:dyDescent="0.35">
      <c r="B17" s="3" t="s">
        <v>17</v>
      </c>
      <c r="C17" s="3">
        <v>1.1299999999999999</v>
      </c>
      <c r="D17" s="4">
        <v>1.0900000000000001</v>
      </c>
      <c r="P17" s="3" t="s">
        <v>57</v>
      </c>
      <c r="Q17" s="3">
        <v>392.46</v>
      </c>
      <c r="R17" s="3">
        <v>398.22</v>
      </c>
      <c r="S17" s="3">
        <v>371.63</v>
      </c>
      <c r="T17" s="3">
        <v>375.22</v>
      </c>
      <c r="U17" s="3">
        <v>375.22</v>
      </c>
      <c r="V17" s="4" t="s">
        <v>58</v>
      </c>
      <c r="Y17" t="s">
        <v>151</v>
      </c>
      <c r="Z17" t="s">
        <v>157</v>
      </c>
      <c r="AA17" t="s">
        <v>155</v>
      </c>
      <c r="AB17">
        <v>1991</v>
      </c>
      <c r="AC17" t="s">
        <v>151</v>
      </c>
      <c r="AD17">
        <v>4.92</v>
      </c>
      <c r="AE17" t="s">
        <v>151</v>
      </c>
      <c r="AF17">
        <v>5.15</v>
      </c>
      <c r="AG17" t="s">
        <v>151</v>
      </c>
      <c r="AH17">
        <v>4.7</v>
      </c>
      <c r="AI17" t="s">
        <v>151</v>
      </c>
      <c r="AJ17">
        <v>4.8899999999999997</v>
      </c>
      <c r="AK17" t="s">
        <v>151</v>
      </c>
      <c r="AL17">
        <v>2.91</v>
      </c>
      <c r="AM17" t="s">
        <v>151</v>
      </c>
      <c r="AN17" t="s">
        <v>180</v>
      </c>
      <c r="AO17" t="s">
        <v>151</v>
      </c>
    </row>
    <row r="18" spans="2:41" ht="28.2" thickBot="1" x14ac:dyDescent="0.35">
      <c r="B18" s="3" t="s">
        <v>18</v>
      </c>
      <c r="C18" s="3">
        <v>1.06</v>
      </c>
      <c r="D18" s="4">
        <v>1.03</v>
      </c>
      <c r="P18" s="3" t="s">
        <v>59</v>
      </c>
      <c r="Q18" s="3">
        <v>387.86</v>
      </c>
      <c r="R18" s="3">
        <v>393.81</v>
      </c>
      <c r="S18" s="3">
        <v>376.11</v>
      </c>
      <c r="T18" s="3">
        <v>392.45</v>
      </c>
      <c r="U18" s="3">
        <v>392.45</v>
      </c>
      <c r="V18" s="4" t="s">
        <v>60</v>
      </c>
      <c r="Y18" t="s">
        <v>151</v>
      </c>
      <c r="Z18" t="s">
        <v>159</v>
      </c>
      <c r="AA18" t="s">
        <v>155</v>
      </c>
      <c r="AB18">
        <v>1991</v>
      </c>
      <c r="AC18" t="s">
        <v>151</v>
      </c>
      <c r="AD18">
        <v>6.66</v>
      </c>
      <c r="AE18" t="s">
        <v>151</v>
      </c>
      <c r="AF18">
        <v>6.79</v>
      </c>
      <c r="AG18" t="s">
        <v>151</v>
      </c>
      <c r="AH18">
        <v>4.76</v>
      </c>
      <c r="AI18" t="s">
        <v>151</v>
      </c>
      <c r="AJ18">
        <v>4.8899999999999997</v>
      </c>
      <c r="AK18" t="s">
        <v>151</v>
      </c>
      <c r="AL18">
        <v>2.91</v>
      </c>
      <c r="AM18" t="s">
        <v>151</v>
      </c>
      <c r="AN18" t="s">
        <v>181</v>
      </c>
      <c r="AO18" t="s">
        <v>151</v>
      </c>
    </row>
    <row r="19" spans="2:41" ht="28.2" thickBot="1" x14ac:dyDescent="0.35">
      <c r="B19" s="3" t="s">
        <v>19</v>
      </c>
      <c r="C19" s="3">
        <v>1.06</v>
      </c>
      <c r="D19" s="4">
        <v>1.1100000000000001</v>
      </c>
      <c r="P19" s="3" t="s">
        <v>61</v>
      </c>
      <c r="Q19" s="3">
        <v>395.43</v>
      </c>
      <c r="R19" s="3">
        <v>397.62</v>
      </c>
      <c r="S19" s="3">
        <v>382.77</v>
      </c>
      <c r="T19" s="3">
        <v>387.86</v>
      </c>
      <c r="U19" s="3">
        <v>387.86</v>
      </c>
      <c r="V19" s="4" t="s">
        <v>62</v>
      </c>
      <c r="Y19" t="s">
        <v>151</v>
      </c>
      <c r="Z19" t="s">
        <v>161</v>
      </c>
      <c r="AA19" t="s">
        <v>155</v>
      </c>
      <c r="AB19">
        <v>1991</v>
      </c>
      <c r="AC19" t="s">
        <v>151</v>
      </c>
      <c r="AD19">
        <v>6.76</v>
      </c>
      <c r="AE19" t="s">
        <v>151</v>
      </c>
      <c r="AF19">
        <v>6.89</v>
      </c>
      <c r="AG19" t="s">
        <v>151</v>
      </c>
      <c r="AH19">
        <v>6.47</v>
      </c>
      <c r="AI19" t="s">
        <v>151</v>
      </c>
      <c r="AJ19">
        <v>6.6</v>
      </c>
      <c r="AK19" t="s">
        <v>151</v>
      </c>
      <c r="AL19">
        <v>3.89</v>
      </c>
      <c r="AM19" t="s">
        <v>151</v>
      </c>
      <c r="AN19" t="s">
        <v>182</v>
      </c>
      <c r="AO19" t="s">
        <v>151</v>
      </c>
    </row>
    <row r="20" spans="2:41" ht="28.2" thickBot="1" x14ac:dyDescent="0.35">
      <c r="B20" s="3" t="s">
        <v>20</v>
      </c>
      <c r="C20" s="3">
        <v>0.74</v>
      </c>
      <c r="D20" s="4">
        <v>0.97</v>
      </c>
      <c r="P20" s="3" t="s">
        <v>63</v>
      </c>
      <c r="Q20" s="3">
        <v>387.81</v>
      </c>
      <c r="R20" s="3">
        <v>396.82</v>
      </c>
      <c r="S20" s="3">
        <v>374.09</v>
      </c>
      <c r="T20" s="3">
        <v>395.43</v>
      </c>
      <c r="U20" s="3">
        <v>395.43</v>
      </c>
      <c r="V20" s="4" t="s">
        <v>64</v>
      </c>
      <c r="Y20" t="s">
        <v>151</v>
      </c>
      <c r="Z20" t="s">
        <v>163</v>
      </c>
      <c r="AA20" t="s">
        <v>155</v>
      </c>
      <c r="AB20">
        <v>1991</v>
      </c>
      <c r="AC20" t="s">
        <v>151</v>
      </c>
      <c r="AD20">
        <v>6.57</v>
      </c>
      <c r="AE20" t="s">
        <v>151</v>
      </c>
      <c r="AF20">
        <v>7.08</v>
      </c>
      <c r="AG20" t="s">
        <v>151</v>
      </c>
      <c r="AH20">
        <v>6.18</v>
      </c>
      <c r="AI20" t="s">
        <v>151</v>
      </c>
      <c r="AJ20">
        <v>6.82</v>
      </c>
      <c r="AK20" t="s">
        <v>151</v>
      </c>
      <c r="AL20">
        <v>4.0199999999999996</v>
      </c>
      <c r="AM20" t="s">
        <v>151</v>
      </c>
      <c r="AN20" t="s">
        <v>183</v>
      </c>
      <c r="AO20" t="s">
        <v>151</v>
      </c>
    </row>
    <row r="21" spans="2:41" ht="28.2" thickBot="1" x14ac:dyDescent="0.35">
      <c r="B21" s="3" t="s">
        <v>21</v>
      </c>
      <c r="C21" s="3">
        <v>0.94</v>
      </c>
      <c r="D21" s="4">
        <v>1</v>
      </c>
      <c r="P21" s="3" t="s">
        <v>65</v>
      </c>
      <c r="Q21" s="3">
        <v>371.18</v>
      </c>
      <c r="R21" s="3">
        <v>387.81</v>
      </c>
      <c r="S21" s="3">
        <v>370.92</v>
      </c>
      <c r="T21" s="3">
        <v>387.81</v>
      </c>
      <c r="U21" s="3">
        <v>387.81</v>
      </c>
      <c r="V21" s="4" t="s">
        <v>66</v>
      </c>
      <c r="Y21" t="s">
        <v>151</v>
      </c>
      <c r="Z21" t="s">
        <v>165</v>
      </c>
      <c r="AA21" t="s">
        <v>155</v>
      </c>
      <c r="AB21">
        <v>1991</v>
      </c>
      <c r="AC21" t="s">
        <v>151</v>
      </c>
      <c r="AD21">
        <v>5.99</v>
      </c>
      <c r="AE21" t="s">
        <v>151</v>
      </c>
      <c r="AF21">
        <v>6.69</v>
      </c>
      <c r="AG21" t="s">
        <v>151</v>
      </c>
      <c r="AH21">
        <v>5.6</v>
      </c>
      <c r="AI21" t="s">
        <v>151</v>
      </c>
      <c r="AJ21">
        <v>6.53</v>
      </c>
      <c r="AK21" t="s">
        <v>151</v>
      </c>
      <c r="AL21">
        <v>3.85</v>
      </c>
      <c r="AM21" t="s">
        <v>151</v>
      </c>
      <c r="AN21" t="s">
        <v>184</v>
      </c>
      <c r="AO21" t="s">
        <v>151</v>
      </c>
    </row>
    <row r="22" spans="2:41" ht="28.2" thickBot="1" x14ac:dyDescent="0.35">
      <c r="B22" s="3" t="s">
        <v>22</v>
      </c>
      <c r="C22" s="3">
        <v>1</v>
      </c>
      <c r="D22" s="4">
        <v>1.01</v>
      </c>
      <c r="P22" s="3" t="s">
        <v>67</v>
      </c>
      <c r="Q22" s="3">
        <v>389.81</v>
      </c>
      <c r="R22" s="3">
        <v>389.81</v>
      </c>
      <c r="S22" s="3">
        <v>367.98</v>
      </c>
      <c r="T22" s="3">
        <v>371.16</v>
      </c>
      <c r="U22" s="3">
        <v>371.16</v>
      </c>
      <c r="V22" s="4" t="s">
        <v>68</v>
      </c>
      <c r="Y22" t="s">
        <v>151</v>
      </c>
      <c r="Z22" t="s">
        <v>167</v>
      </c>
      <c r="AA22" t="s">
        <v>155</v>
      </c>
      <c r="AB22">
        <v>1991</v>
      </c>
      <c r="AC22" t="s">
        <v>151</v>
      </c>
      <c r="AD22">
        <v>6.66</v>
      </c>
      <c r="AE22" t="s">
        <v>151</v>
      </c>
      <c r="AF22">
        <v>6.66</v>
      </c>
      <c r="AG22" t="s">
        <v>151</v>
      </c>
      <c r="AH22">
        <v>5.79</v>
      </c>
      <c r="AI22" t="s">
        <v>151</v>
      </c>
      <c r="AJ22">
        <v>5.79</v>
      </c>
      <c r="AK22" t="s">
        <v>151</v>
      </c>
      <c r="AL22">
        <v>3.38</v>
      </c>
      <c r="AM22" t="s">
        <v>151</v>
      </c>
      <c r="AN22" t="s">
        <v>185</v>
      </c>
      <c r="AO22" t="s">
        <v>151</v>
      </c>
    </row>
    <row r="23" spans="2:41" ht="28.2" thickBot="1" x14ac:dyDescent="0.35">
      <c r="B23" s="3" t="s">
        <v>23</v>
      </c>
      <c r="C23" s="3">
        <v>1.05</v>
      </c>
      <c r="D23" s="4">
        <v>1.05</v>
      </c>
      <c r="P23" s="3" t="s">
        <v>69</v>
      </c>
      <c r="Q23" s="3">
        <v>375.35</v>
      </c>
      <c r="R23" s="3">
        <v>389.85</v>
      </c>
      <c r="S23" s="3">
        <v>365.83</v>
      </c>
      <c r="T23" s="3">
        <v>389.83</v>
      </c>
      <c r="U23" s="3">
        <v>389.83</v>
      </c>
      <c r="V23" s="4" t="s">
        <v>70</v>
      </c>
      <c r="Y23" t="s">
        <v>151</v>
      </c>
      <c r="Z23" t="s">
        <v>169</v>
      </c>
      <c r="AA23" t="s">
        <v>155</v>
      </c>
      <c r="AB23">
        <v>1991</v>
      </c>
      <c r="AC23" t="s">
        <v>151</v>
      </c>
      <c r="AD23">
        <v>6.66</v>
      </c>
      <c r="AE23" t="s">
        <v>151</v>
      </c>
      <c r="AF23">
        <v>6.95</v>
      </c>
      <c r="AG23" t="s">
        <v>151</v>
      </c>
      <c r="AH23">
        <v>5.79</v>
      </c>
      <c r="AI23" t="s">
        <v>151</v>
      </c>
      <c r="AJ23">
        <v>6.6</v>
      </c>
      <c r="AK23" t="s">
        <v>151</v>
      </c>
      <c r="AL23">
        <v>3.85</v>
      </c>
      <c r="AM23" t="s">
        <v>151</v>
      </c>
      <c r="AN23" t="s">
        <v>186</v>
      </c>
      <c r="AO23" t="s">
        <v>151</v>
      </c>
    </row>
    <row r="24" spans="2:41" ht="28.2" thickBot="1" x14ac:dyDescent="0.35">
      <c r="P24" s="3" t="s">
        <v>71</v>
      </c>
      <c r="Q24" s="3">
        <v>375.22</v>
      </c>
      <c r="R24" s="3">
        <v>391.26</v>
      </c>
      <c r="S24" s="3">
        <v>370.27</v>
      </c>
      <c r="T24" s="3">
        <v>375.34</v>
      </c>
      <c r="U24" s="3">
        <v>375.34</v>
      </c>
      <c r="V24" s="4" t="s">
        <v>72</v>
      </c>
      <c r="Y24" t="s">
        <v>151</v>
      </c>
      <c r="Z24" t="s">
        <v>171</v>
      </c>
      <c r="AA24" t="s">
        <v>155</v>
      </c>
      <c r="AB24">
        <v>1991</v>
      </c>
      <c r="AC24" t="s">
        <v>151</v>
      </c>
      <c r="AD24">
        <v>7.21</v>
      </c>
      <c r="AE24" t="s">
        <v>151</v>
      </c>
      <c r="AF24">
        <v>7.82</v>
      </c>
      <c r="AG24" t="s">
        <v>151</v>
      </c>
      <c r="AH24">
        <v>6.44</v>
      </c>
      <c r="AI24" t="s">
        <v>151</v>
      </c>
      <c r="AJ24">
        <v>6.44</v>
      </c>
      <c r="AK24" t="s">
        <v>151</v>
      </c>
      <c r="AL24">
        <v>3.72</v>
      </c>
      <c r="AM24" t="s">
        <v>151</v>
      </c>
      <c r="AN24" t="s">
        <v>187</v>
      </c>
      <c r="AO24" t="s">
        <v>151</v>
      </c>
    </row>
    <row r="25" spans="2:41" ht="28.2" thickBot="1" x14ac:dyDescent="0.35">
      <c r="P25" s="3" t="s">
        <v>73</v>
      </c>
      <c r="Q25" s="3">
        <v>367.07</v>
      </c>
      <c r="R25" s="3">
        <v>379.66</v>
      </c>
      <c r="S25" s="3">
        <v>363.73</v>
      </c>
      <c r="T25" s="3">
        <v>375.22</v>
      </c>
      <c r="U25" s="3">
        <v>375.22</v>
      </c>
      <c r="V25" s="4" t="s">
        <v>74</v>
      </c>
      <c r="Y25" t="s">
        <v>151</v>
      </c>
      <c r="Z25" t="s">
        <v>173</v>
      </c>
      <c r="AA25" t="s">
        <v>155</v>
      </c>
      <c r="AB25">
        <v>1991</v>
      </c>
      <c r="AC25" t="s">
        <v>151</v>
      </c>
      <c r="AD25">
        <v>6.18</v>
      </c>
      <c r="AE25" t="s">
        <v>151</v>
      </c>
      <c r="AF25">
        <v>7.79</v>
      </c>
      <c r="AG25" t="s">
        <v>151</v>
      </c>
      <c r="AH25">
        <v>6.12</v>
      </c>
      <c r="AI25" t="s">
        <v>151</v>
      </c>
      <c r="AJ25">
        <v>7.43</v>
      </c>
      <c r="AK25" t="s">
        <v>151</v>
      </c>
      <c r="AL25">
        <v>4.3</v>
      </c>
      <c r="AM25" t="s">
        <v>151</v>
      </c>
      <c r="AN25" t="s">
        <v>188</v>
      </c>
      <c r="AO25" t="s">
        <v>151</v>
      </c>
    </row>
    <row r="26" spans="2:41" ht="28.2" thickBot="1" x14ac:dyDescent="0.35">
      <c r="P26" s="3" t="s">
        <v>75</v>
      </c>
      <c r="Q26" s="3">
        <v>343.91</v>
      </c>
      <c r="R26" s="3">
        <v>370.96</v>
      </c>
      <c r="S26" s="3">
        <v>340.37</v>
      </c>
      <c r="T26" s="3">
        <v>367.07</v>
      </c>
      <c r="U26" s="3">
        <v>367.07</v>
      </c>
      <c r="V26" s="4" t="s">
        <v>76</v>
      </c>
      <c r="Y26" t="s">
        <v>151</v>
      </c>
      <c r="Z26" t="s">
        <v>175</v>
      </c>
      <c r="AA26" t="s">
        <v>155</v>
      </c>
      <c r="AB26">
        <v>1991</v>
      </c>
      <c r="AC26" t="s">
        <v>151</v>
      </c>
      <c r="AD26">
        <v>5.92</v>
      </c>
      <c r="AE26" t="s">
        <v>151</v>
      </c>
      <c r="AF26">
        <v>6.98</v>
      </c>
      <c r="AG26" t="s">
        <v>151</v>
      </c>
      <c r="AH26">
        <v>5.7</v>
      </c>
      <c r="AI26" t="s">
        <v>151</v>
      </c>
      <c r="AJ26">
        <v>6.18</v>
      </c>
      <c r="AK26" t="s">
        <v>151</v>
      </c>
      <c r="AL26">
        <v>3.57</v>
      </c>
      <c r="AM26" t="s">
        <v>151</v>
      </c>
      <c r="AN26" t="s">
        <v>189</v>
      </c>
      <c r="AO26" t="s">
        <v>151</v>
      </c>
    </row>
    <row r="27" spans="2:41" ht="28.2" thickBot="1" x14ac:dyDescent="0.35">
      <c r="P27" s="3" t="s">
        <v>77</v>
      </c>
      <c r="Q27" s="3">
        <v>330.2</v>
      </c>
      <c r="R27" s="3">
        <v>343.93</v>
      </c>
      <c r="S27" s="3">
        <v>309.35000000000002</v>
      </c>
      <c r="T27" s="3">
        <v>343.93</v>
      </c>
      <c r="U27" s="3">
        <v>343.93</v>
      </c>
      <c r="V27" s="4" t="s">
        <v>78</v>
      </c>
      <c r="Y27" t="s">
        <v>151</v>
      </c>
      <c r="Z27" t="s">
        <v>177</v>
      </c>
      <c r="AA27" t="s">
        <v>155</v>
      </c>
      <c r="AB27">
        <v>1991</v>
      </c>
      <c r="AC27" t="s">
        <v>151</v>
      </c>
      <c r="AD27">
        <v>5.28</v>
      </c>
      <c r="AE27" t="s">
        <v>151</v>
      </c>
      <c r="AF27">
        <v>5.92</v>
      </c>
      <c r="AG27" t="s">
        <v>151</v>
      </c>
      <c r="AH27">
        <v>4.8899999999999997</v>
      </c>
      <c r="AI27" t="s">
        <v>151</v>
      </c>
      <c r="AJ27">
        <v>5.86</v>
      </c>
      <c r="AK27" t="s">
        <v>151</v>
      </c>
      <c r="AL27">
        <v>3.39</v>
      </c>
      <c r="AM27" t="s">
        <v>151</v>
      </c>
      <c r="AN27" t="s">
        <v>190</v>
      </c>
      <c r="AO27" t="s">
        <v>151</v>
      </c>
    </row>
    <row r="28" spans="2:41" ht="28.2" thickBot="1" x14ac:dyDescent="0.35">
      <c r="P28" s="3" t="s">
        <v>79</v>
      </c>
      <c r="Q28" s="3">
        <v>322.23</v>
      </c>
      <c r="R28" s="3">
        <v>333.98</v>
      </c>
      <c r="S28" s="3">
        <v>321.97000000000003</v>
      </c>
      <c r="T28" s="3">
        <v>330.22</v>
      </c>
      <c r="U28" s="3">
        <v>330.22</v>
      </c>
      <c r="V28" s="4" t="s">
        <v>80</v>
      </c>
      <c r="Y28" t="s">
        <v>151</v>
      </c>
      <c r="Z28" t="s">
        <v>154</v>
      </c>
      <c r="AA28" t="s">
        <v>155</v>
      </c>
      <c r="AB28">
        <v>1990</v>
      </c>
      <c r="AC28" t="s">
        <v>151</v>
      </c>
      <c r="AD28">
        <v>5.28</v>
      </c>
      <c r="AE28" t="s">
        <v>151</v>
      </c>
      <c r="AF28">
        <v>6.12</v>
      </c>
      <c r="AG28" t="s">
        <v>151</v>
      </c>
      <c r="AH28">
        <v>5.0199999999999996</v>
      </c>
      <c r="AI28" t="s">
        <v>151</v>
      </c>
      <c r="AJ28">
        <v>5.31</v>
      </c>
      <c r="AK28" t="s">
        <v>151</v>
      </c>
      <c r="AL28">
        <v>3.04</v>
      </c>
      <c r="AM28" t="s">
        <v>151</v>
      </c>
      <c r="AN28" t="s">
        <v>191</v>
      </c>
      <c r="AO28" t="s">
        <v>151</v>
      </c>
    </row>
    <row r="29" spans="2:41" ht="28.2" thickBot="1" x14ac:dyDescent="0.35">
      <c r="P29" s="3" t="s">
        <v>81</v>
      </c>
      <c r="Q29" s="3">
        <v>303.99</v>
      </c>
      <c r="R29" s="3">
        <v>323.02</v>
      </c>
      <c r="S29" s="3">
        <v>301.61</v>
      </c>
      <c r="T29" s="3">
        <v>322.22000000000003</v>
      </c>
      <c r="U29" s="3">
        <v>322.22000000000003</v>
      </c>
      <c r="V29" s="4" t="s">
        <v>82</v>
      </c>
      <c r="Y29" t="s">
        <v>151</v>
      </c>
      <c r="Z29" t="s">
        <v>157</v>
      </c>
      <c r="AA29" t="s">
        <v>155</v>
      </c>
      <c r="AB29">
        <v>1990</v>
      </c>
      <c r="AC29" t="s">
        <v>151</v>
      </c>
      <c r="AD29">
        <v>4.8899999999999997</v>
      </c>
      <c r="AE29" t="s">
        <v>151</v>
      </c>
      <c r="AF29">
        <v>5.86</v>
      </c>
      <c r="AG29" t="s">
        <v>151</v>
      </c>
      <c r="AH29">
        <v>4.67</v>
      </c>
      <c r="AI29" t="s">
        <v>151</v>
      </c>
      <c r="AJ29">
        <v>5.28</v>
      </c>
      <c r="AK29" t="s">
        <v>151</v>
      </c>
      <c r="AL29">
        <v>3.02</v>
      </c>
      <c r="AM29" t="s">
        <v>151</v>
      </c>
      <c r="AN29" t="s">
        <v>192</v>
      </c>
      <c r="AO29" t="s">
        <v>151</v>
      </c>
    </row>
    <row r="30" spans="2:41" ht="28.2" thickBot="1" x14ac:dyDescent="0.35">
      <c r="P30" s="3" t="s">
        <v>83</v>
      </c>
      <c r="Q30" s="3">
        <v>306.10000000000002</v>
      </c>
      <c r="R30" s="3">
        <v>319.69</v>
      </c>
      <c r="S30" s="3">
        <v>294.51</v>
      </c>
      <c r="T30" s="3">
        <v>304</v>
      </c>
      <c r="U30" s="3">
        <v>304</v>
      </c>
      <c r="V30" s="4" t="s">
        <v>84</v>
      </c>
      <c r="Y30" t="s">
        <v>151</v>
      </c>
      <c r="Z30" t="s">
        <v>159</v>
      </c>
      <c r="AA30" t="s">
        <v>155</v>
      </c>
      <c r="AB30">
        <v>1990</v>
      </c>
      <c r="AC30" t="s">
        <v>151</v>
      </c>
      <c r="AD30">
        <v>5.57</v>
      </c>
      <c r="AE30" t="s">
        <v>151</v>
      </c>
      <c r="AF30">
        <v>5.92</v>
      </c>
      <c r="AG30" t="s">
        <v>151</v>
      </c>
      <c r="AH30">
        <v>4.51</v>
      </c>
      <c r="AI30" t="s">
        <v>151</v>
      </c>
      <c r="AJ30">
        <v>4.8600000000000003</v>
      </c>
      <c r="AK30" t="s">
        <v>151</v>
      </c>
      <c r="AL30">
        <v>2.75</v>
      </c>
      <c r="AM30" t="s">
        <v>151</v>
      </c>
      <c r="AN30" t="s">
        <v>193</v>
      </c>
      <c r="AO30" t="s">
        <v>151</v>
      </c>
    </row>
    <row r="31" spans="2:41" ht="28.2" thickBot="1" x14ac:dyDescent="0.35">
      <c r="D31" t="s">
        <v>230</v>
      </c>
      <c r="E31" t="s">
        <v>231</v>
      </c>
      <c r="F31" t="s">
        <v>231</v>
      </c>
      <c r="G31" t="s">
        <v>232</v>
      </c>
      <c r="K31" t="s">
        <v>235</v>
      </c>
      <c r="L31" t="s">
        <v>236</v>
      </c>
      <c r="P31" s="3" t="s">
        <v>85</v>
      </c>
      <c r="Q31" s="3">
        <v>322.56</v>
      </c>
      <c r="R31" s="3">
        <v>326.52999999999997</v>
      </c>
      <c r="S31" s="3">
        <v>295.98</v>
      </c>
      <c r="T31" s="3">
        <v>306.05</v>
      </c>
      <c r="U31" s="3">
        <v>306.05</v>
      </c>
      <c r="V31" s="4" t="s">
        <v>86</v>
      </c>
      <c r="Y31" t="s">
        <v>151</v>
      </c>
      <c r="Z31" t="s">
        <v>161</v>
      </c>
      <c r="AA31" t="s">
        <v>155</v>
      </c>
      <c r="AB31">
        <v>1990</v>
      </c>
      <c r="AC31" t="s">
        <v>151</v>
      </c>
      <c r="AD31">
        <v>6.08</v>
      </c>
      <c r="AE31" t="s">
        <v>151</v>
      </c>
      <c r="AF31">
        <v>6.34</v>
      </c>
      <c r="AG31" t="s">
        <v>151</v>
      </c>
      <c r="AH31">
        <v>5.0199999999999996</v>
      </c>
      <c r="AI31" t="s">
        <v>151</v>
      </c>
      <c r="AJ31">
        <v>5.44</v>
      </c>
      <c r="AK31" t="s">
        <v>151</v>
      </c>
      <c r="AL31">
        <v>3.08</v>
      </c>
      <c r="AM31" t="s">
        <v>151</v>
      </c>
      <c r="AN31" t="s">
        <v>194</v>
      </c>
      <c r="AO31" t="s">
        <v>151</v>
      </c>
    </row>
    <row r="32" spans="2:41" ht="28.2" thickBot="1" x14ac:dyDescent="0.35">
      <c r="C32" s="1" t="s">
        <v>29</v>
      </c>
      <c r="D32" s="1" t="s">
        <v>29</v>
      </c>
      <c r="E32" t="s">
        <v>228</v>
      </c>
      <c r="F32" t="s">
        <v>229</v>
      </c>
      <c r="G32" t="s">
        <v>228</v>
      </c>
      <c r="H32" t="s">
        <v>229</v>
      </c>
      <c r="J32" t="s">
        <v>233</v>
      </c>
      <c r="K32">
        <f>_xlfn.COVARIANCE.P($F$34:F92,$E$34:$E$92)</f>
        <v>1.7793584600418833E-3</v>
      </c>
      <c r="L32">
        <f>_xlfn.VAR.P($E$34:$E$92)</f>
        <v>1.443806479860652E-3</v>
      </c>
      <c r="M32">
        <f>K32/L32</f>
        <v>1.2324078641159837</v>
      </c>
      <c r="P32" s="3" t="s">
        <v>87</v>
      </c>
      <c r="Q32" s="3">
        <v>356.15</v>
      </c>
      <c r="R32" s="3">
        <v>357.35</v>
      </c>
      <c r="S32" s="3">
        <v>306.18</v>
      </c>
      <c r="T32" s="3">
        <v>322.56</v>
      </c>
      <c r="U32" s="3">
        <v>322.56</v>
      </c>
      <c r="V32" s="4" t="s">
        <v>88</v>
      </c>
      <c r="Y32" t="s">
        <v>151</v>
      </c>
      <c r="Z32" t="s">
        <v>163</v>
      </c>
      <c r="AA32" t="s">
        <v>155</v>
      </c>
      <c r="AB32">
        <v>1990</v>
      </c>
      <c r="AC32" t="s">
        <v>151</v>
      </c>
      <c r="AD32">
        <v>7.5</v>
      </c>
      <c r="AE32" t="s">
        <v>151</v>
      </c>
      <c r="AF32">
        <v>7.53</v>
      </c>
      <c r="AG32" t="s">
        <v>151</v>
      </c>
      <c r="AH32">
        <v>5.66</v>
      </c>
      <c r="AI32" t="s">
        <v>151</v>
      </c>
      <c r="AJ32">
        <v>6.21</v>
      </c>
      <c r="AK32" t="s">
        <v>151</v>
      </c>
      <c r="AL32">
        <v>3.51</v>
      </c>
      <c r="AM32" t="s">
        <v>151</v>
      </c>
      <c r="AN32" t="s">
        <v>195</v>
      </c>
      <c r="AO32" t="s">
        <v>151</v>
      </c>
    </row>
    <row r="33" spans="3:41" ht="28.2" thickBot="1" x14ac:dyDescent="0.35">
      <c r="C33" s="3">
        <v>435.71</v>
      </c>
      <c r="D33">
        <v>3.98</v>
      </c>
      <c r="E33" t="s">
        <v>228</v>
      </c>
      <c r="F33" t="s">
        <v>229</v>
      </c>
      <c r="G33" t="s">
        <v>228</v>
      </c>
      <c r="H33" t="s">
        <v>229</v>
      </c>
      <c r="J33" t="s">
        <v>234</v>
      </c>
      <c r="K33">
        <f>_xlfn.COVARIANCE.P(H34:H92,G34:G92)</f>
        <v>1.8039513720059714E-3</v>
      </c>
      <c r="L33">
        <f>_xlfn.VAR.P(G34:G92)</f>
        <v>1.4250856180432463E-3</v>
      </c>
      <c r="M33">
        <f>K33/L33</f>
        <v>1.2658547312286663</v>
      </c>
      <c r="P33" s="3" t="s">
        <v>89</v>
      </c>
      <c r="Q33" s="3">
        <v>358.02</v>
      </c>
      <c r="R33" s="3">
        <v>369.78</v>
      </c>
      <c r="S33" s="3">
        <v>350.09</v>
      </c>
      <c r="T33" s="3">
        <v>356.15</v>
      </c>
      <c r="U33" s="3">
        <v>356.15</v>
      </c>
      <c r="V33" s="4" t="s">
        <v>90</v>
      </c>
      <c r="Y33" t="s">
        <v>151</v>
      </c>
      <c r="Z33" t="s">
        <v>165</v>
      </c>
      <c r="AA33" t="s">
        <v>155</v>
      </c>
      <c r="AB33">
        <v>1990</v>
      </c>
      <c r="AC33" t="s">
        <v>151</v>
      </c>
      <c r="AD33">
        <v>7.95</v>
      </c>
      <c r="AE33" t="s">
        <v>151</v>
      </c>
      <c r="AF33">
        <v>8.24</v>
      </c>
      <c r="AG33" t="s">
        <v>151</v>
      </c>
      <c r="AH33">
        <v>7.31</v>
      </c>
      <c r="AI33" t="s">
        <v>151</v>
      </c>
      <c r="AJ33">
        <v>7.5</v>
      </c>
      <c r="AK33" t="s">
        <v>151</v>
      </c>
      <c r="AL33">
        <v>4.24</v>
      </c>
      <c r="AM33" t="s">
        <v>151</v>
      </c>
      <c r="AN33" t="s">
        <v>196</v>
      </c>
      <c r="AO33" t="s">
        <v>151</v>
      </c>
    </row>
    <row r="34" spans="3:41" ht="28.2" thickBot="1" x14ac:dyDescent="0.35">
      <c r="C34" s="3">
        <v>431.35</v>
      </c>
      <c r="D34">
        <v>3.66</v>
      </c>
      <c r="E34" s="7">
        <f>LN(C34/C33)</f>
        <v>-1.0057058909607926E-2</v>
      </c>
      <c r="F34" s="7">
        <f>LN(D34/D33)</f>
        <v>-8.3818671883071474E-2</v>
      </c>
      <c r="G34">
        <f>(C34/C33)-1</f>
        <v>-1.0006655803171727E-2</v>
      </c>
      <c r="H34">
        <f>(D34/D33)-1</f>
        <v>-8.0402010050251271E-2</v>
      </c>
      <c r="K34" t="s">
        <v>237</v>
      </c>
      <c r="L34" t="s">
        <v>238</v>
      </c>
      <c r="P34" s="3" t="s">
        <v>91</v>
      </c>
      <c r="Q34" s="3">
        <v>361.26</v>
      </c>
      <c r="R34" s="3">
        <v>368.78</v>
      </c>
      <c r="S34" s="3">
        <v>351.23</v>
      </c>
      <c r="T34" s="3">
        <v>358.02</v>
      </c>
      <c r="U34" s="3">
        <v>358.02</v>
      </c>
      <c r="V34" s="4" t="s">
        <v>92</v>
      </c>
      <c r="Y34" t="s">
        <v>151</v>
      </c>
      <c r="Z34" t="s">
        <v>167</v>
      </c>
      <c r="AA34" t="s">
        <v>155</v>
      </c>
      <c r="AB34">
        <v>1990</v>
      </c>
      <c r="AC34" t="s">
        <v>151</v>
      </c>
      <c r="AD34">
        <v>7.63</v>
      </c>
      <c r="AE34" t="s">
        <v>151</v>
      </c>
      <c r="AF34">
        <v>8.24</v>
      </c>
      <c r="AG34" t="s">
        <v>151</v>
      </c>
      <c r="AH34">
        <v>7.56</v>
      </c>
      <c r="AI34" t="s">
        <v>151</v>
      </c>
      <c r="AJ34">
        <v>7.92</v>
      </c>
      <c r="AK34" t="s">
        <v>151</v>
      </c>
      <c r="AL34">
        <v>4.45</v>
      </c>
      <c r="AM34" t="s">
        <v>151</v>
      </c>
      <c r="AN34" t="s">
        <v>197</v>
      </c>
      <c r="AO34" t="s">
        <v>151</v>
      </c>
    </row>
    <row r="35" spans="3:41" ht="28.2" thickBot="1" x14ac:dyDescent="0.35">
      <c r="C35" s="3">
        <v>418.68</v>
      </c>
      <c r="D35">
        <v>3.42</v>
      </c>
      <c r="E35" s="7">
        <f t="shared" ref="E35:E92" si="0">LN(C35/C34)</f>
        <v>-2.9812920535904772E-2</v>
      </c>
      <c r="F35" s="7">
        <f t="shared" ref="F35:F92" si="1">LN(D35/D34)</f>
        <v>-6.7822596338761171E-2</v>
      </c>
      <c r="G35">
        <f t="shared" ref="G35:G92" si="2">(C35/C34)-1</f>
        <v>-2.9372899037904299E-2</v>
      </c>
      <c r="H35">
        <f t="shared" ref="H35:H92" si="3">(D35/D34)-1</f>
        <v>-6.5573770491803351E-2</v>
      </c>
      <c r="J35" t="s">
        <v>233</v>
      </c>
      <c r="K35">
        <f>_xlfn.COVARIANCE.S(F34:F92,E34:E92)</f>
        <v>1.8100370541805364E-3</v>
      </c>
      <c r="L35">
        <f>_xlfn.VAR.S(E34:E92)</f>
        <v>1.4686996950306634E-3</v>
      </c>
      <c r="M35">
        <f>K35/L35</f>
        <v>1.2324078641159837</v>
      </c>
      <c r="P35" s="3" t="s">
        <v>93</v>
      </c>
      <c r="Q35" s="3">
        <v>330.8</v>
      </c>
      <c r="R35" s="3">
        <v>362.26</v>
      </c>
      <c r="S35" s="3">
        <v>330.8</v>
      </c>
      <c r="T35" s="3">
        <v>361.23</v>
      </c>
      <c r="U35" s="3">
        <v>361.23</v>
      </c>
      <c r="V35" s="4" t="s">
        <v>94</v>
      </c>
      <c r="Y35" t="s">
        <v>151</v>
      </c>
      <c r="Z35" t="s">
        <v>169</v>
      </c>
      <c r="AA35" t="s">
        <v>155</v>
      </c>
      <c r="AB35">
        <v>1990</v>
      </c>
      <c r="AC35" t="s">
        <v>151</v>
      </c>
      <c r="AD35">
        <v>6.98</v>
      </c>
      <c r="AE35" t="s">
        <v>151</v>
      </c>
      <c r="AF35">
        <v>7.92</v>
      </c>
      <c r="AG35" t="s">
        <v>151</v>
      </c>
      <c r="AH35">
        <v>6.76</v>
      </c>
      <c r="AI35" t="s">
        <v>151</v>
      </c>
      <c r="AJ35">
        <v>7.53</v>
      </c>
      <c r="AK35" t="s">
        <v>151</v>
      </c>
      <c r="AL35">
        <v>4.2300000000000004</v>
      </c>
      <c r="AM35" t="s">
        <v>151</v>
      </c>
      <c r="AN35" t="s">
        <v>198</v>
      </c>
      <c r="AO35" t="s">
        <v>151</v>
      </c>
    </row>
    <row r="36" spans="3:41" ht="28.2" thickBot="1" x14ac:dyDescent="0.35">
      <c r="C36" s="3">
        <v>417.8</v>
      </c>
      <c r="D36">
        <v>3.46</v>
      </c>
      <c r="E36" s="7">
        <f t="shared" si="0"/>
        <v>-2.1040558642176576E-3</v>
      </c>
      <c r="F36" s="7">
        <f t="shared" si="1"/>
        <v>1.1628037995119214E-2</v>
      </c>
      <c r="G36">
        <f t="shared" si="2"/>
        <v>-2.1018438903219749E-3</v>
      </c>
      <c r="H36">
        <f t="shared" si="3"/>
        <v>1.1695906432748648E-2</v>
      </c>
      <c r="J36" t="s">
        <v>234</v>
      </c>
      <c r="K36">
        <f>_xlfn.COVARIANCE.S(H34:H92,G34:G92)</f>
        <v>1.8350539818681433E-3</v>
      </c>
      <c r="L36">
        <f>_xlfn.VAR.S(G34:G92)</f>
        <v>1.4496560597336472E-3</v>
      </c>
      <c r="M36">
        <f>K36/L36</f>
        <v>1.2658547312286663</v>
      </c>
      <c r="P36" s="3" t="s">
        <v>95</v>
      </c>
      <c r="Q36" s="3">
        <v>339.94</v>
      </c>
      <c r="R36" s="3">
        <v>347.3</v>
      </c>
      <c r="S36" s="3">
        <v>327.76</v>
      </c>
      <c r="T36" s="3">
        <v>330.8</v>
      </c>
      <c r="U36" s="3">
        <v>330.8</v>
      </c>
      <c r="V36" s="4" t="s">
        <v>96</v>
      </c>
      <c r="Y36" t="s">
        <v>151</v>
      </c>
      <c r="Z36" t="s">
        <v>171</v>
      </c>
      <c r="AA36" t="s">
        <v>155</v>
      </c>
      <c r="AB36">
        <v>1990</v>
      </c>
      <c r="AC36" t="s">
        <v>151</v>
      </c>
      <c r="AD36">
        <v>6.63</v>
      </c>
      <c r="AE36" t="s">
        <v>151</v>
      </c>
      <c r="AF36">
        <v>7.6</v>
      </c>
      <c r="AG36" t="s">
        <v>151</v>
      </c>
      <c r="AH36">
        <v>6.57</v>
      </c>
      <c r="AI36" t="s">
        <v>151</v>
      </c>
      <c r="AJ36">
        <v>6.98</v>
      </c>
      <c r="AK36" t="s">
        <v>151</v>
      </c>
      <c r="AL36">
        <v>3.89</v>
      </c>
      <c r="AM36" t="s">
        <v>151</v>
      </c>
      <c r="AN36" t="s">
        <v>199</v>
      </c>
      <c r="AO36" t="s">
        <v>151</v>
      </c>
    </row>
    <row r="37" spans="3:41" ht="28.2" thickBot="1" x14ac:dyDescent="0.35">
      <c r="C37" s="3">
        <v>414.03</v>
      </c>
      <c r="D37">
        <v>3.31</v>
      </c>
      <c r="E37" s="7">
        <f t="shared" si="0"/>
        <v>-9.0644141544072281E-3</v>
      </c>
      <c r="F37" s="7">
        <f t="shared" si="1"/>
        <v>-4.4320399680661302E-2</v>
      </c>
      <c r="G37">
        <f t="shared" si="2"/>
        <v>-9.0234561991384687E-3</v>
      </c>
      <c r="H37">
        <f t="shared" si="3"/>
        <v>-4.3352601156069315E-2</v>
      </c>
      <c r="P37" s="3" t="s">
        <v>97</v>
      </c>
      <c r="Q37" s="3">
        <v>331.89</v>
      </c>
      <c r="R37" s="3">
        <v>344.49</v>
      </c>
      <c r="S37" s="3">
        <v>331.08</v>
      </c>
      <c r="T37" s="3">
        <v>339.94</v>
      </c>
      <c r="U37" s="3">
        <v>339.94</v>
      </c>
      <c r="V37" s="4" t="s">
        <v>98</v>
      </c>
      <c r="Y37" t="s">
        <v>151</v>
      </c>
      <c r="Z37" t="s">
        <v>173</v>
      </c>
      <c r="AA37" t="s">
        <v>155</v>
      </c>
      <c r="AB37">
        <v>1990</v>
      </c>
      <c r="AC37" t="s">
        <v>151</v>
      </c>
      <c r="AD37">
        <v>7.47</v>
      </c>
      <c r="AE37" t="s">
        <v>151</v>
      </c>
      <c r="AF37">
        <v>7.56</v>
      </c>
      <c r="AG37" t="s">
        <v>151</v>
      </c>
      <c r="AH37">
        <v>6.57</v>
      </c>
      <c r="AI37" t="s">
        <v>151</v>
      </c>
      <c r="AJ37">
        <v>6.63</v>
      </c>
      <c r="AK37" t="s">
        <v>151</v>
      </c>
      <c r="AL37">
        <v>3.69</v>
      </c>
      <c r="AM37" t="s">
        <v>151</v>
      </c>
      <c r="AN37" t="s">
        <v>200</v>
      </c>
      <c r="AO37" t="s">
        <v>151</v>
      </c>
    </row>
    <row r="38" spans="3:41" ht="28.2" thickBot="1" x14ac:dyDescent="0.35">
      <c r="C38" s="3">
        <v>424.21</v>
      </c>
      <c r="D38">
        <v>3.64</v>
      </c>
      <c r="E38" s="7">
        <f t="shared" si="0"/>
        <v>2.4290180670616546E-2</v>
      </c>
      <c r="F38" s="7">
        <f t="shared" si="1"/>
        <v>9.5035492259677709E-2</v>
      </c>
      <c r="G38">
        <f t="shared" si="2"/>
        <v>2.458759027123647E-2</v>
      </c>
      <c r="H38">
        <f t="shared" si="3"/>
        <v>9.9697885196374569E-2</v>
      </c>
      <c r="P38" s="3" t="s">
        <v>99</v>
      </c>
      <c r="Q38" s="3">
        <v>329.08</v>
      </c>
      <c r="R38" s="3">
        <v>336.09</v>
      </c>
      <c r="S38" s="3">
        <v>322.10000000000002</v>
      </c>
      <c r="T38" s="3">
        <v>331.89</v>
      </c>
      <c r="U38" s="3">
        <v>331.89</v>
      </c>
      <c r="V38" s="4" t="s">
        <v>100</v>
      </c>
      <c r="Y38" t="s">
        <v>151</v>
      </c>
      <c r="Z38" t="s">
        <v>175</v>
      </c>
      <c r="AA38" t="s">
        <v>155</v>
      </c>
      <c r="AB38">
        <v>1990</v>
      </c>
      <c r="AC38" t="s">
        <v>151</v>
      </c>
      <c r="AD38">
        <v>7.69</v>
      </c>
      <c r="AE38" t="s">
        <v>151</v>
      </c>
      <c r="AF38">
        <v>7.85</v>
      </c>
      <c r="AG38" t="s">
        <v>151</v>
      </c>
      <c r="AH38">
        <v>7.02</v>
      </c>
      <c r="AI38" t="s">
        <v>151</v>
      </c>
      <c r="AJ38">
        <v>7.5</v>
      </c>
      <c r="AK38" t="s">
        <v>151</v>
      </c>
      <c r="AL38">
        <v>4.17</v>
      </c>
      <c r="AM38" t="s">
        <v>151</v>
      </c>
      <c r="AN38" t="s">
        <v>201</v>
      </c>
      <c r="AO38" t="s">
        <v>151</v>
      </c>
    </row>
    <row r="39" spans="3:41" ht="28.2" thickBot="1" x14ac:dyDescent="0.35">
      <c r="C39" s="3">
        <v>408.14</v>
      </c>
      <c r="D39">
        <v>3.64</v>
      </c>
      <c r="E39" s="7">
        <f t="shared" si="0"/>
        <v>-3.8618362837735037E-2</v>
      </c>
      <c r="F39" s="7">
        <f t="shared" si="1"/>
        <v>0</v>
      </c>
      <c r="G39">
        <f t="shared" si="2"/>
        <v>-3.7882180995261749E-2</v>
      </c>
      <c r="H39">
        <f t="shared" si="3"/>
        <v>0</v>
      </c>
      <c r="P39" s="3" t="s">
        <v>101</v>
      </c>
      <c r="Q39" s="3">
        <v>353.4</v>
      </c>
      <c r="R39" s="3">
        <v>360.59</v>
      </c>
      <c r="S39" s="3">
        <v>319.83</v>
      </c>
      <c r="T39" s="3">
        <v>329.08</v>
      </c>
      <c r="U39" s="3">
        <v>329.08</v>
      </c>
      <c r="V39" s="4" t="s">
        <v>102</v>
      </c>
      <c r="Y39" t="s">
        <v>151</v>
      </c>
      <c r="Z39" t="s">
        <v>177</v>
      </c>
      <c r="AA39" t="s">
        <v>155</v>
      </c>
      <c r="AB39">
        <v>1990</v>
      </c>
      <c r="AC39" t="s">
        <v>151</v>
      </c>
      <c r="AD39">
        <v>8.92</v>
      </c>
      <c r="AE39" t="s">
        <v>151</v>
      </c>
      <c r="AF39">
        <v>9.08</v>
      </c>
      <c r="AG39" t="s">
        <v>151</v>
      </c>
      <c r="AH39">
        <v>7.5</v>
      </c>
      <c r="AI39" t="s">
        <v>151</v>
      </c>
      <c r="AJ39">
        <v>7.66</v>
      </c>
      <c r="AK39" t="s">
        <v>151</v>
      </c>
      <c r="AL39">
        <v>4.26</v>
      </c>
      <c r="AM39" t="s">
        <v>151</v>
      </c>
      <c r="AN39" t="s">
        <v>202</v>
      </c>
      <c r="AO39" t="s">
        <v>151</v>
      </c>
    </row>
    <row r="40" spans="3:41" ht="28.2" thickBot="1" x14ac:dyDescent="0.35">
      <c r="C40" s="3">
        <v>415.35</v>
      </c>
      <c r="D40">
        <v>3.56</v>
      </c>
      <c r="E40" s="7">
        <f t="shared" si="0"/>
        <v>1.7511285484140958E-2</v>
      </c>
      <c r="F40" s="7">
        <f t="shared" si="1"/>
        <v>-2.2223136784710235E-2</v>
      </c>
      <c r="G40">
        <f t="shared" si="2"/>
        <v>1.7665506933895347E-2</v>
      </c>
      <c r="H40">
        <f t="shared" si="3"/>
        <v>-2.1978021978022011E-2</v>
      </c>
      <c r="P40" s="3" t="s">
        <v>103</v>
      </c>
      <c r="Q40" s="3">
        <v>346.01</v>
      </c>
      <c r="R40" s="3">
        <v>354.1</v>
      </c>
      <c r="S40" s="3">
        <v>339.63</v>
      </c>
      <c r="T40" s="3">
        <v>353.4</v>
      </c>
      <c r="U40" s="3">
        <v>353.4</v>
      </c>
      <c r="V40" s="4" t="s">
        <v>104</v>
      </c>
      <c r="Y40" t="s">
        <v>151</v>
      </c>
      <c r="Z40" t="s">
        <v>154</v>
      </c>
      <c r="AA40" t="s">
        <v>155</v>
      </c>
      <c r="AB40">
        <v>1989</v>
      </c>
      <c r="AC40" t="s">
        <v>151</v>
      </c>
      <c r="AD40">
        <v>9.2100000000000009</v>
      </c>
      <c r="AE40" t="s">
        <v>151</v>
      </c>
      <c r="AF40">
        <v>9.33</v>
      </c>
      <c r="AG40" t="s">
        <v>151</v>
      </c>
      <c r="AH40">
        <v>7.89</v>
      </c>
      <c r="AI40" t="s">
        <v>151</v>
      </c>
      <c r="AJ40">
        <v>8.98</v>
      </c>
      <c r="AK40" t="s">
        <v>151</v>
      </c>
      <c r="AL40">
        <v>4.96</v>
      </c>
      <c r="AM40" t="s">
        <v>151</v>
      </c>
      <c r="AN40" t="s">
        <v>203</v>
      </c>
      <c r="AO40" t="s">
        <v>151</v>
      </c>
    </row>
    <row r="41" spans="3:41" ht="28.2" thickBot="1" x14ac:dyDescent="0.35">
      <c r="C41" s="3">
        <v>414.95</v>
      </c>
      <c r="D41">
        <v>3.52</v>
      </c>
      <c r="E41" s="7">
        <f t="shared" si="0"/>
        <v>-9.6350724062359587E-4</v>
      </c>
      <c r="F41" s="7">
        <f t="shared" si="1"/>
        <v>-1.1299555253933394E-2</v>
      </c>
      <c r="G41">
        <f t="shared" si="2"/>
        <v>-9.630432165643743E-4</v>
      </c>
      <c r="H41">
        <f t="shared" si="3"/>
        <v>-1.1235955056179803E-2</v>
      </c>
      <c r="P41" s="3" t="s">
        <v>105</v>
      </c>
      <c r="Q41" s="3">
        <v>340.36</v>
      </c>
      <c r="R41" s="3">
        <v>346.5</v>
      </c>
      <c r="S41" s="3">
        <v>330.91</v>
      </c>
      <c r="T41" s="3">
        <v>345.99</v>
      </c>
      <c r="U41" s="3">
        <v>345.99</v>
      </c>
      <c r="V41" s="4" t="s">
        <v>106</v>
      </c>
      <c r="Y41" t="s">
        <v>151</v>
      </c>
      <c r="Z41" t="s">
        <v>157</v>
      </c>
      <c r="AA41" t="s">
        <v>155</v>
      </c>
      <c r="AB41">
        <v>1989</v>
      </c>
      <c r="AC41" t="s">
        <v>151</v>
      </c>
      <c r="AD41">
        <v>9.33</v>
      </c>
      <c r="AE41" t="s">
        <v>151</v>
      </c>
      <c r="AF41">
        <v>9.4600000000000009</v>
      </c>
      <c r="AG41" t="s">
        <v>151</v>
      </c>
      <c r="AH41">
        <v>8.5</v>
      </c>
      <c r="AI41" t="s">
        <v>151</v>
      </c>
      <c r="AJ41">
        <v>9.14</v>
      </c>
      <c r="AK41" t="s">
        <v>151</v>
      </c>
      <c r="AL41">
        <v>5.05</v>
      </c>
      <c r="AM41" t="s">
        <v>151</v>
      </c>
      <c r="AN41" t="s">
        <v>204</v>
      </c>
      <c r="AO41" t="s">
        <v>151</v>
      </c>
    </row>
    <row r="42" spans="3:41" ht="28.2" thickBot="1" x14ac:dyDescent="0.35">
      <c r="C42" s="3">
        <v>403.69</v>
      </c>
      <c r="D42">
        <v>3.54</v>
      </c>
      <c r="E42" s="7">
        <f t="shared" si="0"/>
        <v>-2.7510774361822359E-2</v>
      </c>
      <c r="F42" s="7">
        <f t="shared" si="1"/>
        <v>5.6657375356772999E-3</v>
      </c>
      <c r="G42">
        <f t="shared" si="2"/>
        <v>-2.7135799493914869E-2</v>
      </c>
      <c r="H42">
        <f t="shared" si="3"/>
        <v>5.6818181818181213E-3</v>
      </c>
      <c r="P42" s="3" t="s">
        <v>107</v>
      </c>
      <c r="Q42" s="3">
        <v>349.15</v>
      </c>
      <c r="R42" s="3">
        <v>360.44</v>
      </c>
      <c r="S42" s="3">
        <v>327.12</v>
      </c>
      <c r="T42" s="3">
        <v>340.36</v>
      </c>
      <c r="U42" s="3">
        <v>340.36</v>
      </c>
      <c r="V42" s="4" t="s">
        <v>108</v>
      </c>
      <c r="Y42" t="s">
        <v>151</v>
      </c>
      <c r="Z42" t="s">
        <v>159</v>
      </c>
      <c r="AA42" t="s">
        <v>155</v>
      </c>
      <c r="AB42">
        <v>1989</v>
      </c>
      <c r="AC42" t="s">
        <v>151</v>
      </c>
      <c r="AD42">
        <v>9.27</v>
      </c>
      <c r="AE42" t="s">
        <v>151</v>
      </c>
      <c r="AF42">
        <v>10.1</v>
      </c>
      <c r="AG42" t="s">
        <v>205</v>
      </c>
      <c r="AH42">
        <v>8.82</v>
      </c>
      <c r="AI42" t="s">
        <v>151</v>
      </c>
      <c r="AJ42">
        <v>9.3699999999999992</v>
      </c>
      <c r="AK42" t="s">
        <v>151</v>
      </c>
      <c r="AL42">
        <v>5.15</v>
      </c>
      <c r="AM42" t="s">
        <v>151</v>
      </c>
      <c r="AN42" t="s">
        <v>206</v>
      </c>
      <c r="AO42" t="s">
        <v>151</v>
      </c>
    </row>
    <row r="43" spans="3:41" ht="28.2" thickBot="1" x14ac:dyDescent="0.35">
      <c r="C43" s="3">
        <v>412.7</v>
      </c>
      <c r="D43">
        <v>3.25</v>
      </c>
      <c r="E43" s="7">
        <f t="shared" si="0"/>
        <v>2.2073680075901554E-2</v>
      </c>
      <c r="F43" s="7">
        <f t="shared" si="1"/>
        <v>-8.547173080403693E-2</v>
      </c>
      <c r="G43">
        <f t="shared" si="2"/>
        <v>2.2319106244890863E-2</v>
      </c>
      <c r="H43">
        <f t="shared" si="3"/>
        <v>-8.1920903954802227E-2</v>
      </c>
      <c r="P43" s="3" t="s">
        <v>109</v>
      </c>
      <c r="Q43" s="3">
        <v>351.45</v>
      </c>
      <c r="R43" s="3">
        <v>354.13</v>
      </c>
      <c r="S43" s="3">
        <v>341.37</v>
      </c>
      <c r="T43" s="3">
        <v>349.15</v>
      </c>
      <c r="U43" s="3">
        <v>349.15</v>
      </c>
      <c r="V43" s="4" t="s">
        <v>110</v>
      </c>
      <c r="Y43" t="s">
        <v>151</v>
      </c>
      <c r="Z43" t="s">
        <v>161</v>
      </c>
      <c r="AA43" t="s">
        <v>155</v>
      </c>
      <c r="AB43">
        <v>1989</v>
      </c>
      <c r="AC43" t="s">
        <v>151</v>
      </c>
      <c r="AD43">
        <v>9.59</v>
      </c>
      <c r="AE43" t="s">
        <v>151</v>
      </c>
      <c r="AF43">
        <v>9.7200000000000006</v>
      </c>
      <c r="AG43" t="s">
        <v>151</v>
      </c>
      <c r="AH43">
        <v>9.14</v>
      </c>
      <c r="AI43" t="s">
        <v>151</v>
      </c>
      <c r="AJ43">
        <v>9.3000000000000007</v>
      </c>
      <c r="AK43" t="s">
        <v>151</v>
      </c>
      <c r="AL43">
        <v>5.1100000000000003</v>
      </c>
      <c r="AM43" t="s">
        <v>151</v>
      </c>
      <c r="AN43" t="s">
        <v>207</v>
      </c>
      <c r="AO43" t="s">
        <v>151</v>
      </c>
    </row>
    <row r="44" spans="3:41" ht="28.2" thickBot="1" x14ac:dyDescent="0.35">
      <c r="C44" s="3">
        <v>408.78</v>
      </c>
      <c r="D44">
        <v>3.2</v>
      </c>
      <c r="E44" s="7">
        <f t="shared" si="0"/>
        <v>-9.5438227449043591E-3</v>
      </c>
      <c r="F44" s="7">
        <f t="shared" si="1"/>
        <v>-1.5504186535965199E-2</v>
      </c>
      <c r="G44">
        <f t="shared" si="2"/>
        <v>-9.4984250060576869E-3</v>
      </c>
      <c r="H44">
        <f t="shared" si="3"/>
        <v>-1.538461538461533E-2</v>
      </c>
      <c r="P44" s="3" t="s">
        <v>111</v>
      </c>
      <c r="Q44" s="3">
        <v>346.08</v>
      </c>
      <c r="R44" s="3">
        <v>352.73</v>
      </c>
      <c r="S44" s="3">
        <v>339</v>
      </c>
      <c r="T44" s="3">
        <v>351.45</v>
      </c>
      <c r="U44" s="3">
        <v>351.45</v>
      </c>
      <c r="V44" s="4" t="s">
        <v>112</v>
      </c>
      <c r="Y44" t="s">
        <v>151</v>
      </c>
      <c r="Z44" t="s">
        <v>163</v>
      </c>
      <c r="AA44" t="s">
        <v>155</v>
      </c>
      <c r="AB44">
        <v>1989</v>
      </c>
      <c r="AC44" t="s">
        <v>151</v>
      </c>
      <c r="AD44">
        <v>9.7200000000000006</v>
      </c>
      <c r="AE44" t="s">
        <v>151</v>
      </c>
      <c r="AF44">
        <v>9.9499999999999993</v>
      </c>
      <c r="AG44" t="s">
        <v>151</v>
      </c>
      <c r="AH44">
        <v>9.3699999999999992</v>
      </c>
      <c r="AI44" t="s">
        <v>151</v>
      </c>
      <c r="AJ44">
        <v>9.56</v>
      </c>
      <c r="AK44" t="s">
        <v>151</v>
      </c>
      <c r="AL44">
        <v>5.25</v>
      </c>
      <c r="AM44" t="s">
        <v>151</v>
      </c>
      <c r="AN44" t="s">
        <v>208</v>
      </c>
      <c r="AO44" t="s">
        <v>151</v>
      </c>
    </row>
    <row r="45" spans="3:41" ht="28.2" thickBot="1" x14ac:dyDescent="0.35">
      <c r="C45" s="3">
        <v>417.09</v>
      </c>
      <c r="D45">
        <v>3.14</v>
      </c>
      <c r="E45" s="7">
        <f t="shared" si="0"/>
        <v>2.01249118359299E-2</v>
      </c>
      <c r="F45" s="7">
        <f t="shared" si="1"/>
        <v>-1.8928009885518911E-2</v>
      </c>
      <c r="G45">
        <f t="shared" si="2"/>
        <v>2.0328783208571899E-2</v>
      </c>
      <c r="H45">
        <f t="shared" si="3"/>
        <v>-1.8750000000000044E-2</v>
      </c>
      <c r="P45" s="3" t="s">
        <v>113</v>
      </c>
      <c r="Q45" s="3">
        <v>317.98</v>
      </c>
      <c r="R45" s="3">
        <v>346.08</v>
      </c>
      <c r="S45" s="3">
        <v>317.26</v>
      </c>
      <c r="T45" s="3">
        <v>346.08</v>
      </c>
      <c r="U45" s="3">
        <v>346.08</v>
      </c>
      <c r="V45" s="4" t="s">
        <v>114</v>
      </c>
      <c r="Y45" t="s">
        <v>151</v>
      </c>
      <c r="Z45" t="s">
        <v>165</v>
      </c>
      <c r="AA45" t="s">
        <v>155</v>
      </c>
      <c r="AB45">
        <v>1989</v>
      </c>
      <c r="AC45" t="s">
        <v>151</v>
      </c>
      <c r="AD45">
        <v>8.6300000000000008</v>
      </c>
      <c r="AE45" t="s">
        <v>151</v>
      </c>
      <c r="AF45">
        <v>9.66</v>
      </c>
      <c r="AG45" t="s">
        <v>151</v>
      </c>
      <c r="AH45">
        <v>8.4600000000000009</v>
      </c>
      <c r="AI45" t="s">
        <v>151</v>
      </c>
      <c r="AJ45">
        <v>9.59</v>
      </c>
      <c r="AK45" t="s">
        <v>151</v>
      </c>
      <c r="AL45">
        <v>5.27</v>
      </c>
      <c r="AM45" t="s">
        <v>151</v>
      </c>
      <c r="AN45" t="s">
        <v>209</v>
      </c>
      <c r="AO45" t="s">
        <v>151</v>
      </c>
    </row>
    <row r="46" spans="3:41" ht="28.2" thickBot="1" x14ac:dyDescent="0.35">
      <c r="C46" s="3">
        <v>375.22</v>
      </c>
      <c r="D46">
        <v>2.91</v>
      </c>
      <c r="E46" s="7">
        <f t="shared" si="0"/>
        <v>-0.10578950523409665</v>
      </c>
      <c r="F46" s="7">
        <f t="shared" si="1"/>
        <v>-7.6069718736760841E-2</v>
      </c>
      <c r="G46">
        <f t="shared" si="2"/>
        <v>-0.10038600781605878</v>
      </c>
      <c r="H46">
        <f t="shared" si="3"/>
        <v>-7.3248407643312086E-2</v>
      </c>
      <c r="P46" s="3" t="s">
        <v>115</v>
      </c>
      <c r="Q46" s="3">
        <v>320.51</v>
      </c>
      <c r="R46" s="3">
        <v>329.19</v>
      </c>
      <c r="S46" s="3">
        <v>314.38</v>
      </c>
      <c r="T46" s="3">
        <v>317.98</v>
      </c>
      <c r="U46" s="3">
        <v>317.98</v>
      </c>
      <c r="V46" s="4" t="s">
        <v>116</v>
      </c>
      <c r="Y46" t="s">
        <v>151</v>
      </c>
      <c r="Z46" t="s">
        <v>167</v>
      </c>
      <c r="AA46" t="s">
        <v>155</v>
      </c>
      <c r="AB46">
        <v>1989</v>
      </c>
      <c r="AC46" t="s">
        <v>151</v>
      </c>
      <c r="AD46">
        <v>8.34</v>
      </c>
      <c r="AE46" t="s">
        <v>151</v>
      </c>
      <c r="AF46">
        <v>9.11</v>
      </c>
      <c r="AG46" t="s">
        <v>151</v>
      </c>
      <c r="AH46">
        <v>8.34</v>
      </c>
      <c r="AI46" t="s">
        <v>151</v>
      </c>
      <c r="AJ46">
        <v>8.56</v>
      </c>
      <c r="AK46" t="s">
        <v>151</v>
      </c>
      <c r="AL46">
        <v>4.67</v>
      </c>
      <c r="AM46" t="s">
        <v>151</v>
      </c>
      <c r="AN46" t="s">
        <v>210</v>
      </c>
      <c r="AO46" t="s">
        <v>151</v>
      </c>
    </row>
    <row r="47" spans="3:41" ht="28.2" thickBot="1" x14ac:dyDescent="0.35">
      <c r="C47" s="3">
        <v>392.45</v>
      </c>
      <c r="D47">
        <v>2.91</v>
      </c>
      <c r="E47" s="7">
        <f t="shared" si="0"/>
        <v>4.4896619957357713E-2</v>
      </c>
      <c r="F47" s="7">
        <f t="shared" si="1"/>
        <v>0</v>
      </c>
      <c r="G47">
        <f t="shared" si="2"/>
        <v>4.5919727093438389E-2</v>
      </c>
      <c r="H47">
        <f t="shared" si="3"/>
        <v>0</v>
      </c>
      <c r="P47" s="3" t="s">
        <v>117</v>
      </c>
      <c r="Q47" s="3">
        <v>309.64</v>
      </c>
      <c r="R47" s="3">
        <v>323.06</v>
      </c>
      <c r="S47" s="3">
        <v>304.06</v>
      </c>
      <c r="T47" s="3">
        <v>320.52</v>
      </c>
      <c r="U47" s="3">
        <v>320.52</v>
      </c>
      <c r="V47" s="4" t="s">
        <v>118</v>
      </c>
      <c r="Y47" t="s">
        <v>151</v>
      </c>
      <c r="Z47" t="s">
        <v>169</v>
      </c>
      <c r="AA47" t="s">
        <v>155</v>
      </c>
      <c r="AB47">
        <v>1989</v>
      </c>
      <c r="AC47" t="s">
        <v>151</v>
      </c>
      <c r="AD47">
        <v>8.3000000000000007</v>
      </c>
      <c r="AE47" t="s">
        <v>151</v>
      </c>
      <c r="AF47">
        <v>8.82</v>
      </c>
      <c r="AG47" t="s">
        <v>151</v>
      </c>
      <c r="AH47">
        <v>7.98</v>
      </c>
      <c r="AI47" t="s">
        <v>151</v>
      </c>
      <c r="AJ47">
        <v>8.34</v>
      </c>
      <c r="AK47" t="s">
        <v>151</v>
      </c>
      <c r="AL47">
        <v>4.55</v>
      </c>
      <c r="AM47" t="s">
        <v>151</v>
      </c>
      <c r="AN47" t="s">
        <v>211</v>
      </c>
      <c r="AO47" t="s">
        <v>151</v>
      </c>
    </row>
    <row r="48" spans="3:41" ht="28.2" thickBot="1" x14ac:dyDescent="0.35">
      <c r="C48" s="3">
        <v>387.86</v>
      </c>
      <c r="D48">
        <v>3.89</v>
      </c>
      <c r="E48" s="7">
        <f t="shared" si="0"/>
        <v>-1.1764690804727876E-2</v>
      </c>
      <c r="F48" s="7">
        <f t="shared" si="1"/>
        <v>0.29025607644695373</v>
      </c>
      <c r="G48">
        <f t="shared" si="2"/>
        <v>-1.1695757421327446E-2</v>
      </c>
      <c r="H48">
        <f t="shared" si="3"/>
        <v>0.33676975945017174</v>
      </c>
      <c r="P48" s="3" t="s">
        <v>119</v>
      </c>
      <c r="Q48" s="3">
        <v>294.87</v>
      </c>
      <c r="R48" s="3">
        <v>310.45</v>
      </c>
      <c r="S48" s="3">
        <v>294.35000000000002</v>
      </c>
      <c r="T48" s="3">
        <v>309.64</v>
      </c>
      <c r="U48" s="3">
        <v>309.64</v>
      </c>
      <c r="V48" s="4" t="s">
        <v>120</v>
      </c>
      <c r="Y48" t="s">
        <v>151</v>
      </c>
      <c r="Z48" t="s">
        <v>171</v>
      </c>
      <c r="AA48" t="s">
        <v>155</v>
      </c>
      <c r="AB48">
        <v>1989</v>
      </c>
      <c r="AC48" t="s">
        <v>151</v>
      </c>
      <c r="AD48">
        <v>8.14</v>
      </c>
      <c r="AE48" t="s">
        <v>151</v>
      </c>
      <c r="AF48">
        <v>8.75</v>
      </c>
      <c r="AG48" t="s">
        <v>151</v>
      </c>
      <c r="AH48">
        <v>8.0500000000000007</v>
      </c>
      <c r="AI48" t="s">
        <v>151</v>
      </c>
      <c r="AJ48">
        <v>8.3699999999999992</v>
      </c>
      <c r="AK48" t="s">
        <v>151</v>
      </c>
      <c r="AL48">
        <v>4.54</v>
      </c>
      <c r="AM48" t="s">
        <v>151</v>
      </c>
      <c r="AN48" t="s">
        <v>212</v>
      </c>
      <c r="AO48" t="s">
        <v>151</v>
      </c>
    </row>
    <row r="49" spans="3:41" ht="28.2" thickBot="1" x14ac:dyDescent="0.35">
      <c r="C49" s="3">
        <v>395.43</v>
      </c>
      <c r="D49">
        <v>4.0199999999999996</v>
      </c>
      <c r="E49" s="7">
        <f t="shared" si="0"/>
        <v>1.9329330624389233E-2</v>
      </c>
      <c r="F49" s="7">
        <f t="shared" si="1"/>
        <v>3.2872745000574549E-2</v>
      </c>
      <c r="G49">
        <f t="shared" si="2"/>
        <v>1.9517351621719081E-2</v>
      </c>
      <c r="H49">
        <f t="shared" si="3"/>
        <v>3.3419023136246562E-2</v>
      </c>
      <c r="P49" s="3" t="s">
        <v>121</v>
      </c>
      <c r="Q49" s="3">
        <v>288.86</v>
      </c>
      <c r="R49" s="3">
        <v>299.99</v>
      </c>
      <c r="S49" s="3">
        <v>286.45999999999998</v>
      </c>
      <c r="T49" s="3">
        <v>294.87</v>
      </c>
      <c r="U49" s="3">
        <v>294.87</v>
      </c>
      <c r="V49" s="4" t="s">
        <v>122</v>
      </c>
      <c r="Y49" t="s">
        <v>151</v>
      </c>
      <c r="Z49" t="s">
        <v>173</v>
      </c>
      <c r="AA49" t="s">
        <v>155</v>
      </c>
      <c r="AB49">
        <v>1989</v>
      </c>
      <c r="AC49" t="s">
        <v>151</v>
      </c>
      <c r="AD49">
        <v>7.66</v>
      </c>
      <c r="AE49" t="s">
        <v>151</v>
      </c>
      <c r="AF49">
        <v>8.18</v>
      </c>
      <c r="AG49" t="s">
        <v>151</v>
      </c>
      <c r="AH49">
        <v>7.53</v>
      </c>
      <c r="AI49" t="s">
        <v>151</v>
      </c>
      <c r="AJ49">
        <v>8.14</v>
      </c>
      <c r="AK49" t="s">
        <v>151</v>
      </c>
      <c r="AL49">
        <v>4.42</v>
      </c>
      <c r="AM49" t="s">
        <v>151</v>
      </c>
      <c r="AN49" t="s">
        <v>213</v>
      </c>
      <c r="AO49" t="s">
        <v>151</v>
      </c>
    </row>
    <row r="50" spans="3:41" ht="28.2" thickBot="1" x14ac:dyDescent="0.35">
      <c r="C50" s="3">
        <v>387.81</v>
      </c>
      <c r="D50">
        <v>3.85</v>
      </c>
      <c r="E50" s="7">
        <f t="shared" si="0"/>
        <v>-1.9458251428518081E-2</v>
      </c>
      <c r="F50" s="7">
        <f t="shared" si="1"/>
        <v>-4.3208754331236693E-2</v>
      </c>
      <c r="G50">
        <f t="shared" si="2"/>
        <v>-1.9270161596237068E-2</v>
      </c>
      <c r="H50">
        <f t="shared" si="3"/>
        <v>-4.2288557213930211E-2</v>
      </c>
      <c r="P50" s="3" t="s">
        <v>123</v>
      </c>
      <c r="Q50" s="3">
        <v>297.47000000000003</v>
      </c>
      <c r="R50" s="3">
        <v>300.57</v>
      </c>
      <c r="S50" s="3">
        <v>286.26</v>
      </c>
      <c r="T50" s="3">
        <v>288.86</v>
      </c>
      <c r="U50" s="3">
        <v>288.86</v>
      </c>
      <c r="V50" s="4" t="s">
        <v>124</v>
      </c>
      <c r="Y50" t="s">
        <v>151</v>
      </c>
      <c r="Z50" t="s">
        <v>175</v>
      </c>
      <c r="AA50" t="s">
        <v>155</v>
      </c>
      <c r="AB50">
        <v>1989</v>
      </c>
      <c r="AC50" t="s">
        <v>151</v>
      </c>
      <c r="AD50">
        <v>7.92</v>
      </c>
      <c r="AE50" t="s">
        <v>151</v>
      </c>
      <c r="AF50">
        <v>8.2100000000000009</v>
      </c>
      <c r="AG50" t="s">
        <v>151</v>
      </c>
      <c r="AH50">
        <v>7.43</v>
      </c>
      <c r="AI50" t="s">
        <v>151</v>
      </c>
      <c r="AJ50">
        <v>7.6</v>
      </c>
      <c r="AK50" t="s">
        <v>151</v>
      </c>
      <c r="AL50">
        <v>4.12</v>
      </c>
      <c r="AM50" t="s">
        <v>151</v>
      </c>
      <c r="AN50" t="s">
        <v>214</v>
      </c>
      <c r="AO50" t="s">
        <v>151</v>
      </c>
    </row>
    <row r="51" spans="3:41" ht="28.2" thickBot="1" x14ac:dyDescent="0.35">
      <c r="C51" s="3">
        <v>371.16</v>
      </c>
      <c r="D51">
        <v>3.38</v>
      </c>
      <c r="E51" s="7">
        <f t="shared" si="0"/>
        <v>-4.3882292478987422E-2</v>
      </c>
      <c r="F51" s="7">
        <f t="shared" si="1"/>
        <v>-0.13019743880476548</v>
      </c>
      <c r="G51">
        <f t="shared" si="2"/>
        <v>-4.293339521930839E-2</v>
      </c>
      <c r="H51">
        <f t="shared" si="3"/>
        <v>-0.12207792207792212</v>
      </c>
      <c r="P51" s="3" t="s">
        <v>125</v>
      </c>
      <c r="Q51" s="3">
        <v>277.72000000000003</v>
      </c>
      <c r="R51" s="3">
        <v>297.51</v>
      </c>
      <c r="S51" s="3">
        <v>273.81</v>
      </c>
      <c r="T51" s="3">
        <v>297.47000000000003</v>
      </c>
      <c r="U51" s="3">
        <v>297.47000000000003</v>
      </c>
      <c r="V51" s="4" t="s">
        <v>126</v>
      </c>
      <c r="Y51" t="s">
        <v>151</v>
      </c>
      <c r="Z51" t="s">
        <v>177</v>
      </c>
      <c r="AA51" t="s">
        <v>155</v>
      </c>
      <c r="AB51">
        <v>1989</v>
      </c>
      <c r="AC51" t="s">
        <v>151</v>
      </c>
      <c r="AD51">
        <v>6.89</v>
      </c>
      <c r="AE51" t="s">
        <v>151</v>
      </c>
      <c r="AF51">
        <v>7.92</v>
      </c>
      <c r="AG51" t="s">
        <v>151</v>
      </c>
      <c r="AH51">
        <v>6.79</v>
      </c>
      <c r="AI51" t="s">
        <v>151</v>
      </c>
      <c r="AJ51">
        <v>7.92</v>
      </c>
      <c r="AK51" t="s">
        <v>151</v>
      </c>
      <c r="AL51">
        <v>4.29</v>
      </c>
      <c r="AM51" t="s">
        <v>151</v>
      </c>
      <c r="AN51" t="s">
        <v>215</v>
      </c>
      <c r="AO51" t="s">
        <v>151</v>
      </c>
    </row>
    <row r="52" spans="3:41" ht="28.2" thickBot="1" x14ac:dyDescent="0.35">
      <c r="C52" s="3">
        <v>389.83</v>
      </c>
      <c r="D52">
        <v>3.85</v>
      </c>
      <c r="E52" s="7">
        <f t="shared" si="0"/>
        <v>4.9077510171911892E-2</v>
      </c>
      <c r="F52" s="7">
        <f t="shared" si="1"/>
        <v>0.13019743880476559</v>
      </c>
      <c r="G52">
        <f t="shared" si="2"/>
        <v>5.0301756654811847E-2</v>
      </c>
      <c r="H52">
        <f t="shared" si="3"/>
        <v>0.13905325443786998</v>
      </c>
      <c r="P52" s="3" t="s">
        <v>127</v>
      </c>
      <c r="Q52" s="3">
        <v>273.68</v>
      </c>
      <c r="R52" s="3">
        <v>280.45</v>
      </c>
      <c r="S52" s="3">
        <v>270.47000000000003</v>
      </c>
      <c r="T52" s="3">
        <v>277.72000000000003</v>
      </c>
      <c r="U52" s="3">
        <v>277.72000000000003</v>
      </c>
      <c r="V52" s="4" t="s">
        <v>128</v>
      </c>
      <c r="Y52" t="s">
        <v>151</v>
      </c>
      <c r="Z52" t="s">
        <v>154</v>
      </c>
      <c r="AA52" t="s">
        <v>155</v>
      </c>
      <c r="AB52">
        <v>1988</v>
      </c>
      <c r="AC52" t="s">
        <v>151</v>
      </c>
      <c r="AD52">
        <v>6.92</v>
      </c>
      <c r="AE52" t="s">
        <v>151</v>
      </c>
      <c r="AF52">
        <v>7.31</v>
      </c>
      <c r="AG52" t="s">
        <v>151</v>
      </c>
      <c r="AH52">
        <v>6.82</v>
      </c>
      <c r="AI52" t="s">
        <v>151</v>
      </c>
      <c r="AJ52">
        <v>6.86</v>
      </c>
      <c r="AK52" t="s">
        <v>151</v>
      </c>
      <c r="AL52">
        <v>3.69</v>
      </c>
      <c r="AM52" t="s">
        <v>151</v>
      </c>
      <c r="AN52" t="s">
        <v>216</v>
      </c>
      <c r="AO52" t="s">
        <v>151</v>
      </c>
    </row>
    <row r="53" spans="3:41" ht="28.2" thickBot="1" x14ac:dyDescent="0.35">
      <c r="C53" s="3">
        <v>375.34</v>
      </c>
      <c r="D53">
        <v>3.72</v>
      </c>
      <c r="E53" s="7">
        <f t="shared" si="0"/>
        <v>-3.7878464793763979E-2</v>
      </c>
      <c r="F53" s="7">
        <f t="shared" si="1"/>
        <v>-3.4349480014637682E-2</v>
      </c>
      <c r="G53">
        <f t="shared" si="2"/>
        <v>-3.7170048482671914E-2</v>
      </c>
      <c r="H53">
        <f t="shared" si="3"/>
        <v>-3.3766233766233777E-2</v>
      </c>
      <c r="P53" s="3" t="s">
        <v>129</v>
      </c>
      <c r="Q53" s="3">
        <v>278.97000000000003</v>
      </c>
      <c r="R53" s="3">
        <v>280.37</v>
      </c>
      <c r="S53" s="3">
        <v>262.85000000000002</v>
      </c>
      <c r="T53" s="3">
        <v>273.7</v>
      </c>
      <c r="U53" s="3">
        <v>273.7</v>
      </c>
      <c r="V53" s="4" t="s">
        <v>130</v>
      </c>
      <c r="Y53" t="s">
        <v>151</v>
      </c>
      <c r="Z53" t="s">
        <v>157</v>
      </c>
      <c r="AA53" t="s">
        <v>155</v>
      </c>
      <c r="AB53">
        <v>1988</v>
      </c>
      <c r="AC53" t="s">
        <v>151</v>
      </c>
      <c r="AD53">
        <v>7.05</v>
      </c>
      <c r="AE53" t="s">
        <v>151</v>
      </c>
      <c r="AF53">
        <v>7.18</v>
      </c>
      <c r="AG53" t="s">
        <v>151</v>
      </c>
      <c r="AH53">
        <v>6.66</v>
      </c>
      <c r="AI53" t="s">
        <v>151</v>
      </c>
      <c r="AJ53">
        <v>6.95</v>
      </c>
      <c r="AK53" t="s">
        <v>151</v>
      </c>
      <c r="AL53">
        <v>3.74</v>
      </c>
      <c r="AM53" t="s">
        <v>151</v>
      </c>
      <c r="AN53" t="s">
        <v>217</v>
      </c>
      <c r="AO53" t="s">
        <v>151</v>
      </c>
    </row>
    <row r="54" spans="3:41" ht="28.2" thickBot="1" x14ac:dyDescent="0.35">
      <c r="C54" s="3">
        <v>375.22</v>
      </c>
      <c r="D54">
        <v>4.3</v>
      </c>
      <c r="E54" s="7">
        <f t="shared" si="0"/>
        <v>-3.1976124766157918E-4</v>
      </c>
      <c r="F54" s="7">
        <f t="shared" si="1"/>
        <v>0.14489135441446144</v>
      </c>
      <c r="G54">
        <f t="shared" si="2"/>
        <v>-3.1971012948250888E-4</v>
      </c>
      <c r="H54">
        <f t="shared" si="3"/>
        <v>0.15591397849462352</v>
      </c>
      <c r="P54" s="3" t="s">
        <v>131</v>
      </c>
      <c r="Q54" s="3">
        <v>271.89</v>
      </c>
      <c r="R54" s="3">
        <v>283.95</v>
      </c>
      <c r="S54" s="3">
        <v>268.83999999999997</v>
      </c>
      <c r="T54" s="3">
        <v>278.97000000000003</v>
      </c>
      <c r="U54" s="3">
        <v>278.97000000000003</v>
      </c>
      <c r="V54" s="4" t="s">
        <v>132</v>
      </c>
      <c r="Y54" t="s">
        <v>151</v>
      </c>
      <c r="Z54" t="s">
        <v>159</v>
      </c>
      <c r="AA54" t="s">
        <v>155</v>
      </c>
      <c r="AB54">
        <v>1988</v>
      </c>
      <c r="AC54" t="s">
        <v>151</v>
      </c>
      <c r="AD54">
        <v>7.15</v>
      </c>
      <c r="AE54" t="s">
        <v>151</v>
      </c>
      <c r="AF54">
        <v>7.76</v>
      </c>
      <c r="AG54" t="s">
        <v>151</v>
      </c>
      <c r="AH54">
        <v>6.98</v>
      </c>
      <c r="AI54" t="s">
        <v>151</v>
      </c>
      <c r="AJ54">
        <v>6.98</v>
      </c>
      <c r="AK54" t="s">
        <v>151</v>
      </c>
      <c r="AL54">
        <v>3.73</v>
      </c>
      <c r="AM54" t="s">
        <v>151</v>
      </c>
      <c r="AN54" t="s">
        <v>218</v>
      </c>
      <c r="AO54" t="s">
        <v>151</v>
      </c>
    </row>
    <row r="55" spans="3:41" ht="28.2" thickBot="1" x14ac:dyDescent="0.35">
      <c r="C55" s="3">
        <v>367.07</v>
      </c>
      <c r="D55">
        <v>3.57</v>
      </c>
      <c r="E55" s="7">
        <f t="shared" si="0"/>
        <v>-2.1959955053811802E-2</v>
      </c>
      <c r="F55" s="7">
        <f t="shared" si="1"/>
        <v>-0.18604942690796902</v>
      </c>
      <c r="G55">
        <f t="shared" si="2"/>
        <v>-2.1720590586855826E-2</v>
      </c>
      <c r="H55">
        <f t="shared" si="3"/>
        <v>-0.16976744186046511</v>
      </c>
      <c r="P55" s="3" t="s">
        <v>133</v>
      </c>
      <c r="Q55" s="3">
        <v>261.52</v>
      </c>
      <c r="R55" s="3">
        <v>274.87</v>
      </c>
      <c r="S55" s="3">
        <v>256.98</v>
      </c>
      <c r="T55" s="3">
        <v>271.91000000000003</v>
      </c>
      <c r="U55" s="3">
        <v>271.91000000000003</v>
      </c>
      <c r="V55" s="4" t="s">
        <v>134</v>
      </c>
      <c r="Y55" t="s">
        <v>151</v>
      </c>
      <c r="Z55" t="s">
        <v>161</v>
      </c>
      <c r="AA55" t="s">
        <v>155</v>
      </c>
      <c r="AB55">
        <v>1988</v>
      </c>
      <c r="AC55" t="s">
        <v>151</v>
      </c>
      <c r="AD55">
        <v>7.34</v>
      </c>
      <c r="AE55" t="s">
        <v>151</v>
      </c>
      <c r="AF55">
        <v>7.69</v>
      </c>
      <c r="AG55" t="s">
        <v>151</v>
      </c>
      <c r="AH55">
        <v>6.86</v>
      </c>
      <c r="AI55" t="s">
        <v>151</v>
      </c>
      <c r="AJ55">
        <v>7.21</v>
      </c>
      <c r="AK55" t="s">
        <v>151</v>
      </c>
      <c r="AL55">
        <v>3.85</v>
      </c>
      <c r="AM55" t="s">
        <v>151</v>
      </c>
      <c r="AN55" t="s">
        <v>219</v>
      </c>
      <c r="AO55" t="s">
        <v>151</v>
      </c>
    </row>
    <row r="56" spans="3:41" ht="28.2" thickBot="1" x14ac:dyDescent="0.35">
      <c r="C56" s="3">
        <v>343.93</v>
      </c>
      <c r="D56">
        <v>3.39</v>
      </c>
      <c r="E56" s="7">
        <f t="shared" si="0"/>
        <v>-6.5114417266915678E-2</v>
      </c>
      <c r="F56" s="7">
        <f t="shared" si="1"/>
        <v>-5.1735674399188747E-2</v>
      </c>
      <c r="G56">
        <f t="shared" si="2"/>
        <v>-6.3039747187184969E-2</v>
      </c>
      <c r="H56">
        <f t="shared" si="3"/>
        <v>-5.0420168067226823E-2</v>
      </c>
      <c r="P56" s="3" t="s">
        <v>135</v>
      </c>
      <c r="Q56" s="3">
        <v>272.02999999999997</v>
      </c>
      <c r="R56" s="3">
        <v>274.2</v>
      </c>
      <c r="S56" s="3">
        <v>256.52999999999997</v>
      </c>
      <c r="T56" s="3">
        <v>261.52</v>
      </c>
      <c r="U56" s="3">
        <v>261.52</v>
      </c>
      <c r="V56" s="4" t="s">
        <v>136</v>
      </c>
      <c r="Y56" t="s">
        <v>151</v>
      </c>
      <c r="Z56" t="s">
        <v>163</v>
      </c>
      <c r="AA56" t="s">
        <v>155</v>
      </c>
      <c r="AB56">
        <v>1988</v>
      </c>
      <c r="AC56" t="s">
        <v>151</v>
      </c>
      <c r="AD56">
        <v>7.34</v>
      </c>
      <c r="AE56" t="s">
        <v>151</v>
      </c>
      <c r="AF56">
        <v>7.82</v>
      </c>
      <c r="AG56" t="s">
        <v>151</v>
      </c>
      <c r="AH56">
        <v>7.02</v>
      </c>
      <c r="AI56" t="s">
        <v>151</v>
      </c>
      <c r="AJ56">
        <v>7.37</v>
      </c>
      <c r="AK56" t="s">
        <v>151</v>
      </c>
      <c r="AL56">
        <v>3.94</v>
      </c>
      <c r="AM56" t="s">
        <v>151</v>
      </c>
      <c r="AN56" t="s">
        <v>220</v>
      </c>
      <c r="AO56" t="s">
        <v>151</v>
      </c>
    </row>
    <row r="57" spans="3:41" ht="28.2" thickBot="1" x14ac:dyDescent="0.35">
      <c r="C57" s="3">
        <v>330.22</v>
      </c>
      <c r="D57">
        <v>3.04</v>
      </c>
      <c r="E57" s="7">
        <f t="shared" si="0"/>
        <v>-4.0679049291050963E-2</v>
      </c>
      <c r="F57" s="7">
        <f t="shared" si="1"/>
        <v>-0.10897240597422858</v>
      </c>
      <c r="G57">
        <f t="shared" si="2"/>
        <v>-3.9862762771494142E-2</v>
      </c>
      <c r="H57">
        <f t="shared" si="3"/>
        <v>-0.10324483775811211</v>
      </c>
      <c r="P57" s="3" t="s">
        <v>137</v>
      </c>
      <c r="Q57" s="3">
        <v>273.5</v>
      </c>
      <c r="R57" s="3">
        <v>276.36</v>
      </c>
      <c r="S57" s="3">
        <v>262.48</v>
      </c>
      <c r="T57" s="3">
        <v>272.02</v>
      </c>
      <c r="U57" s="3">
        <v>272.02</v>
      </c>
      <c r="V57" s="4" t="s">
        <v>138</v>
      </c>
      <c r="Y57" t="s">
        <v>151</v>
      </c>
      <c r="Z57" t="s">
        <v>165</v>
      </c>
      <c r="AA57" t="s">
        <v>155</v>
      </c>
      <c r="AB57">
        <v>1988</v>
      </c>
      <c r="AC57" t="s">
        <v>151</v>
      </c>
      <c r="AD57">
        <v>7.02</v>
      </c>
      <c r="AE57" t="s">
        <v>151</v>
      </c>
      <c r="AF57">
        <v>7.31</v>
      </c>
      <c r="AG57" t="s">
        <v>151</v>
      </c>
      <c r="AH57">
        <v>6.69</v>
      </c>
      <c r="AI57" t="s">
        <v>151</v>
      </c>
      <c r="AJ57">
        <v>7.24</v>
      </c>
      <c r="AK57" t="s">
        <v>151</v>
      </c>
      <c r="AL57">
        <v>3.84</v>
      </c>
      <c r="AM57" t="s">
        <v>151</v>
      </c>
      <c r="AN57" t="s">
        <v>221</v>
      </c>
      <c r="AO57" t="s">
        <v>151</v>
      </c>
    </row>
    <row r="58" spans="3:41" ht="28.2" thickBot="1" x14ac:dyDescent="0.35">
      <c r="C58" s="3">
        <v>322.22000000000003</v>
      </c>
      <c r="D58">
        <v>3.02</v>
      </c>
      <c r="E58" s="7">
        <f t="shared" si="0"/>
        <v>-2.4524556940845897E-2</v>
      </c>
      <c r="F58" s="7">
        <f t="shared" si="1"/>
        <v>-6.6006840313520242E-3</v>
      </c>
      <c r="G58">
        <f t="shared" si="2"/>
        <v>-2.4226273393495257E-2</v>
      </c>
      <c r="H58">
        <f t="shared" si="3"/>
        <v>-6.5789473684210176E-3</v>
      </c>
      <c r="P58" s="3" t="s">
        <v>139</v>
      </c>
      <c r="Q58" s="3">
        <v>262.16000000000003</v>
      </c>
      <c r="R58" s="3">
        <v>276.88</v>
      </c>
      <c r="S58" s="3">
        <v>262.10000000000002</v>
      </c>
      <c r="T58" s="3">
        <v>273.5</v>
      </c>
      <c r="U58" s="3">
        <v>273.5</v>
      </c>
      <c r="V58" s="4" t="s">
        <v>140</v>
      </c>
      <c r="Y58" t="s">
        <v>151</v>
      </c>
      <c r="Z58" t="s">
        <v>167</v>
      </c>
      <c r="AA58" t="s">
        <v>155</v>
      </c>
      <c r="AB58">
        <v>1988</v>
      </c>
      <c r="AC58" t="s">
        <v>151</v>
      </c>
      <c r="AD58">
        <v>6.57</v>
      </c>
      <c r="AE58" t="s">
        <v>151</v>
      </c>
      <c r="AF58">
        <v>7.15</v>
      </c>
      <c r="AG58" t="s">
        <v>151</v>
      </c>
      <c r="AH58">
        <v>6.57</v>
      </c>
      <c r="AI58" t="s">
        <v>151</v>
      </c>
      <c r="AJ58">
        <v>7.08</v>
      </c>
      <c r="AK58" t="s">
        <v>151</v>
      </c>
      <c r="AL58">
        <v>3.76</v>
      </c>
      <c r="AM58" t="s">
        <v>151</v>
      </c>
      <c r="AN58" t="s">
        <v>222</v>
      </c>
      <c r="AO58" t="s">
        <v>151</v>
      </c>
    </row>
    <row r="59" spans="3:41" ht="28.2" thickBot="1" x14ac:dyDescent="0.35">
      <c r="C59" s="3">
        <v>304</v>
      </c>
      <c r="D59">
        <v>2.75</v>
      </c>
      <c r="E59" s="7">
        <f t="shared" si="0"/>
        <v>-5.820684065661897E-2</v>
      </c>
      <c r="F59" s="7">
        <f t="shared" si="1"/>
        <v>-9.3655919708298355E-2</v>
      </c>
      <c r="G59">
        <f t="shared" si="2"/>
        <v>-5.6545217553224614E-2</v>
      </c>
      <c r="H59">
        <f t="shared" si="3"/>
        <v>-8.9403973509933787E-2</v>
      </c>
      <c r="P59" s="3" t="s">
        <v>141</v>
      </c>
      <c r="Q59" s="3">
        <v>261.36</v>
      </c>
      <c r="R59" s="3">
        <v>263.7</v>
      </c>
      <c r="S59" s="3">
        <v>248.85</v>
      </c>
      <c r="T59" s="3">
        <v>262.16000000000003</v>
      </c>
      <c r="U59" s="3">
        <v>262.16000000000003</v>
      </c>
      <c r="V59" s="4" t="s">
        <v>142</v>
      </c>
      <c r="Y59" t="s">
        <v>151</v>
      </c>
      <c r="Z59" t="s">
        <v>169</v>
      </c>
      <c r="AA59" t="s">
        <v>155</v>
      </c>
      <c r="AB59">
        <v>1988</v>
      </c>
      <c r="AC59" t="s">
        <v>151</v>
      </c>
      <c r="AD59">
        <v>6.12</v>
      </c>
      <c r="AE59" t="s">
        <v>151</v>
      </c>
      <c r="AF59">
        <v>6.53</v>
      </c>
      <c r="AG59" t="s">
        <v>151</v>
      </c>
      <c r="AH59">
        <v>5.89</v>
      </c>
      <c r="AI59" t="s">
        <v>151</v>
      </c>
      <c r="AJ59">
        <v>6.5</v>
      </c>
      <c r="AK59" t="s">
        <v>151</v>
      </c>
      <c r="AL59">
        <v>3.45</v>
      </c>
      <c r="AM59" t="s">
        <v>151</v>
      </c>
      <c r="AN59" t="s">
        <v>223</v>
      </c>
      <c r="AO59" t="s">
        <v>151</v>
      </c>
    </row>
    <row r="60" spans="3:41" ht="28.2" thickBot="1" x14ac:dyDescent="0.35">
      <c r="C60" s="3">
        <v>306.05</v>
      </c>
      <c r="D60">
        <v>3.08</v>
      </c>
      <c r="E60" s="7">
        <f t="shared" si="0"/>
        <v>6.7207858908571632E-3</v>
      </c>
      <c r="F60" s="7">
        <f t="shared" si="1"/>
        <v>0.11332868530700327</v>
      </c>
      <c r="G60">
        <f t="shared" si="2"/>
        <v>6.743421052631593E-3</v>
      </c>
      <c r="H60">
        <f t="shared" si="3"/>
        <v>0.12000000000000011</v>
      </c>
      <c r="P60" s="3" t="s">
        <v>143</v>
      </c>
      <c r="Q60" s="3">
        <v>258.89</v>
      </c>
      <c r="R60" s="3">
        <v>272.05</v>
      </c>
      <c r="S60" s="3">
        <v>254.71</v>
      </c>
      <c r="T60" s="3">
        <v>261.33</v>
      </c>
      <c r="U60" s="3">
        <v>261.33</v>
      </c>
      <c r="V60" s="4" t="s">
        <v>144</v>
      </c>
      <c r="Y60" t="s">
        <v>151</v>
      </c>
      <c r="Z60" t="s">
        <v>171</v>
      </c>
      <c r="AA60" t="s">
        <v>155</v>
      </c>
      <c r="AB60">
        <v>1988</v>
      </c>
      <c r="AC60" t="s">
        <v>151</v>
      </c>
      <c r="AD60">
        <v>6.21</v>
      </c>
      <c r="AE60" t="s">
        <v>151</v>
      </c>
      <c r="AF60">
        <v>6.86</v>
      </c>
      <c r="AG60" t="s">
        <v>151</v>
      </c>
      <c r="AH60">
        <v>6.05</v>
      </c>
      <c r="AI60" t="s">
        <v>151</v>
      </c>
      <c r="AJ60">
        <v>6.18</v>
      </c>
      <c r="AK60" t="s">
        <v>151</v>
      </c>
      <c r="AL60">
        <v>3.25</v>
      </c>
      <c r="AM60" t="s">
        <v>151</v>
      </c>
      <c r="AN60" t="s">
        <v>224</v>
      </c>
      <c r="AO60" t="s">
        <v>151</v>
      </c>
    </row>
    <row r="61" spans="3:41" ht="28.2" thickBot="1" x14ac:dyDescent="0.35">
      <c r="C61" s="3">
        <v>322.56</v>
      </c>
      <c r="D61">
        <v>3.51</v>
      </c>
      <c r="E61" s="7">
        <f t="shared" si="0"/>
        <v>5.2540678145870275E-2</v>
      </c>
      <c r="F61" s="7">
        <f t="shared" si="1"/>
        <v>0.13068644049229125</v>
      </c>
      <c r="G61">
        <f t="shared" si="2"/>
        <v>5.3945433752654814E-2</v>
      </c>
      <c r="H61">
        <f t="shared" si="3"/>
        <v>0.13961038961038952</v>
      </c>
      <c r="P61" s="3" t="s">
        <v>145</v>
      </c>
      <c r="Q61" s="3">
        <v>267.82</v>
      </c>
      <c r="R61" s="3">
        <v>272.64</v>
      </c>
      <c r="S61" s="3">
        <v>256.07</v>
      </c>
      <c r="T61" s="3">
        <v>258.89</v>
      </c>
      <c r="U61" s="3">
        <v>258.89</v>
      </c>
      <c r="V61" s="4" t="s">
        <v>146</v>
      </c>
      <c r="Y61" t="s">
        <v>151</v>
      </c>
      <c r="Z61" t="s">
        <v>173</v>
      </c>
      <c r="AA61" t="s">
        <v>155</v>
      </c>
      <c r="AB61">
        <v>1988</v>
      </c>
      <c r="AC61" t="s">
        <v>151</v>
      </c>
      <c r="AD61">
        <v>6.76</v>
      </c>
      <c r="AE61" t="s">
        <v>151</v>
      </c>
      <c r="AF61">
        <v>7.24</v>
      </c>
      <c r="AG61" t="s">
        <v>151</v>
      </c>
      <c r="AH61">
        <v>6.08</v>
      </c>
      <c r="AI61" t="s">
        <v>151</v>
      </c>
      <c r="AJ61">
        <v>6.28</v>
      </c>
      <c r="AK61" t="s">
        <v>151</v>
      </c>
      <c r="AL61">
        <v>3.31</v>
      </c>
      <c r="AM61" t="s">
        <v>151</v>
      </c>
      <c r="AN61" t="s">
        <v>225</v>
      </c>
      <c r="AO61" t="s">
        <v>151</v>
      </c>
    </row>
    <row r="62" spans="3:41" ht="28.2" thickBot="1" x14ac:dyDescent="0.35">
      <c r="C62" s="3">
        <v>356.15</v>
      </c>
      <c r="D62">
        <v>4.24</v>
      </c>
      <c r="E62" s="7">
        <f t="shared" si="0"/>
        <v>9.9062824981413583E-2</v>
      </c>
      <c r="F62" s="7">
        <f t="shared" si="1"/>
        <v>0.18894723176609213</v>
      </c>
      <c r="G62">
        <f t="shared" si="2"/>
        <v>0.10413566468253954</v>
      </c>
      <c r="H62">
        <f t="shared" si="3"/>
        <v>0.2079772079772082</v>
      </c>
      <c r="P62" s="3" t="s">
        <v>147</v>
      </c>
      <c r="Q62" s="3">
        <v>257.05</v>
      </c>
      <c r="R62" s="3">
        <v>267.82</v>
      </c>
      <c r="S62" s="3">
        <v>247.82</v>
      </c>
      <c r="T62" s="3">
        <v>267.82</v>
      </c>
      <c r="U62" s="3">
        <v>267.82</v>
      </c>
      <c r="V62" s="4" t="s">
        <v>148</v>
      </c>
      <c r="Y62" t="s">
        <v>151</v>
      </c>
      <c r="Z62" t="s">
        <v>175</v>
      </c>
      <c r="AA62" t="s">
        <v>155</v>
      </c>
      <c r="AB62">
        <v>1988</v>
      </c>
      <c r="AC62" t="s">
        <v>151</v>
      </c>
      <c r="AD62">
        <v>6.82</v>
      </c>
      <c r="AE62" t="s">
        <v>151</v>
      </c>
      <c r="AF62">
        <v>6.92</v>
      </c>
      <c r="AG62" t="s">
        <v>151</v>
      </c>
      <c r="AH62">
        <v>6.31</v>
      </c>
      <c r="AI62" t="s">
        <v>151</v>
      </c>
      <c r="AJ62">
        <v>6.69</v>
      </c>
      <c r="AK62" t="s">
        <v>151</v>
      </c>
      <c r="AL62">
        <v>3.53</v>
      </c>
      <c r="AM62" t="s">
        <v>151</v>
      </c>
      <c r="AN62" t="s">
        <v>226</v>
      </c>
      <c r="AO62" t="s">
        <v>151</v>
      </c>
    </row>
    <row r="63" spans="3:41" ht="28.2" thickBot="1" x14ac:dyDescent="0.35">
      <c r="C63" s="3">
        <v>358.02</v>
      </c>
      <c r="D63">
        <v>4.45</v>
      </c>
      <c r="E63" s="7">
        <f t="shared" si="0"/>
        <v>5.2368603376827918E-3</v>
      </c>
      <c r="F63" s="7">
        <f t="shared" si="1"/>
        <v>4.8340826934282467E-2</v>
      </c>
      <c r="G63">
        <f t="shared" si="2"/>
        <v>5.250596658711304E-3</v>
      </c>
      <c r="H63">
        <f t="shared" si="3"/>
        <v>4.952830188679247E-2</v>
      </c>
      <c r="P63" s="3" t="s">
        <v>149</v>
      </c>
      <c r="Q63" s="3">
        <v>247.1</v>
      </c>
      <c r="R63" s="3">
        <v>261.77999999999997</v>
      </c>
      <c r="S63" s="3">
        <v>240.17</v>
      </c>
      <c r="T63" s="3">
        <v>257.07</v>
      </c>
      <c r="U63" s="3">
        <v>257.07</v>
      </c>
      <c r="V63" s="4" t="s">
        <v>150</v>
      </c>
      <c r="Y63" t="s">
        <v>151</v>
      </c>
      <c r="Z63" t="s">
        <v>177</v>
      </c>
      <c r="AA63" t="s">
        <v>155</v>
      </c>
      <c r="AB63">
        <v>1988</v>
      </c>
      <c r="AC63" t="s">
        <v>151</v>
      </c>
      <c r="AD63">
        <v>5.95</v>
      </c>
      <c r="AE63" t="s">
        <v>151</v>
      </c>
      <c r="AF63">
        <v>6.92</v>
      </c>
      <c r="AG63" t="s">
        <v>151</v>
      </c>
      <c r="AH63">
        <v>5.95</v>
      </c>
      <c r="AI63" t="s">
        <v>151</v>
      </c>
      <c r="AJ63">
        <v>6.76</v>
      </c>
      <c r="AK63" t="s">
        <v>151</v>
      </c>
      <c r="AL63">
        <v>3.53</v>
      </c>
      <c r="AM63" t="s">
        <v>151</v>
      </c>
      <c r="AN63" t="s">
        <v>227</v>
      </c>
      <c r="AO63" t="s">
        <v>151</v>
      </c>
    </row>
    <row r="64" spans="3:41" ht="15" thickBot="1" x14ac:dyDescent="0.35">
      <c r="C64" s="3">
        <v>361.23</v>
      </c>
      <c r="D64">
        <v>4.2300000000000004</v>
      </c>
      <c r="E64" s="7">
        <f t="shared" si="0"/>
        <v>8.9260238101919326E-3</v>
      </c>
      <c r="F64" s="7">
        <f t="shared" si="1"/>
        <v>-5.0702103119962205E-2</v>
      </c>
      <c r="G64">
        <f t="shared" si="2"/>
        <v>8.9659795542149645E-3</v>
      </c>
      <c r="H64">
        <f t="shared" si="3"/>
        <v>-4.9438202247190977E-2</v>
      </c>
    </row>
    <row r="65" spans="3:8" ht="15" thickBot="1" x14ac:dyDescent="0.35">
      <c r="C65" s="3">
        <v>330.8</v>
      </c>
      <c r="D65">
        <v>3.89</v>
      </c>
      <c r="E65" s="7">
        <f t="shared" si="0"/>
        <v>-8.8000911422701084E-2</v>
      </c>
      <c r="F65" s="7">
        <f t="shared" si="1"/>
        <v>-8.3792835427831808E-2</v>
      </c>
      <c r="G65">
        <f t="shared" si="2"/>
        <v>-8.4239957921545816E-2</v>
      </c>
      <c r="H65">
        <f t="shared" si="3"/>
        <v>-8.0378250591016664E-2</v>
      </c>
    </row>
    <row r="66" spans="3:8" ht="15" thickBot="1" x14ac:dyDescent="0.35">
      <c r="C66" s="3">
        <v>339.94</v>
      </c>
      <c r="D66">
        <v>3.69</v>
      </c>
      <c r="E66" s="7">
        <f t="shared" si="0"/>
        <v>2.7255168299669039E-2</v>
      </c>
      <c r="F66" s="7">
        <f t="shared" si="1"/>
        <v>-5.2782699577919173E-2</v>
      </c>
      <c r="G66">
        <f t="shared" si="2"/>
        <v>2.762998790810145E-2</v>
      </c>
      <c r="H66">
        <f t="shared" si="3"/>
        <v>-5.1413881748072043E-2</v>
      </c>
    </row>
    <row r="67" spans="3:8" ht="15" thickBot="1" x14ac:dyDescent="0.35">
      <c r="C67" s="3">
        <v>331.89</v>
      </c>
      <c r="D67">
        <v>4.17</v>
      </c>
      <c r="E67" s="7">
        <f t="shared" si="0"/>
        <v>-2.3965542734276247E-2</v>
      </c>
      <c r="F67" s="7">
        <f t="shared" si="1"/>
        <v>0.1222895777582743</v>
      </c>
      <c r="G67">
        <f t="shared" si="2"/>
        <v>-2.3680649526387043E-2</v>
      </c>
      <c r="H67">
        <f t="shared" si="3"/>
        <v>0.13008130081300817</v>
      </c>
    </row>
    <row r="68" spans="3:8" ht="15" thickBot="1" x14ac:dyDescent="0.35">
      <c r="C68" s="3">
        <v>329.08</v>
      </c>
      <c r="D68">
        <v>4.26</v>
      </c>
      <c r="E68" s="7">
        <f t="shared" si="0"/>
        <v>-8.5027064141996178E-3</v>
      </c>
      <c r="F68" s="7">
        <f t="shared" si="1"/>
        <v>2.1353124470568842E-2</v>
      </c>
      <c r="G68">
        <f t="shared" si="2"/>
        <v>-8.4666606405736644E-3</v>
      </c>
      <c r="H68">
        <f t="shared" si="3"/>
        <v>2.1582733812949506E-2</v>
      </c>
    </row>
    <row r="69" spans="3:8" ht="15" thickBot="1" x14ac:dyDescent="0.35">
      <c r="C69" s="3">
        <v>353.4</v>
      </c>
      <c r="D69">
        <v>4.96</v>
      </c>
      <c r="E69" s="7">
        <f t="shared" si="0"/>
        <v>7.1299677584866522E-2</v>
      </c>
      <c r="F69" s="7">
        <f t="shared" si="1"/>
        <v>0.1521365804555572</v>
      </c>
      <c r="G69">
        <f t="shared" si="2"/>
        <v>7.390300230946889E-2</v>
      </c>
      <c r="H69">
        <f t="shared" si="3"/>
        <v>0.16431924882629123</v>
      </c>
    </row>
    <row r="70" spans="3:8" ht="15" thickBot="1" x14ac:dyDescent="0.35">
      <c r="C70" s="3">
        <v>345.99</v>
      </c>
      <c r="D70">
        <v>5.05</v>
      </c>
      <c r="E70" s="7">
        <f t="shared" si="0"/>
        <v>-2.1190686979638891E-2</v>
      </c>
      <c r="F70" s="7">
        <f t="shared" si="1"/>
        <v>1.798250255043227E-2</v>
      </c>
      <c r="G70">
        <f t="shared" si="2"/>
        <v>-2.0967741935483786E-2</v>
      </c>
      <c r="H70">
        <f t="shared" si="3"/>
        <v>1.8145161290322509E-2</v>
      </c>
    </row>
    <row r="71" spans="3:8" ht="15" thickBot="1" x14ac:dyDescent="0.35">
      <c r="C71" s="3">
        <v>340.36</v>
      </c>
      <c r="D71">
        <v>5.15</v>
      </c>
      <c r="E71" s="7">
        <f t="shared" si="0"/>
        <v>-1.6405991924600408E-2</v>
      </c>
      <c r="F71" s="7">
        <f t="shared" si="1"/>
        <v>1.9608471388376337E-2</v>
      </c>
      <c r="G71">
        <f t="shared" si="2"/>
        <v>-1.6272146593832137E-2</v>
      </c>
      <c r="H71">
        <f t="shared" si="3"/>
        <v>1.980198019801982E-2</v>
      </c>
    </row>
    <row r="72" spans="3:8" ht="15" thickBot="1" x14ac:dyDescent="0.35">
      <c r="C72" s="3">
        <v>349.15</v>
      </c>
      <c r="D72">
        <v>5.1100000000000003</v>
      </c>
      <c r="E72" s="7">
        <f t="shared" si="0"/>
        <v>2.5497748310687653E-2</v>
      </c>
      <c r="F72" s="7">
        <f t="shared" si="1"/>
        <v>-7.7973104600317297E-3</v>
      </c>
      <c r="G72">
        <f t="shared" si="2"/>
        <v>2.5825596427312192E-2</v>
      </c>
      <c r="H72">
        <f t="shared" si="3"/>
        <v>-7.7669902912621547E-3</v>
      </c>
    </row>
    <row r="73" spans="3:8" ht="15" thickBot="1" x14ac:dyDescent="0.35">
      <c r="C73" s="3">
        <v>351.45</v>
      </c>
      <c r="D73">
        <v>5.25</v>
      </c>
      <c r="E73" s="7">
        <f t="shared" si="0"/>
        <v>6.5658243298700016E-3</v>
      </c>
      <c r="F73" s="7">
        <f t="shared" si="1"/>
        <v>2.70286723879192E-2</v>
      </c>
      <c r="G73">
        <f t="shared" si="2"/>
        <v>6.5874266074752441E-3</v>
      </c>
      <c r="H73">
        <f t="shared" si="3"/>
        <v>2.739726027397249E-2</v>
      </c>
    </row>
    <row r="74" spans="3:8" ht="15" thickBot="1" x14ac:dyDescent="0.35">
      <c r="C74" s="3">
        <v>346.08</v>
      </c>
      <c r="D74">
        <v>5.27</v>
      </c>
      <c r="E74" s="7">
        <f t="shared" si="0"/>
        <v>-1.5397491417165786E-2</v>
      </c>
      <c r="F74" s="7">
        <f t="shared" si="1"/>
        <v>3.8022859497384787E-3</v>
      </c>
      <c r="G74">
        <f t="shared" si="2"/>
        <v>-1.5279556124626614E-2</v>
      </c>
      <c r="H74">
        <f t="shared" si="3"/>
        <v>3.8095238095237072E-3</v>
      </c>
    </row>
    <row r="75" spans="3:8" ht="15" thickBot="1" x14ac:dyDescent="0.35">
      <c r="C75" s="3">
        <v>317.98</v>
      </c>
      <c r="D75">
        <v>4.67</v>
      </c>
      <c r="E75" s="7">
        <f t="shared" si="0"/>
        <v>-8.4681474484185545E-2</v>
      </c>
      <c r="F75" s="7">
        <f t="shared" si="1"/>
        <v>-0.12087129087246493</v>
      </c>
      <c r="G75">
        <f t="shared" si="2"/>
        <v>-8.119509939898284E-2</v>
      </c>
      <c r="H75">
        <f t="shared" si="3"/>
        <v>-0.1138519924098671</v>
      </c>
    </row>
    <row r="76" spans="3:8" ht="15" thickBot="1" x14ac:dyDescent="0.35">
      <c r="C76" s="3">
        <v>320.52</v>
      </c>
      <c r="D76">
        <v>4.55</v>
      </c>
      <c r="E76" s="7">
        <f t="shared" si="0"/>
        <v>7.9561891893066058E-3</v>
      </c>
      <c r="F76" s="7">
        <f t="shared" si="1"/>
        <v>-2.6031838717946867E-2</v>
      </c>
      <c r="G76">
        <f t="shared" si="2"/>
        <v>7.9879237687903171E-3</v>
      </c>
      <c r="H76">
        <f t="shared" si="3"/>
        <v>-2.5695931477516032E-2</v>
      </c>
    </row>
    <row r="77" spans="3:8" ht="15" thickBot="1" x14ac:dyDescent="0.35">
      <c r="C77" s="3">
        <v>309.64</v>
      </c>
      <c r="D77">
        <v>4.54</v>
      </c>
      <c r="E77" s="7">
        <f t="shared" si="0"/>
        <v>-3.453434457335712E-2</v>
      </c>
      <c r="F77" s="7">
        <f t="shared" si="1"/>
        <v>-2.2002209096024235E-3</v>
      </c>
      <c r="G77">
        <f t="shared" si="2"/>
        <v>-3.3944839635592139E-2</v>
      </c>
      <c r="H77">
        <f t="shared" si="3"/>
        <v>-2.19780219780219E-3</v>
      </c>
    </row>
    <row r="78" spans="3:8" ht="15" thickBot="1" x14ac:dyDescent="0.35">
      <c r="C78" s="3">
        <v>294.87</v>
      </c>
      <c r="D78">
        <v>4.42</v>
      </c>
      <c r="E78" s="7">
        <f t="shared" si="0"/>
        <v>-4.8875751089864972E-2</v>
      </c>
      <c r="F78" s="7">
        <f t="shared" si="1"/>
        <v>-2.6787315963649843E-2</v>
      </c>
      <c r="G78">
        <f t="shared" si="2"/>
        <v>-4.7700555483787599E-2</v>
      </c>
      <c r="H78">
        <f t="shared" si="3"/>
        <v>-2.6431718061673992E-2</v>
      </c>
    </row>
    <row r="79" spans="3:8" ht="15" thickBot="1" x14ac:dyDescent="0.35">
      <c r="C79" s="3">
        <v>288.86</v>
      </c>
      <c r="D79">
        <v>4.12</v>
      </c>
      <c r="E79" s="7">
        <f t="shared" si="0"/>
        <v>-2.059243957362698E-2</v>
      </c>
      <c r="F79" s="7">
        <f t="shared" si="1"/>
        <v>-7.0286532728171716E-2</v>
      </c>
      <c r="G79">
        <f t="shared" si="2"/>
        <v>-2.0381863193949856E-2</v>
      </c>
      <c r="H79">
        <f t="shared" si="3"/>
        <v>-6.7873303167420795E-2</v>
      </c>
    </row>
    <row r="80" spans="3:8" ht="15" thickBot="1" x14ac:dyDescent="0.35">
      <c r="C80" s="3">
        <v>297.47000000000003</v>
      </c>
      <c r="D80">
        <v>4.29</v>
      </c>
      <c r="E80" s="7">
        <f t="shared" si="0"/>
        <v>2.9371237891800895E-2</v>
      </c>
      <c r="F80" s="7">
        <f t="shared" si="1"/>
        <v>4.0433569578490459E-2</v>
      </c>
      <c r="G80">
        <f t="shared" si="2"/>
        <v>2.9806826836529909E-2</v>
      </c>
      <c r="H80">
        <f t="shared" si="3"/>
        <v>4.1262135922329968E-2</v>
      </c>
    </row>
    <row r="81" spans="3:8" ht="15" thickBot="1" x14ac:dyDescent="0.35">
      <c r="C81" s="3">
        <v>277.72000000000003</v>
      </c>
      <c r="D81">
        <v>3.69</v>
      </c>
      <c r="E81" s="7">
        <f t="shared" si="0"/>
        <v>-6.8699967679748786E-2</v>
      </c>
      <c r="F81" s="7">
        <f t="shared" si="1"/>
        <v>-0.15066027488748984</v>
      </c>
      <c r="G81">
        <f t="shared" si="2"/>
        <v>-6.6393249739469473E-2</v>
      </c>
      <c r="H81">
        <f t="shared" si="3"/>
        <v>-0.1398601398601399</v>
      </c>
    </row>
    <row r="82" spans="3:8" ht="15" thickBot="1" x14ac:dyDescent="0.35">
      <c r="C82" s="3">
        <v>273.7</v>
      </c>
      <c r="D82">
        <v>3.74</v>
      </c>
      <c r="E82" s="7">
        <f t="shared" si="0"/>
        <v>-1.4580795838439372E-2</v>
      </c>
      <c r="F82" s="7">
        <f t="shared" si="1"/>
        <v>1.3459153374004711E-2</v>
      </c>
      <c r="G82">
        <f t="shared" si="2"/>
        <v>-1.4475010802247001E-2</v>
      </c>
      <c r="H82">
        <f t="shared" si="3"/>
        <v>1.3550135501354976E-2</v>
      </c>
    </row>
    <row r="83" spans="3:8" ht="15" thickBot="1" x14ac:dyDescent="0.35">
      <c r="C83" s="3">
        <v>278.97000000000003</v>
      </c>
      <c r="D83">
        <v>3.73</v>
      </c>
      <c r="E83" s="7">
        <f t="shared" si="0"/>
        <v>1.9071633111582265E-2</v>
      </c>
      <c r="F83" s="7">
        <f t="shared" si="1"/>
        <v>-2.6773777707164029E-3</v>
      </c>
      <c r="G83">
        <f t="shared" si="2"/>
        <v>1.9254658385093215E-2</v>
      </c>
      <c r="H83">
        <f t="shared" si="3"/>
        <v>-2.673796791443861E-3</v>
      </c>
    </row>
    <row r="84" spans="3:8" ht="15" thickBot="1" x14ac:dyDescent="0.35">
      <c r="C84" s="3">
        <v>271.91000000000003</v>
      </c>
      <c r="D84">
        <v>3.85</v>
      </c>
      <c r="E84" s="7">
        <f t="shared" si="0"/>
        <v>-2.5633119968803512E-2</v>
      </c>
      <c r="F84" s="7">
        <f t="shared" si="1"/>
        <v>3.16649146439687E-2</v>
      </c>
      <c r="G84">
        <f t="shared" si="2"/>
        <v>-2.5307380721941386E-2</v>
      </c>
      <c r="H84">
        <f t="shared" si="3"/>
        <v>3.2171581769437019E-2</v>
      </c>
    </row>
    <row r="85" spans="3:8" ht="15" thickBot="1" x14ac:dyDescent="0.35">
      <c r="C85" s="3">
        <v>261.52</v>
      </c>
      <c r="D85">
        <v>3.94</v>
      </c>
      <c r="E85" s="7">
        <f t="shared" si="0"/>
        <v>-3.8960366773457003E-2</v>
      </c>
      <c r="F85" s="7">
        <f t="shared" si="1"/>
        <v>2.3107575010149491E-2</v>
      </c>
      <c r="G85">
        <f t="shared" si="2"/>
        <v>-3.8211172814534344E-2</v>
      </c>
      <c r="H85">
        <f t="shared" si="3"/>
        <v>2.3376623376623273E-2</v>
      </c>
    </row>
    <row r="86" spans="3:8" ht="15" thickBot="1" x14ac:dyDescent="0.35">
      <c r="C86" s="3">
        <v>272.02</v>
      </c>
      <c r="D86">
        <v>3.84</v>
      </c>
      <c r="E86" s="7">
        <f t="shared" si="0"/>
        <v>3.936483058865213E-2</v>
      </c>
      <c r="F86" s="7">
        <f t="shared" si="1"/>
        <v>-2.5708356710207037E-2</v>
      </c>
      <c r="G86">
        <f t="shared" si="2"/>
        <v>4.0149892933618814E-2</v>
      </c>
      <c r="H86">
        <f t="shared" si="3"/>
        <v>-2.5380710659898553E-2</v>
      </c>
    </row>
    <row r="87" spans="3:8" ht="15" thickBot="1" x14ac:dyDescent="0.35">
      <c r="C87" s="3">
        <v>273.5</v>
      </c>
      <c r="D87">
        <v>3.76</v>
      </c>
      <c r="E87" s="7">
        <f t="shared" si="0"/>
        <v>5.4260288574287142E-3</v>
      </c>
      <c r="F87" s="7">
        <f t="shared" si="1"/>
        <v>-2.1053409197832381E-2</v>
      </c>
      <c r="G87">
        <f t="shared" si="2"/>
        <v>5.4407764134991599E-3</v>
      </c>
      <c r="H87">
        <f t="shared" si="3"/>
        <v>-2.083333333333337E-2</v>
      </c>
    </row>
    <row r="88" spans="3:8" ht="15" thickBot="1" x14ac:dyDescent="0.35">
      <c r="C88" s="3">
        <v>262.16000000000003</v>
      </c>
      <c r="D88">
        <v>3.45</v>
      </c>
      <c r="E88" s="7">
        <f t="shared" si="0"/>
        <v>-4.2346617471476597E-2</v>
      </c>
      <c r="F88" s="7">
        <f t="shared" si="1"/>
        <v>-8.604472635853469E-2</v>
      </c>
      <c r="G88">
        <f t="shared" si="2"/>
        <v>-4.1462522851919426E-2</v>
      </c>
      <c r="H88">
        <f t="shared" si="3"/>
        <v>-8.2446808510638236E-2</v>
      </c>
    </row>
    <row r="89" spans="3:8" ht="15" thickBot="1" x14ac:dyDescent="0.35">
      <c r="C89" s="3">
        <v>261.33</v>
      </c>
      <c r="D89">
        <v>3.25</v>
      </c>
      <c r="E89" s="7">
        <f t="shared" si="0"/>
        <v>-3.1710278916489867E-3</v>
      </c>
      <c r="F89" s="7">
        <f t="shared" si="1"/>
        <v>-5.9719234701622312E-2</v>
      </c>
      <c r="G89">
        <f t="shared" si="2"/>
        <v>-3.1660054928289716E-3</v>
      </c>
      <c r="H89">
        <f t="shared" si="3"/>
        <v>-5.7971014492753659E-2</v>
      </c>
    </row>
    <row r="90" spans="3:8" ht="15" thickBot="1" x14ac:dyDescent="0.35">
      <c r="C90" s="3">
        <v>258.89</v>
      </c>
      <c r="D90">
        <v>3.31</v>
      </c>
      <c r="E90" s="7">
        <f t="shared" si="0"/>
        <v>-9.3807154390998793E-3</v>
      </c>
      <c r="F90" s="7">
        <f t="shared" si="1"/>
        <v>1.8293193047325483E-2</v>
      </c>
      <c r="G90">
        <f t="shared" si="2"/>
        <v>-9.3368537864003676E-3</v>
      </c>
      <c r="H90">
        <f t="shared" si="3"/>
        <v>1.8461538461538529E-2</v>
      </c>
    </row>
    <row r="91" spans="3:8" ht="15" thickBot="1" x14ac:dyDescent="0.35">
      <c r="C91" s="3">
        <v>267.82</v>
      </c>
      <c r="D91">
        <v>3.53</v>
      </c>
      <c r="E91" s="7">
        <f t="shared" si="0"/>
        <v>3.3911852007609558E-2</v>
      </c>
      <c r="F91" s="7">
        <f t="shared" si="1"/>
        <v>6.4349681556233759E-2</v>
      </c>
      <c r="G91">
        <f t="shared" si="2"/>
        <v>3.449341419135532E-2</v>
      </c>
      <c r="H91">
        <f t="shared" si="3"/>
        <v>6.6465256797582972E-2</v>
      </c>
    </row>
    <row r="92" spans="3:8" ht="15" thickBot="1" x14ac:dyDescent="0.35">
      <c r="C92" s="3">
        <v>257.07</v>
      </c>
      <c r="D92">
        <v>3.53</v>
      </c>
      <c r="E92" s="7">
        <f t="shared" si="0"/>
        <v>-4.0966691718282974E-2</v>
      </c>
      <c r="F92" s="7">
        <f t="shared" si="1"/>
        <v>0</v>
      </c>
      <c r="G92">
        <f t="shared" si="2"/>
        <v>-4.0138899260697469E-2</v>
      </c>
      <c r="H92">
        <f t="shared" si="3"/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B2E61-F8DE-4D00-B479-58E8124EF7BB}">
  <dimension ref="B8"/>
  <sheetViews>
    <sheetView zoomScale="122" workbookViewId="0">
      <selection activeCell="D28" sqref="D28"/>
    </sheetView>
  </sheetViews>
  <sheetFormatPr defaultRowHeight="14.4" x14ac:dyDescent="0.3"/>
  <cols>
    <col min="2" max="2" width="49.6640625" bestFit="1" customWidth="1"/>
  </cols>
  <sheetData>
    <row r="8" spans="2:2" x14ac:dyDescent="0.3">
      <c r="B8" t="s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3C61-B18B-4C28-B115-78AC604773A6}">
  <dimension ref="B5:C9"/>
  <sheetViews>
    <sheetView topLeftCell="A2" workbookViewId="0">
      <selection activeCell="G18" sqref="G18"/>
    </sheetView>
  </sheetViews>
  <sheetFormatPr defaultRowHeight="14.4" x14ac:dyDescent="0.3"/>
  <sheetData>
    <row r="5" spans="2:3" x14ac:dyDescent="0.3">
      <c r="B5" t="s">
        <v>249</v>
      </c>
      <c r="C5">
        <v>20</v>
      </c>
    </row>
    <row r="6" spans="2:3" x14ac:dyDescent="0.3">
      <c r="B6" t="s">
        <v>250</v>
      </c>
      <c r="C6">
        <v>27.8</v>
      </c>
    </row>
    <row r="7" spans="2:3" x14ac:dyDescent="0.3">
      <c r="B7" t="s">
        <v>251</v>
      </c>
      <c r="C7">
        <v>20.399999999999999</v>
      </c>
    </row>
    <row r="9" spans="2:3" x14ac:dyDescent="0.3">
      <c r="B9" t="s">
        <v>252</v>
      </c>
      <c r="C9">
        <f>(20/19)*(C7/C6)^2-1/19</f>
        <v>0.51419099479976782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B913-AED7-48FE-A177-AF66A1FCD4A7}">
  <dimension ref="B26:W35"/>
  <sheetViews>
    <sheetView tabSelected="1" zoomScale="93" workbookViewId="0">
      <selection activeCell="AB28" sqref="AB28"/>
    </sheetView>
  </sheetViews>
  <sheetFormatPr defaultRowHeight="14.4" x14ac:dyDescent="0.3"/>
  <cols>
    <col min="3" max="3" width="16.5546875" bestFit="1" customWidth="1"/>
  </cols>
  <sheetData>
    <row r="26" spans="2:23" x14ac:dyDescent="0.3">
      <c r="B26">
        <v>1</v>
      </c>
      <c r="C26">
        <f>25.4/(SQRT(252))</f>
        <v>1.6000496024057285</v>
      </c>
      <c r="D26" t="s">
        <v>253</v>
      </c>
    </row>
    <row r="27" spans="2:23" x14ac:dyDescent="0.3">
      <c r="T27" t="s">
        <v>261</v>
      </c>
      <c r="U27" t="s">
        <v>262</v>
      </c>
      <c r="W27" t="s">
        <v>263</v>
      </c>
    </row>
    <row r="28" spans="2:23" x14ac:dyDescent="0.3">
      <c r="B28">
        <v>2</v>
      </c>
      <c r="C28" t="s">
        <v>254</v>
      </c>
      <c r="D28" t="s">
        <v>255</v>
      </c>
      <c r="E28" t="s">
        <v>256</v>
      </c>
      <c r="G28" t="s">
        <v>259</v>
      </c>
      <c r="H28">
        <v>50</v>
      </c>
      <c r="T28" s="9">
        <v>0.35</v>
      </c>
      <c r="U28" s="9">
        <v>0.5</v>
      </c>
    </row>
    <row r="29" spans="2:23" x14ac:dyDescent="0.3">
      <c r="C29" t="s">
        <v>257</v>
      </c>
      <c r="D29" s="9">
        <v>0.25</v>
      </c>
      <c r="E29" s="9">
        <v>0.5</v>
      </c>
    </row>
    <row r="30" spans="2:23" x14ac:dyDescent="0.3">
      <c r="D30" s="9"/>
      <c r="E30" s="9"/>
    </row>
    <row r="31" spans="2:23" x14ac:dyDescent="0.3">
      <c r="C31" t="s">
        <v>260</v>
      </c>
      <c r="D31" s="9">
        <f>D29*E29*H28</f>
        <v>6.25</v>
      </c>
      <c r="E31" s="9"/>
    </row>
    <row r="32" spans="2:23" x14ac:dyDescent="0.3">
      <c r="D32" s="9"/>
      <c r="E32" s="9"/>
    </row>
    <row r="35" spans="3:3" x14ac:dyDescent="0.3">
      <c r="C35" t="s">
        <v>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CAPM</vt:lpstr>
      <vt:lpstr>CAPM THEORY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Wiktor Kacorzyk</dc:creator>
  <cp:lastModifiedBy>Wiktor Kacorzyk</cp:lastModifiedBy>
  <dcterms:created xsi:type="dcterms:W3CDTF">2024-03-30T14:00:04Z</dcterms:created>
  <dcterms:modified xsi:type="dcterms:W3CDTF">2024-04-05T18:08:39Z</dcterms:modified>
</cp:coreProperties>
</file>