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Portfolio\Tech\"/>
    </mc:Choice>
  </mc:AlternateContent>
  <xr:revisionPtr revIDLastSave="0" documentId="13_ncr:1_{002B44E0-D1B1-4FD5-807D-5472FBA7CA71}" xr6:coauthVersionLast="47" xr6:coauthVersionMax="47" xr10:uidLastSave="{00000000-0000-0000-0000-000000000000}"/>
  <bookViews>
    <workbookView xWindow="-96" yWindow="-96" windowWidth="30912" windowHeight="17016" activeTab="1" xr2:uid="{C2A748B8-61E8-4AF0-87D4-08750947EAE3}"/>
  </bookViews>
  <sheets>
    <sheet name="MAIN" sheetId="1" r:id="rId1"/>
    <sheet name="BS+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CD15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D19" i="2"/>
  <c r="CD16" i="2"/>
  <c r="BM10" i="2"/>
  <c r="BL10" i="2"/>
  <c r="BL11" i="2" s="1"/>
  <c r="BJ13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N7" i="2"/>
  <c r="BO7" i="2" s="1"/>
  <c r="BP7" i="2" s="1"/>
  <c r="BQ7" i="2" s="1"/>
  <c r="BR7" i="2" s="1"/>
  <c r="BS7" i="2" s="1"/>
  <c r="BT7" i="2" s="1"/>
  <c r="BU7" i="2" s="1"/>
  <c r="BV7" i="2" s="1"/>
  <c r="BW7" i="2" s="1"/>
  <c r="BX7" i="2" s="1"/>
  <c r="BY7" i="2" s="1"/>
  <c r="BZ7" i="2" s="1"/>
  <c r="BO6" i="2"/>
  <c r="BP6" i="2" s="1"/>
  <c r="BQ6" i="2" s="1"/>
  <c r="BR6" i="2" s="1"/>
  <c r="BS6" i="2" s="1"/>
  <c r="BT6" i="2" s="1"/>
  <c r="BU6" i="2" s="1"/>
  <c r="BV6" i="2" s="1"/>
  <c r="BW6" i="2" s="1"/>
  <c r="BX6" i="2" s="1"/>
  <c r="BY6" i="2" s="1"/>
  <c r="BZ6" i="2" s="1"/>
  <c r="BN6" i="2"/>
  <c r="BZ4" i="2"/>
  <c r="BY4" i="2"/>
  <c r="BX4" i="2"/>
  <c r="BW4" i="2"/>
  <c r="BV4" i="2"/>
  <c r="BU4" i="2"/>
  <c r="BT4" i="2"/>
  <c r="BS4" i="2"/>
  <c r="BR4" i="2"/>
  <c r="BQ4" i="2"/>
  <c r="BP4" i="2"/>
  <c r="BO4" i="2"/>
  <c r="BN4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N3" i="2"/>
  <c r="BN19" i="2" s="1"/>
  <c r="BM3" i="2"/>
  <c r="BM7" i="2"/>
  <c r="BM6" i="2"/>
  <c r="BM5" i="2"/>
  <c r="BM4" i="2"/>
  <c r="BL15" i="2"/>
  <c r="BL12" i="2"/>
  <c r="BL7" i="2"/>
  <c r="BL8" i="2" s="1"/>
  <c r="BL6" i="2"/>
  <c r="BL4" i="2"/>
  <c r="BL5" i="2" s="1"/>
  <c r="BL3" i="2"/>
  <c r="N12" i="2"/>
  <c r="O12" i="2"/>
  <c r="M12" i="2"/>
  <c r="O11" i="2"/>
  <c r="N11" i="2"/>
  <c r="M11" i="2"/>
  <c r="N10" i="2"/>
  <c r="O10" i="2" s="1"/>
  <c r="M10" i="2"/>
  <c r="O8" i="2"/>
  <c r="N8" i="2"/>
  <c r="M8" i="2"/>
  <c r="O7" i="2"/>
  <c r="O9" i="2" s="1"/>
  <c r="N7" i="2"/>
  <c r="M7" i="2"/>
  <c r="O6" i="2"/>
  <c r="N6" i="2"/>
  <c r="M6" i="2"/>
  <c r="P8" i="2"/>
  <c r="P9" i="2" s="1"/>
  <c r="O4" i="2"/>
  <c r="N4" i="2"/>
  <c r="M4" i="2"/>
  <c r="O5" i="2"/>
  <c r="O18" i="2" s="1"/>
  <c r="M5" i="2"/>
  <c r="N5" i="2"/>
  <c r="O3" i="2"/>
  <c r="S23" i="2"/>
  <c r="N3" i="2"/>
  <c r="M3" i="2"/>
  <c r="BN18" i="2"/>
  <c r="BK23" i="2"/>
  <c r="BJ15" i="2"/>
  <c r="BJ12" i="2"/>
  <c r="BJ10" i="2"/>
  <c r="BJ7" i="2"/>
  <c r="BJ6" i="2"/>
  <c r="BJ4" i="2"/>
  <c r="BJ3" i="2"/>
  <c r="BK8" i="2"/>
  <c r="D21" i="2"/>
  <c r="D20" i="2"/>
  <c r="D18" i="2"/>
  <c r="H23" i="2"/>
  <c r="D8" i="2"/>
  <c r="D5" i="2"/>
  <c r="BK15" i="2"/>
  <c r="BK12" i="2"/>
  <c r="BK10" i="2"/>
  <c r="BK7" i="2"/>
  <c r="BK6" i="2"/>
  <c r="BK5" i="2"/>
  <c r="BK18" i="2" s="1"/>
  <c r="BK4" i="2"/>
  <c r="BK3" i="2"/>
  <c r="I23" i="2"/>
  <c r="J23" i="2"/>
  <c r="E8" i="2"/>
  <c r="E5" i="2"/>
  <c r="E18" i="2" s="1"/>
  <c r="F8" i="2"/>
  <c r="F5" i="2"/>
  <c r="F18" i="2" s="1"/>
  <c r="G8" i="2"/>
  <c r="G5" i="2"/>
  <c r="G18" i="2" s="1"/>
  <c r="AS40" i="2"/>
  <c r="AS42" i="2" s="1"/>
  <c r="AS44" i="2" s="1"/>
  <c r="AR40" i="2"/>
  <c r="AR42" i="2" s="1"/>
  <c r="AR44" i="2" s="1"/>
  <c r="AQ40" i="2"/>
  <c r="AQ42" i="2" s="1"/>
  <c r="AQ44" i="2" s="1"/>
  <c r="AP40" i="2"/>
  <c r="AP42" i="2" s="1"/>
  <c r="AP44" i="2" s="1"/>
  <c r="AO40" i="2"/>
  <c r="AO42" i="2" s="1"/>
  <c r="AO44" i="2" s="1"/>
  <c r="AN40" i="2"/>
  <c r="AN42" i="2" s="1"/>
  <c r="AN44" i="2" s="1"/>
  <c r="AM40" i="2"/>
  <c r="AM42" i="2" s="1"/>
  <c r="AM44" i="2" s="1"/>
  <c r="AL40" i="2"/>
  <c r="AL42" i="2" s="1"/>
  <c r="AL44" i="2" s="1"/>
  <c r="AK40" i="2"/>
  <c r="AK42" i="2" s="1"/>
  <c r="AK44" i="2" s="1"/>
  <c r="AJ40" i="2"/>
  <c r="AJ42" i="2" s="1"/>
  <c r="AJ44" i="2" s="1"/>
  <c r="AI40" i="2"/>
  <c r="AI42" i="2" s="1"/>
  <c r="AI44" i="2" s="1"/>
  <c r="AH40" i="2"/>
  <c r="AH42" i="2" s="1"/>
  <c r="AH44" i="2" s="1"/>
  <c r="AG40" i="2"/>
  <c r="AG42" i="2" s="1"/>
  <c r="AG44" i="2" s="1"/>
  <c r="AF40" i="2"/>
  <c r="AF42" i="2" s="1"/>
  <c r="AF44" i="2" s="1"/>
  <c r="AE40" i="2"/>
  <c r="AE42" i="2" s="1"/>
  <c r="AE44" i="2" s="1"/>
  <c r="AD40" i="2"/>
  <c r="AD42" i="2" s="1"/>
  <c r="AD44" i="2" s="1"/>
  <c r="AC40" i="2"/>
  <c r="AC42" i="2" s="1"/>
  <c r="AC44" i="2" s="1"/>
  <c r="AB40" i="2"/>
  <c r="AB42" i="2" s="1"/>
  <c r="AB44" i="2" s="1"/>
  <c r="AA40" i="2"/>
  <c r="AA42" i="2" s="1"/>
  <c r="AA44" i="2" s="1"/>
  <c r="Z40" i="2"/>
  <c r="Z42" i="2" s="1"/>
  <c r="Z44" i="2" s="1"/>
  <c r="Y40" i="2"/>
  <c r="Y42" i="2" s="1"/>
  <c r="Y44" i="2" s="1"/>
  <c r="X40" i="2"/>
  <c r="X42" i="2" s="1"/>
  <c r="X44" i="2" s="1"/>
  <c r="W40" i="2"/>
  <c r="W42" i="2" s="1"/>
  <c r="W44" i="2" s="1"/>
  <c r="V40" i="2"/>
  <c r="V42" i="2" s="1"/>
  <c r="V44" i="2" s="1"/>
  <c r="U40" i="2"/>
  <c r="U42" i="2" s="1"/>
  <c r="U44" i="2" s="1"/>
  <c r="T40" i="2"/>
  <c r="T42" i="2" s="1"/>
  <c r="T44" i="2" s="1"/>
  <c r="S40" i="2"/>
  <c r="S42" i="2" s="1"/>
  <c r="S44" i="2" s="1"/>
  <c r="R40" i="2"/>
  <c r="R42" i="2" s="1"/>
  <c r="R44" i="2" s="1"/>
  <c r="Q40" i="2"/>
  <c r="Q42" i="2" s="1"/>
  <c r="Q44" i="2" s="1"/>
  <c r="P40" i="2"/>
  <c r="P42" i="2" s="1"/>
  <c r="P44" i="2" s="1"/>
  <c r="O40" i="2"/>
  <c r="O42" i="2" s="1"/>
  <c r="O44" i="2" s="1"/>
  <c r="N40" i="2"/>
  <c r="N42" i="2" s="1"/>
  <c r="N44" i="2" s="1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AS27" i="2"/>
  <c r="AS35" i="2" s="1"/>
  <c r="AR27" i="2"/>
  <c r="AR35" i="2" s="1"/>
  <c r="AQ27" i="2"/>
  <c r="AQ35" i="2" s="1"/>
  <c r="AP27" i="2"/>
  <c r="AP35" i="2" s="1"/>
  <c r="AO27" i="2"/>
  <c r="AO35" i="2" s="1"/>
  <c r="AN27" i="2"/>
  <c r="AN35" i="2" s="1"/>
  <c r="AM27" i="2"/>
  <c r="AM35" i="2" s="1"/>
  <c r="AL27" i="2"/>
  <c r="AL35" i="2" s="1"/>
  <c r="AK27" i="2"/>
  <c r="AK35" i="2" s="1"/>
  <c r="AJ27" i="2"/>
  <c r="AJ35" i="2" s="1"/>
  <c r="AI27" i="2"/>
  <c r="AI35" i="2" s="1"/>
  <c r="AH27" i="2"/>
  <c r="AH35" i="2" s="1"/>
  <c r="AG27" i="2"/>
  <c r="AG35" i="2" s="1"/>
  <c r="AF27" i="2"/>
  <c r="AF35" i="2" s="1"/>
  <c r="AE27" i="2"/>
  <c r="AE35" i="2" s="1"/>
  <c r="AD27" i="2"/>
  <c r="AD35" i="2" s="1"/>
  <c r="AC27" i="2"/>
  <c r="AC35" i="2" s="1"/>
  <c r="AB27" i="2"/>
  <c r="AB35" i="2" s="1"/>
  <c r="AA27" i="2"/>
  <c r="AA35" i="2" s="1"/>
  <c r="Z27" i="2"/>
  <c r="Z35" i="2" s="1"/>
  <c r="Y27" i="2"/>
  <c r="Y35" i="2" s="1"/>
  <c r="X27" i="2"/>
  <c r="X35" i="2" s="1"/>
  <c r="W27" i="2"/>
  <c r="W35" i="2" s="1"/>
  <c r="V27" i="2"/>
  <c r="U27" i="2"/>
  <c r="T27" i="2"/>
  <c r="S27" i="2"/>
  <c r="S35" i="2" s="1"/>
  <c r="R27" i="2"/>
  <c r="R35" i="2" s="1"/>
  <c r="Q27" i="2"/>
  <c r="Q35" i="2" s="1"/>
  <c r="P27" i="2"/>
  <c r="P35" i="2" s="1"/>
  <c r="O27" i="2"/>
  <c r="O35" i="2" s="1"/>
  <c r="N27" i="2"/>
  <c r="N35" i="2" s="1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P23" i="2"/>
  <c r="O23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AS5" i="2"/>
  <c r="AS18" i="2" s="1"/>
  <c r="AR5" i="2"/>
  <c r="AR18" i="2" s="1"/>
  <c r="AQ5" i="2"/>
  <c r="AQ18" i="2" s="1"/>
  <c r="AP5" i="2"/>
  <c r="AP18" i="2" s="1"/>
  <c r="AO5" i="2"/>
  <c r="AO18" i="2" s="1"/>
  <c r="AN5" i="2"/>
  <c r="AN18" i="2" s="1"/>
  <c r="AM5" i="2"/>
  <c r="AM18" i="2" s="1"/>
  <c r="AL5" i="2"/>
  <c r="AL18" i="2" s="1"/>
  <c r="AK5" i="2"/>
  <c r="AK18" i="2" s="1"/>
  <c r="AJ5" i="2"/>
  <c r="AJ18" i="2" s="1"/>
  <c r="AI5" i="2"/>
  <c r="AI18" i="2" s="1"/>
  <c r="AH5" i="2"/>
  <c r="AH18" i="2" s="1"/>
  <c r="AG5" i="2"/>
  <c r="AG18" i="2" s="1"/>
  <c r="AF5" i="2"/>
  <c r="AF18" i="2" s="1"/>
  <c r="AE5" i="2"/>
  <c r="AE18" i="2" s="1"/>
  <c r="AD5" i="2"/>
  <c r="AD9" i="2" s="1"/>
  <c r="AC5" i="2"/>
  <c r="AC18" i="2" s="1"/>
  <c r="AB5" i="2"/>
  <c r="AB18" i="2" s="1"/>
  <c r="AA5" i="2"/>
  <c r="AA9" i="2" s="1"/>
  <c r="Z5" i="2"/>
  <c r="Z18" i="2" s="1"/>
  <c r="Y5" i="2"/>
  <c r="Y18" i="2" s="1"/>
  <c r="X5" i="2"/>
  <c r="X18" i="2" s="1"/>
  <c r="W5" i="2"/>
  <c r="W18" i="2" s="1"/>
  <c r="V5" i="2"/>
  <c r="V9" i="2" s="1"/>
  <c r="U5" i="2"/>
  <c r="U18" i="2" s="1"/>
  <c r="T5" i="2"/>
  <c r="T9" i="2" s="1"/>
  <c r="S5" i="2"/>
  <c r="S18" i="2" s="1"/>
  <c r="R5" i="2"/>
  <c r="R18" i="2" s="1"/>
  <c r="Q5" i="2"/>
  <c r="Q9" i="2" s="1"/>
  <c r="P5" i="2"/>
  <c r="K40" i="2"/>
  <c r="K39" i="2"/>
  <c r="K42" i="2" s="1"/>
  <c r="K44" i="2" s="1"/>
  <c r="K33" i="2"/>
  <c r="K27" i="2"/>
  <c r="K35" i="2" s="1"/>
  <c r="H40" i="2"/>
  <c r="H39" i="2"/>
  <c r="H42" i="2" s="1"/>
  <c r="H44" i="2" s="1"/>
  <c r="H33" i="2"/>
  <c r="H27" i="2"/>
  <c r="K23" i="2"/>
  <c r="K8" i="2"/>
  <c r="K5" i="2"/>
  <c r="K18" i="2" s="1"/>
  <c r="L23" i="2"/>
  <c r="J40" i="2"/>
  <c r="J39" i="2"/>
  <c r="J33" i="2"/>
  <c r="J27" i="2"/>
  <c r="J8" i="2"/>
  <c r="J5" i="2"/>
  <c r="M40" i="2"/>
  <c r="M42" i="2" s="1"/>
  <c r="M44" i="2" s="1"/>
  <c r="I33" i="2"/>
  <c r="I27" i="2"/>
  <c r="M33" i="2"/>
  <c r="M27" i="2"/>
  <c r="I40" i="2"/>
  <c r="I39" i="2"/>
  <c r="I42" i="2" s="1"/>
  <c r="I8" i="2"/>
  <c r="L40" i="2"/>
  <c r="L39" i="2"/>
  <c r="L33" i="2"/>
  <c r="L27" i="2"/>
  <c r="H8" i="2"/>
  <c r="H5" i="2"/>
  <c r="H18" i="2" s="1"/>
  <c r="L8" i="2"/>
  <c r="L5" i="2"/>
  <c r="K6" i="1"/>
  <c r="K5" i="1"/>
  <c r="K4" i="1"/>
  <c r="CD17" i="2" l="1"/>
  <c r="CD18" i="2" s="1"/>
  <c r="CD20" i="2" s="1"/>
  <c r="K7" i="1"/>
  <c r="BM19" i="2"/>
  <c r="BO3" i="2"/>
  <c r="BM18" i="2"/>
  <c r="BN23" i="2"/>
  <c r="BM23" i="2"/>
  <c r="BL14" i="2"/>
  <c r="BL20" i="2"/>
  <c r="BL19" i="2"/>
  <c r="BL18" i="2"/>
  <c r="BL23" i="2"/>
  <c r="N9" i="2"/>
  <c r="P11" i="2"/>
  <c r="Q23" i="2"/>
  <c r="M18" i="2"/>
  <c r="N23" i="2"/>
  <c r="R23" i="2"/>
  <c r="BJ14" i="2"/>
  <c r="BJ20" i="2"/>
  <c r="BJ11" i="2"/>
  <c r="BJ21" i="2" s="1"/>
  <c r="BJ8" i="2"/>
  <c r="BJ5" i="2"/>
  <c r="BJ18" i="2" s="1"/>
  <c r="BJ19" i="2"/>
  <c r="D9" i="2"/>
  <c r="D11" i="2" s="1"/>
  <c r="D13" i="2" s="1"/>
  <c r="D14" i="2" s="1"/>
  <c r="H35" i="2"/>
  <c r="U35" i="2"/>
  <c r="E9" i="2"/>
  <c r="L35" i="2"/>
  <c r="F9" i="2"/>
  <c r="L42" i="2"/>
  <c r="L44" i="2" s="1"/>
  <c r="T35" i="2"/>
  <c r="V35" i="2"/>
  <c r="G9" i="2"/>
  <c r="G11" i="2" s="1"/>
  <c r="G21" i="2" s="1"/>
  <c r="Q11" i="2"/>
  <c r="Q19" i="2"/>
  <c r="T11" i="2"/>
  <c r="T19" i="2"/>
  <c r="V19" i="2"/>
  <c r="V11" i="2"/>
  <c r="AA19" i="2"/>
  <c r="AA11" i="2"/>
  <c r="AD19" i="2"/>
  <c r="AD11" i="2"/>
  <c r="AD18" i="2"/>
  <c r="AE9" i="2"/>
  <c r="AF9" i="2"/>
  <c r="P18" i="2"/>
  <c r="AG9" i="2"/>
  <c r="Q18" i="2"/>
  <c r="R9" i="2"/>
  <c r="AH9" i="2"/>
  <c r="S9" i="2"/>
  <c r="AI9" i="2"/>
  <c r="AJ9" i="2"/>
  <c r="T18" i="2"/>
  <c r="U9" i="2"/>
  <c r="AK9" i="2"/>
  <c r="AL9" i="2"/>
  <c r="V18" i="2"/>
  <c r="W9" i="2"/>
  <c r="AM9" i="2"/>
  <c r="X9" i="2"/>
  <c r="AN9" i="2"/>
  <c r="Y9" i="2"/>
  <c r="AO9" i="2"/>
  <c r="Z9" i="2"/>
  <c r="AP9" i="2"/>
  <c r="AQ9" i="2"/>
  <c r="AA18" i="2"/>
  <c r="AB9" i="2"/>
  <c r="AR9" i="2"/>
  <c r="AC9" i="2"/>
  <c r="AS9" i="2"/>
  <c r="K9" i="2"/>
  <c r="I44" i="2"/>
  <c r="J35" i="2"/>
  <c r="J42" i="2"/>
  <c r="J44" i="2" s="1"/>
  <c r="J9" i="2"/>
  <c r="J19" i="2" s="1"/>
  <c r="J11" i="2"/>
  <c r="J18" i="2"/>
  <c r="M23" i="2"/>
  <c r="I5" i="2"/>
  <c r="I18" i="2" s="1"/>
  <c r="M35" i="2"/>
  <c r="I35" i="2"/>
  <c r="M9" i="2"/>
  <c r="H9" i="2"/>
  <c r="L9" i="2"/>
  <c r="L18" i="2"/>
  <c r="BM11" i="2" l="1"/>
  <c r="BM12" i="2" s="1"/>
  <c r="BM20" i="2" s="1"/>
  <c r="BN10" i="2"/>
  <c r="BL21" i="2"/>
  <c r="BM21" i="2"/>
  <c r="BO19" i="2"/>
  <c r="BO18" i="2"/>
  <c r="BP3" i="2"/>
  <c r="BO23" i="2"/>
  <c r="P19" i="2"/>
  <c r="N18" i="2"/>
  <c r="N19" i="2"/>
  <c r="E19" i="2"/>
  <c r="E11" i="2"/>
  <c r="F19" i="2"/>
  <c r="F11" i="2"/>
  <c r="K11" i="2"/>
  <c r="K19" i="2"/>
  <c r="G13" i="2"/>
  <c r="G20" i="2" s="1"/>
  <c r="G19" i="2"/>
  <c r="AJ19" i="2"/>
  <c r="AJ11" i="2"/>
  <c r="AQ19" i="2"/>
  <c r="AQ11" i="2"/>
  <c r="N13" i="2"/>
  <c r="N21" i="2"/>
  <c r="V21" i="2"/>
  <c r="V13" i="2"/>
  <c r="AS19" i="2"/>
  <c r="AS11" i="2"/>
  <c r="AA21" i="2"/>
  <c r="AA13" i="2"/>
  <c r="T13" i="2"/>
  <c r="T21" i="2"/>
  <c r="AL11" i="2"/>
  <c r="AL19" i="2"/>
  <c r="U19" i="2"/>
  <c r="U11" i="2"/>
  <c r="S19" i="2"/>
  <c r="S11" i="2"/>
  <c r="AO19" i="2"/>
  <c r="AO11" i="2"/>
  <c r="AN19" i="2"/>
  <c r="AN11" i="2"/>
  <c r="AG11" i="2"/>
  <c r="AG19" i="2"/>
  <c r="O19" i="2"/>
  <c r="AC19" i="2"/>
  <c r="AC11" i="2"/>
  <c r="AR19" i="2"/>
  <c r="AR11" i="2"/>
  <c r="AP19" i="2"/>
  <c r="AP11" i="2"/>
  <c r="AH19" i="2"/>
  <c r="AH11" i="2"/>
  <c r="Y19" i="2"/>
  <c r="Y11" i="2"/>
  <c r="P21" i="2"/>
  <c r="P13" i="2"/>
  <c r="AK19" i="2"/>
  <c r="AK11" i="2"/>
  <c r="AB19" i="2"/>
  <c r="AB11" i="2"/>
  <c r="AI19" i="2"/>
  <c r="AI11" i="2"/>
  <c r="R19" i="2"/>
  <c r="R11" i="2"/>
  <c r="AM19" i="2"/>
  <c r="AM11" i="2"/>
  <c r="AD13" i="2"/>
  <c r="AD21" i="2"/>
  <c r="Z19" i="2"/>
  <c r="Z11" i="2"/>
  <c r="X19" i="2"/>
  <c r="X11" i="2"/>
  <c r="AF19" i="2"/>
  <c r="AF11" i="2"/>
  <c r="W19" i="2"/>
  <c r="W11" i="2"/>
  <c r="AE19" i="2"/>
  <c r="AE11" i="2"/>
  <c r="Q13" i="2"/>
  <c r="Q21" i="2"/>
  <c r="K13" i="2"/>
  <c r="K21" i="2"/>
  <c r="J13" i="2"/>
  <c r="J21" i="2"/>
  <c r="I9" i="2"/>
  <c r="I11" i="2" s="1"/>
  <c r="I13" i="2" s="1"/>
  <c r="M19" i="2"/>
  <c r="H19" i="2"/>
  <c r="H11" i="2"/>
  <c r="L19" i="2"/>
  <c r="L11" i="2"/>
  <c r="BO10" i="2" l="1"/>
  <c r="BN11" i="2"/>
  <c r="BP18" i="2"/>
  <c r="BP19" i="2"/>
  <c r="BQ3" i="2"/>
  <c r="BP23" i="2"/>
  <c r="E21" i="2"/>
  <c r="E13" i="2"/>
  <c r="G14" i="2"/>
  <c r="F21" i="2"/>
  <c r="F13" i="2"/>
  <c r="AL21" i="2"/>
  <c r="AL13" i="2"/>
  <c r="AA20" i="2"/>
  <c r="AA14" i="2"/>
  <c r="AE21" i="2"/>
  <c r="AE13" i="2"/>
  <c r="AR21" i="2"/>
  <c r="AR13" i="2"/>
  <c r="AS21" i="2"/>
  <c r="AS13" i="2"/>
  <c r="O21" i="2"/>
  <c r="O13" i="2"/>
  <c r="AN21" i="2"/>
  <c r="AN13" i="2"/>
  <c r="V20" i="2"/>
  <c r="V14" i="2"/>
  <c r="Q20" i="2"/>
  <c r="Q14" i="2"/>
  <c r="AI21" i="2"/>
  <c r="AI13" i="2"/>
  <c r="X21" i="2"/>
  <c r="X13" i="2"/>
  <c r="N14" i="2"/>
  <c r="N20" i="2"/>
  <c r="AC21" i="2"/>
  <c r="AC13" i="2"/>
  <c r="Y21" i="2"/>
  <c r="Y13" i="2"/>
  <c r="AH21" i="2"/>
  <c r="AH13" i="2"/>
  <c r="S21" i="2"/>
  <c r="S13" i="2"/>
  <c r="AQ21" i="2"/>
  <c r="AQ13" i="2"/>
  <c r="R21" i="2"/>
  <c r="R13" i="2"/>
  <c r="W21" i="2"/>
  <c r="W13" i="2"/>
  <c r="AG21" i="2"/>
  <c r="AG13" i="2"/>
  <c r="AO21" i="2"/>
  <c r="AO13" i="2"/>
  <c r="AK21" i="2"/>
  <c r="AK13" i="2"/>
  <c r="AP21" i="2"/>
  <c r="AP13" i="2"/>
  <c r="AJ21" i="2"/>
  <c r="AJ13" i="2"/>
  <c r="T20" i="2"/>
  <c r="T14" i="2"/>
  <c r="AB21" i="2"/>
  <c r="AB13" i="2"/>
  <c r="AF21" i="2"/>
  <c r="AF13" i="2"/>
  <c r="P20" i="2"/>
  <c r="P14" i="2"/>
  <c r="Z21" i="2"/>
  <c r="Z13" i="2"/>
  <c r="AD20" i="2"/>
  <c r="AD14" i="2"/>
  <c r="AM21" i="2"/>
  <c r="AM13" i="2"/>
  <c r="U21" i="2"/>
  <c r="U13" i="2"/>
  <c r="K14" i="2"/>
  <c r="K20" i="2"/>
  <c r="I19" i="2"/>
  <c r="J20" i="2"/>
  <c r="J14" i="2"/>
  <c r="I21" i="2"/>
  <c r="I20" i="2"/>
  <c r="I14" i="2"/>
  <c r="M21" i="2"/>
  <c r="M13" i="2"/>
  <c r="H21" i="2"/>
  <c r="H13" i="2"/>
  <c r="L21" i="2"/>
  <c r="L13" i="2"/>
  <c r="BN12" i="2" l="1"/>
  <c r="BN21" i="2" s="1"/>
  <c r="BP10" i="2"/>
  <c r="BO11" i="2"/>
  <c r="BQ18" i="2"/>
  <c r="BQ19" i="2"/>
  <c r="BR3" i="2"/>
  <c r="BQ23" i="2"/>
  <c r="BK20" i="2"/>
  <c r="BK14" i="2"/>
  <c r="BK19" i="2"/>
  <c r="BK11" i="2"/>
  <c r="BK21" i="2" s="1"/>
  <c r="E20" i="2"/>
  <c r="E14" i="2"/>
  <c r="F20" i="2"/>
  <c r="F14" i="2"/>
  <c r="AN20" i="2"/>
  <c r="AN14" i="2"/>
  <c r="O20" i="2"/>
  <c r="O14" i="2"/>
  <c r="AS20" i="2"/>
  <c r="AS14" i="2"/>
  <c r="AM20" i="2"/>
  <c r="AM14" i="2"/>
  <c r="AH20" i="2"/>
  <c r="AH14" i="2"/>
  <c r="AR20" i="2"/>
  <c r="AR14" i="2"/>
  <c r="U20" i="2"/>
  <c r="U14" i="2"/>
  <c r="Z20" i="2"/>
  <c r="Z14" i="2"/>
  <c r="AE20" i="2"/>
  <c r="AE14" i="2"/>
  <c r="AC20" i="2"/>
  <c r="AC14" i="2"/>
  <c r="AB20" i="2"/>
  <c r="AB14" i="2"/>
  <c r="R20" i="2"/>
  <c r="R14" i="2"/>
  <c r="AI20" i="2"/>
  <c r="AI14" i="2"/>
  <c r="S20" i="2"/>
  <c r="S14" i="2"/>
  <c r="Y20" i="2"/>
  <c r="Y14" i="2"/>
  <c r="AO20" i="2"/>
  <c r="AO14" i="2"/>
  <c r="AG20" i="2"/>
  <c r="AG14" i="2"/>
  <c r="W20" i="2"/>
  <c r="W14" i="2"/>
  <c r="AJ20" i="2"/>
  <c r="AJ14" i="2"/>
  <c r="X20" i="2"/>
  <c r="X14" i="2"/>
  <c r="AL20" i="2"/>
  <c r="AL14" i="2"/>
  <c r="AP20" i="2"/>
  <c r="AP14" i="2"/>
  <c r="AK20" i="2"/>
  <c r="AK14" i="2"/>
  <c r="AF20" i="2"/>
  <c r="AF14" i="2"/>
  <c r="AQ20" i="2"/>
  <c r="AQ14" i="2"/>
  <c r="M14" i="2"/>
  <c r="M20" i="2"/>
  <c r="H20" i="2"/>
  <c r="H14" i="2"/>
  <c r="L20" i="2"/>
  <c r="L14" i="2"/>
  <c r="BO12" i="2" l="1"/>
  <c r="BO21" i="2" s="1"/>
  <c r="BQ10" i="2"/>
  <c r="BP11" i="2"/>
  <c r="BN20" i="2"/>
  <c r="BR19" i="2"/>
  <c r="BS3" i="2"/>
  <c r="BR23" i="2"/>
  <c r="BR18" i="2"/>
  <c r="BR10" i="2" l="1"/>
  <c r="BQ11" i="2"/>
  <c r="BO20" i="2"/>
  <c r="BP12" i="2"/>
  <c r="BP21" i="2" s="1"/>
  <c r="BP20" i="2"/>
  <c r="BS19" i="2"/>
  <c r="BT3" i="2"/>
  <c r="BS23" i="2"/>
  <c r="BS18" i="2"/>
  <c r="BQ12" i="2" l="1"/>
  <c r="BQ21" i="2" s="1"/>
  <c r="BS10" i="2"/>
  <c r="BR11" i="2"/>
  <c r="BU3" i="2"/>
  <c r="BT23" i="2"/>
  <c r="BT18" i="2"/>
  <c r="BT19" i="2"/>
  <c r="BR12" i="2" l="1"/>
  <c r="BR21" i="2" s="1"/>
  <c r="BT10" i="2"/>
  <c r="BS11" i="2"/>
  <c r="BQ20" i="2"/>
  <c r="BV3" i="2"/>
  <c r="BU23" i="2"/>
  <c r="BU18" i="2"/>
  <c r="BU19" i="2"/>
  <c r="BS12" i="2" l="1"/>
  <c r="BS21" i="2" s="1"/>
  <c r="BS20" i="2"/>
  <c r="BU10" i="2"/>
  <c r="BT11" i="2"/>
  <c r="BR20" i="2"/>
  <c r="BW3" i="2"/>
  <c r="BV23" i="2"/>
  <c r="BV18" i="2"/>
  <c r="BV19" i="2"/>
  <c r="BT12" i="2" l="1"/>
  <c r="BT21" i="2" s="1"/>
  <c r="BV10" i="2"/>
  <c r="BU11" i="2"/>
  <c r="BX3" i="2"/>
  <c r="BW23" i="2"/>
  <c r="BW18" i="2"/>
  <c r="BW19" i="2"/>
  <c r="BU12" i="2" l="1"/>
  <c r="BU21" i="2" s="1"/>
  <c r="BW10" i="2"/>
  <c r="BV11" i="2"/>
  <c r="BT20" i="2"/>
  <c r="BY3" i="2"/>
  <c r="BX23" i="2"/>
  <c r="BX18" i="2"/>
  <c r="BX19" i="2"/>
  <c r="BV12" i="2" l="1"/>
  <c r="BV21" i="2" s="1"/>
  <c r="BU20" i="2"/>
  <c r="BX10" i="2"/>
  <c r="BW11" i="2"/>
  <c r="BZ3" i="2"/>
  <c r="BY23" i="2"/>
  <c r="BY18" i="2"/>
  <c r="BY19" i="2"/>
  <c r="BW12" i="2" l="1"/>
  <c r="BW21" i="2" s="1"/>
  <c r="BY10" i="2"/>
  <c r="BX11" i="2"/>
  <c r="BV20" i="2"/>
  <c r="BZ23" i="2"/>
  <c r="BZ18" i="2"/>
  <c r="BZ19" i="2"/>
  <c r="BW20" i="2" l="1"/>
  <c r="BX12" i="2"/>
  <c r="BX21" i="2" s="1"/>
  <c r="BX20" i="2"/>
  <c r="BZ10" i="2"/>
  <c r="BZ11" i="2" s="1"/>
  <c r="BY11" i="2"/>
  <c r="BY12" i="2" l="1"/>
  <c r="BY21" i="2" s="1"/>
  <c r="BY20" i="2"/>
  <c r="BZ12" i="2"/>
  <c r="BZ21" i="2" s="1"/>
  <c r="BZ20" i="2" l="1"/>
</calcChain>
</file>

<file path=xl/sharedStrings.xml><?xml version="1.0" encoding="utf-8"?>
<sst xmlns="http://schemas.openxmlformats.org/spreadsheetml/2006/main" count="147" uniqueCount="110">
  <si>
    <t xml:space="preserve"> </t>
  </si>
  <si>
    <t>Price</t>
  </si>
  <si>
    <t>Sheres</t>
  </si>
  <si>
    <t>MC</t>
  </si>
  <si>
    <t>Cash</t>
  </si>
  <si>
    <t>Debt</t>
  </si>
  <si>
    <t>Q224</t>
  </si>
  <si>
    <t>EV</t>
  </si>
  <si>
    <t>Main</t>
  </si>
  <si>
    <t>AAPL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</si>
  <si>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</si>
  <si>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</si>
  <si>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</si>
  <si>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</si>
  <si>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</si>
  <si>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</si>
  <si>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</si>
  <si>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</si>
  <si>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</si>
  <si>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</si>
  <si>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</si>
  <si>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</si>
  <si>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</si>
  <si>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</si>
  <si>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</si>
  <si>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</si>
  <si>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</si>
  <si>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</si>
  <si>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</si>
  <si>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</si>
  <si>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</si>
  <si>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</si>
  <si>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</si>
  <si>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</si>
  <si>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</si>
  <si>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</si>
  <si>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</si>
  <si>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</si>
  <si>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</si>
  <si>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</si>
  <si>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</si>
  <si>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</si>
  <si>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</si>
  <si>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</si>
  <si>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</si>
  <si>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</si>
  <si>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</si>
  <si>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</si>
  <si>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</si>
  <si>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Q125</t>
  </si>
  <si>
    <t>Q225</t>
  </si>
  <si>
    <t>(Revenu Recognition) "REVREC"</t>
  </si>
  <si>
    <t xml:space="preserve">Revenue </t>
  </si>
  <si>
    <t>COGS</t>
  </si>
  <si>
    <t>Gross Profit</t>
  </si>
  <si>
    <t>R&amp;D</t>
  </si>
  <si>
    <t>SG&amp;A</t>
  </si>
  <si>
    <t>Operating Expenses</t>
  </si>
  <si>
    <t>Operating Profit</t>
  </si>
  <si>
    <t>Profit Margin %</t>
  </si>
  <si>
    <t>Operatign Margin %</t>
  </si>
  <si>
    <t>Interest Income</t>
  </si>
  <si>
    <t>INCOME STATEMENT</t>
  </si>
  <si>
    <t>Pretax Income</t>
  </si>
  <si>
    <t>Taxes</t>
  </si>
  <si>
    <t>Net Income</t>
  </si>
  <si>
    <t>Net Margin %</t>
  </si>
  <si>
    <t>From 1 $ apple keeps 24 cents</t>
  </si>
  <si>
    <t>Tax rate</t>
  </si>
  <si>
    <t>Earnings per shere</t>
  </si>
  <si>
    <t>EPS</t>
  </si>
  <si>
    <t>Q414</t>
  </si>
  <si>
    <t>Revenue Y/Y</t>
  </si>
  <si>
    <t>Balance Sheet</t>
  </si>
  <si>
    <t>A/R</t>
  </si>
  <si>
    <t>Inventories</t>
  </si>
  <si>
    <t>Vendor NTR</t>
  </si>
  <si>
    <t>OCA</t>
  </si>
  <si>
    <t>PP&amp;E</t>
  </si>
  <si>
    <t>Goodwill+Intangibles</t>
  </si>
  <si>
    <t>ONCA</t>
  </si>
  <si>
    <t>Assets</t>
  </si>
  <si>
    <t>A/P</t>
  </si>
  <si>
    <t>A/E</t>
  </si>
  <si>
    <t>D/R</t>
  </si>
  <si>
    <t>ONCL</t>
  </si>
  <si>
    <t>Liablities</t>
  </si>
  <si>
    <t>S/E</t>
  </si>
  <si>
    <t>L+S/E</t>
  </si>
  <si>
    <t>TOTAL SHARE HOLDERS EQUITY</t>
  </si>
  <si>
    <t xml:space="preserve">  </t>
  </si>
  <si>
    <t>Q314</t>
  </si>
  <si>
    <t>Q214</t>
  </si>
  <si>
    <t>Q114</t>
  </si>
  <si>
    <t>Usually if you have such a big growth quater over quater and sudden slow down propably after this slowdown you will se negative perofrmence</t>
  </si>
  <si>
    <t>Discount</t>
  </si>
  <si>
    <t>NPV</t>
  </si>
  <si>
    <t>total</t>
  </si>
  <si>
    <t>per Share</t>
  </si>
  <si>
    <t>current price</t>
  </si>
  <si>
    <t>how to calculate Disount rate</t>
  </si>
  <si>
    <t>Iphone</t>
  </si>
  <si>
    <t>Ipad</t>
  </si>
  <si>
    <t>Itunes</t>
  </si>
  <si>
    <t>iCar?</t>
  </si>
  <si>
    <t>Videogames?</t>
  </si>
  <si>
    <t>RealityTV?</t>
  </si>
  <si>
    <t>Macbook</t>
  </si>
  <si>
    <t xml:space="preserve">% of Revenue </t>
  </si>
  <si>
    <t>to understand company you have to go back at least 1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</si>
</sst>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6"/>
      <color rgb="FF000000"/>
      <name val="Arial"/>
      <family val="2"/>
      <charset val="238"/>
    </font>
    <font>
      <u/>
      <sz val="11"/>
      <color theme="10"/>
      <name val="Aptos Narrow"/>
      <family val="2"/>
      <charset val="238"/>
      <scheme val="minor"/>
    </font>
    <font>
      <sz val="8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3" fontId="0" fillId="0" borderId="0" xfId="0" applyNumberFormat="1"/>
    <xf numFmtId="0" fontId="3" fillId="0" borderId="0" xfId="2"/>
    <xf numFmtId="0" fontId="0" fillId="0" borderId="0" xfId="1" applyNumberFormat="1" applyFont="1"/>
    <xf numFmtId="10" fontId="0" fillId="0" borderId="0" xfId="1" applyNumberFormat="1" applyFont="1"/>
    <xf numFmtId="2" fontId="0" fillId="0" borderId="0" xfId="0" applyNumberFormat="1"/>
    <xf numFmtId="0" fontId="5" fillId="0" borderId="0" xfId="0" applyFont="1"/>
    <xf numFmtId="9" fontId="0" fillId="0" borderId="0" xfId="1" applyFont="1"/>
    <xf numFmtId="0" fontId="6" fillId="0" borderId="0" xfId="0" applyFont="1"/>
    <xf numFmtId="9" fontId="5" fillId="0" borderId="0" xfId="1" applyFont="1"/>
    <xf numFmtId="14" fontId="0" fillId="0" borderId="0" xfId="0" applyNumberFormat="1"/>
    <xf numFmtId="9" fontId="5" fillId="2" borderId="0" xfId="1" applyFont="1" applyFill="1"/>
    <xf numFmtId="9" fontId="6" fillId="0" borderId="0" xfId="0" applyNumberFormat="1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807720</xdr:colOff>
      <xdr:row>0</xdr:row>
      <xdr:rowOff>76200</xdr:rowOff>
    </xdr:from>
    <xdr:to>
      <xdr:col>11</xdr:col>
      <xdr:colOff>807720</xdr:colOff>
      <xdr:row>48</xdr:row>
      <xdr:rowOff>175260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5CE6C56-734E-41DD-78BD-0540B2012693}"/>
            </a:ext>
          </a:extLst>
        </xdr:cNvPr>
        <xdr:cNvCxnSpPr/>
      </xdr:nvCxnSpPr>
      <xdr:spPr>
        <a:xfrm>
          <a:off x="10005060" y="76200"/>
          <a:ext cx="0" cy="88773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1FD-8BE0-47C8-832C-4BDF9E77BC08}">
  <dimension ref="B2:S12"/>
  <sheetViews>
    <sheetView zoomScale="95" workbookViewId="0">
      <selection activeCell="P5" sqref="P5:P18"/>
    </sheetView>
  </sheetViews>
  <sheetFormatPr defaultRowHeight="14.4" x14ac:dyDescent="0.55000000000000004"/>
  <cols>
    <col min="11" max="11" width="20.41796875" customWidth="1"/>
    <col min="14" max="14" width="13.1015625" bestFit="1" customWidth="1"/>
    <col min="19" max="19" width="25" customWidth="1"/>
  </cols>
  <sheetData>
    <row r="2" spans="2:19" x14ac:dyDescent="0.55000000000000004">
      <c r="C2" t="s">
        <v>108</v>
      </c>
      <c r="E2" t="s">
        <v>109</v>
      </c>
      <c r="I2" t="s">
        <v>9</v>
      </c>
      <c r="J2" t="s">
        <v>1</v>
      </c>
      <c r="K2" s="6">
        <v>97</v>
      </c>
      <c r="Q2" s="1"/>
      <c r="S2" s="4"/>
    </row>
    <row r="3" spans="2:19" x14ac:dyDescent="0.55000000000000004">
      <c r="B3" t="s">
        <v>101</v>
      </c>
      <c r="J3" t="s">
        <v>2</v>
      </c>
      <c r="K3" s="2">
        <v>5544.5829999999996</v>
      </c>
    </row>
    <row r="4" spans="2:19" x14ac:dyDescent="0.55000000000000004">
      <c r="B4" t="s">
        <v>102</v>
      </c>
      <c r="J4" t="s">
        <v>3</v>
      </c>
      <c r="K4" s="2">
        <f>K3*K2</f>
        <v>537824.55099999998</v>
      </c>
      <c r="N4" s="5"/>
    </row>
    <row r="5" spans="2:19" x14ac:dyDescent="0.55000000000000004">
      <c r="B5" t="s">
        <v>107</v>
      </c>
      <c r="D5" t="s">
        <v>0</v>
      </c>
      <c r="J5" t="s">
        <v>4</v>
      </c>
      <c r="K5" s="2">
        <f>177665+16689+21385</f>
        <v>215739</v>
      </c>
      <c r="N5" s="2"/>
    </row>
    <row r="6" spans="2:19" x14ac:dyDescent="0.55000000000000004">
      <c r="B6" t="s">
        <v>103</v>
      </c>
      <c r="J6" t="s">
        <v>5</v>
      </c>
      <c r="K6" s="2">
        <f>7259+53204+2500</f>
        <v>62963</v>
      </c>
    </row>
    <row r="7" spans="2:19" x14ac:dyDescent="0.55000000000000004">
      <c r="J7" t="s">
        <v>7</v>
      </c>
      <c r="K7" s="2">
        <f>K4-K5+K6</f>
        <v>385048.55099999998</v>
      </c>
    </row>
    <row r="10" spans="2:19" x14ac:dyDescent="0.55000000000000004">
      <c r="B10" t="s">
        <v>104</v>
      </c>
    </row>
    <row r="11" spans="2:19" x14ac:dyDescent="0.55000000000000004">
      <c r="B11" t="s">
        <v>105</v>
      </c>
    </row>
    <row r="12" spans="2:19" x14ac:dyDescent="0.55000000000000004">
      <c r="B12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21C0B-3E8B-40B2-8F66-F02D1D9079B0}">
  <dimension ref="A1:CE44"/>
  <sheetViews>
    <sheetView tabSelected="1" zoomScaleNormal="100" workbookViewId="0">
      <pane xSplit="3" ySplit="2" topLeftCell="W3" activePane="bottomRight" state="frozen"/>
      <selection pane="topRight" activeCell="D1" sqref="D1"/>
      <selection pane="bottomLeft" activeCell="A3" sqref="A3"/>
      <selection pane="bottomRight" activeCell="AB27" sqref="AB27"/>
    </sheetView>
  </sheetViews>
  <sheetFormatPr defaultRowHeight="14.4" x14ac:dyDescent="0.55000000000000004"/>
  <cols>
    <col min="1" max="1" width="4.89453125" bestFit="1" customWidth="1"/>
    <col min="2" max="2" width="3.89453125" customWidth="1"/>
    <col min="3" max="3" width="18.68359375" bestFit="1" customWidth="1"/>
    <col min="4" max="6" width="18.68359375" customWidth="1"/>
    <col min="7" max="8" width="12" bestFit="1" customWidth="1"/>
    <col min="12" max="12" width="12" bestFit="1" customWidth="1"/>
    <col min="81" max="81" width="11.3125" bestFit="1" customWidth="1"/>
    <col min="82" max="82" width="11.41796875" bestFit="1" customWidth="1"/>
  </cols>
  <sheetData>
    <row r="1" spans="1:83" x14ac:dyDescent="0.55000000000000004">
      <c r="A1" s="3" t="s">
        <v>8</v>
      </c>
      <c r="B1" s="3"/>
      <c r="L1" s="11">
        <v>42364</v>
      </c>
    </row>
    <row r="2" spans="1:83" x14ac:dyDescent="0.55000000000000004">
      <c r="C2" t="s">
        <v>62</v>
      </c>
      <c r="D2" t="s">
        <v>93</v>
      </c>
      <c r="E2" t="s">
        <v>92</v>
      </c>
      <c r="F2" t="s">
        <v>91</v>
      </c>
      <c r="G2" t="s">
        <v>71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U2" t="s">
        <v>23</v>
      </c>
      <c r="V2" t="s">
        <v>24</v>
      </c>
      <c r="W2" t="s">
        <v>25</v>
      </c>
      <c r="X2" t="s">
        <v>26</v>
      </c>
      <c r="Y2" t="s">
        <v>27</v>
      </c>
      <c r="Z2" t="s">
        <v>28</v>
      </c>
      <c r="AA2" t="s">
        <v>29</v>
      </c>
      <c r="AB2" t="s">
        <v>30</v>
      </c>
      <c r="AC2" t="s">
        <v>31</v>
      </c>
      <c r="AD2" t="s">
        <v>32</v>
      </c>
      <c r="AE2" t="s">
        <v>33</v>
      </c>
      <c r="AF2" t="s">
        <v>34</v>
      </c>
      <c r="AG2" t="s">
        <v>35</v>
      </c>
      <c r="AH2" t="s">
        <v>36</v>
      </c>
      <c r="AI2" t="s">
        <v>37</v>
      </c>
      <c r="AJ2" t="s">
        <v>38</v>
      </c>
      <c r="AK2" t="s">
        <v>39</v>
      </c>
      <c r="AL2" t="s">
        <v>40</v>
      </c>
      <c r="AM2" t="s">
        <v>41</v>
      </c>
      <c r="AN2" t="s">
        <v>42</v>
      </c>
      <c r="AO2" t="s">
        <v>43</v>
      </c>
      <c r="AP2" t="s">
        <v>44</v>
      </c>
      <c r="AQ2" t="s">
        <v>45</v>
      </c>
      <c r="AR2" t="s">
        <v>46</v>
      </c>
      <c r="AS2" t="s">
        <v>6</v>
      </c>
      <c r="AT2" t="s">
        <v>47</v>
      </c>
      <c r="AU2" t="s">
        <v>48</v>
      </c>
      <c r="AV2" t="s">
        <v>49</v>
      </c>
      <c r="AW2" t="s">
        <v>50</v>
      </c>
      <c r="BE2">
        <v>2009</v>
      </c>
      <c r="BF2">
        <v>2010</v>
      </c>
      <c r="BG2">
        <v>2011</v>
      </c>
      <c r="BH2">
        <v>2012</v>
      </c>
      <c r="BI2">
        <v>2013</v>
      </c>
      <c r="BJ2">
        <v>2014</v>
      </c>
      <c r="BK2">
        <v>2015</v>
      </c>
      <c r="BL2">
        <v>2016</v>
      </c>
      <c r="BM2">
        <v>2017</v>
      </c>
      <c r="BN2">
        <v>2018</v>
      </c>
      <c r="BO2">
        <v>2019</v>
      </c>
      <c r="BP2">
        <v>2020</v>
      </c>
      <c r="BQ2">
        <v>2021</v>
      </c>
      <c r="BR2">
        <v>2022</v>
      </c>
      <c r="BS2">
        <v>2023</v>
      </c>
      <c r="BT2">
        <v>2024</v>
      </c>
      <c r="BU2">
        <v>2025</v>
      </c>
      <c r="BV2">
        <v>2026</v>
      </c>
      <c r="BW2">
        <v>2027</v>
      </c>
      <c r="BX2">
        <v>2028</v>
      </c>
      <c r="BY2">
        <v>2029</v>
      </c>
      <c r="BZ2">
        <v>2030</v>
      </c>
    </row>
    <row r="3" spans="1:83" s="7" customFormat="1" x14ac:dyDescent="0.55000000000000004">
      <c r="B3" t="s">
        <v>51</v>
      </c>
      <c r="C3" s="7" t="s">
        <v>52</v>
      </c>
      <c r="D3" s="7">
        <v>57594</v>
      </c>
      <c r="E3" s="7">
        <v>45646</v>
      </c>
      <c r="F3" s="7">
        <v>37432</v>
      </c>
      <c r="G3" s="7">
        <v>42123</v>
      </c>
      <c r="H3" s="7">
        <v>74599</v>
      </c>
      <c r="I3" s="7">
        <v>58010</v>
      </c>
      <c r="J3" s="7">
        <v>49605</v>
      </c>
      <c r="K3" s="7">
        <v>51501</v>
      </c>
      <c r="L3" s="7">
        <v>75872</v>
      </c>
      <c r="M3" s="7">
        <f>I3*0.95</f>
        <v>55109.5</v>
      </c>
      <c r="N3" s="7">
        <f>J3*0.95</f>
        <v>47124.75</v>
      </c>
      <c r="O3" s="7">
        <f>K3*0.98</f>
        <v>50470.979999999996</v>
      </c>
      <c r="P3" s="7">
        <v>50557</v>
      </c>
      <c r="Q3" s="7">
        <v>50557</v>
      </c>
      <c r="R3" s="7">
        <v>50557</v>
      </c>
      <c r="S3" s="7">
        <v>50557</v>
      </c>
      <c r="T3" s="7">
        <v>50557</v>
      </c>
      <c r="U3" s="7">
        <v>50557</v>
      </c>
      <c r="V3" s="7">
        <v>50557</v>
      </c>
      <c r="W3" s="7">
        <v>50557</v>
      </c>
      <c r="X3" s="7">
        <v>50557</v>
      </c>
      <c r="Y3" s="7">
        <v>50557</v>
      </c>
      <c r="Z3" s="7">
        <v>50557</v>
      </c>
      <c r="AA3" s="7">
        <v>50557</v>
      </c>
      <c r="AB3" s="7">
        <v>50557</v>
      </c>
      <c r="AC3" s="7">
        <v>50557</v>
      </c>
      <c r="AD3" s="7">
        <v>50557</v>
      </c>
      <c r="AE3" s="7">
        <v>50557</v>
      </c>
      <c r="AF3" s="7">
        <v>50557</v>
      </c>
      <c r="AG3" s="7">
        <v>50557</v>
      </c>
      <c r="AH3" s="7">
        <v>50557</v>
      </c>
      <c r="AI3" s="7">
        <v>50557</v>
      </c>
      <c r="AJ3" s="7">
        <v>50557</v>
      </c>
      <c r="AK3" s="7">
        <v>50557</v>
      </c>
      <c r="AL3" s="7">
        <v>50557</v>
      </c>
      <c r="AM3" s="7">
        <v>50557</v>
      </c>
      <c r="AN3" s="7">
        <v>50557</v>
      </c>
      <c r="AO3" s="7">
        <v>50557</v>
      </c>
      <c r="AP3" s="7">
        <v>50557</v>
      </c>
      <c r="AQ3" s="7">
        <v>50557</v>
      </c>
      <c r="AR3" s="7">
        <v>50557</v>
      </c>
      <c r="AS3" s="7">
        <v>50557</v>
      </c>
      <c r="BJ3" s="7">
        <f>SUM(D3:G3)</f>
        <v>182795</v>
      </c>
      <c r="BK3" s="7">
        <f>SUM(H3:K3)</f>
        <v>233715</v>
      </c>
      <c r="BL3" s="7">
        <f>SUM(L3:O3)</f>
        <v>228577.22999999998</v>
      </c>
      <c r="BM3" s="7">
        <f>BL3*0.99</f>
        <v>226291.45769999997</v>
      </c>
      <c r="BN3" s="7">
        <f t="shared" ref="BN3:BZ3" si="0">BM3*0.99</f>
        <v>224028.54312299998</v>
      </c>
      <c r="BO3" s="7">
        <f t="shared" si="0"/>
        <v>221788.25769176998</v>
      </c>
      <c r="BP3" s="7">
        <f t="shared" si="0"/>
        <v>219570.37511485227</v>
      </c>
      <c r="BQ3" s="7">
        <f t="shared" si="0"/>
        <v>217374.67136370376</v>
      </c>
      <c r="BR3" s="7">
        <f t="shared" si="0"/>
        <v>215200.92465006674</v>
      </c>
      <c r="BS3" s="7">
        <f t="shared" si="0"/>
        <v>213048.91540356606</v>
      </c>
      <c r="BT3" s="7">
        <f t="shared" si="0"/>
        <v>210918.4262495304</v>
      </c>
      <c r="BU3" s="7">
        <f t="shared" si="0"/>
        <v>208809.24198703509</v>
      </c>
      <c r="BV3" s="7">
        <f t="shared" si="0"/>
        <v>206721.14956716474</v>
      </c>
      <c r="BW3" s="7">
        <f t="shared" si="0"/>
        <v>204653.93807149309</v>
      </c>
      <c r="BX3" s="7">
        <f t="shared" si="0"/>
        <v>202607.39869077815</v>
      </c>
      <c r="BY3" s="7">
        <f t="shared" si="0"/>
        <v>200581.32470387037</v>
      </c>
      <c r="BZ3" s="7">
        <f t="shared" si="0"/>
        <v>198575.51145683168</v>
      </c>
    </row>
    <row r="4" spans="1:83" x14ac:dyDescent="0.55000000000000004">
      <c r="C4" t="s">
        <v>53</v>
      </c>
      <c r="D4">
        <v>35748</v>
      </c>
      <c r="E4">
        <v>27699</v>
      </c>
      <c r="F4">
        <v>22697</v>
      </c>
      <c r="G4">
        <v>26114</v>
      </c>
      <c r="H4">
        <v>44858</v>
      </c>
      <c r="I4">
        <v>34354</v>
      </c>
      <c r="J4">
        <v>29924</v>
      </c>
      <c r="K4">
        <v>30953</v>
      </c>
      <c r="L4">
        <v>45449</v>
      </c>
      <c r="M4">
        <f>M3-M5</f>
        <v>33065.699999999997</v>
      </c>
      <c r="N4">
        <f>N3-N5</f>
        <v>28274.85</v>
      </c>
      <c r="O4">
        <f>O3-O5</f>
        <v>30282.587999999996</v>
      </c>
      <c r="P4">
        <v>30636</v>
      </c>
      <c r="Q4">
        <v>30636</v>
      </c>
      <c r="R4">
        <v>30636</v>
      </c>
      <c r="S4">
        <v>30636</v>
      </c>
      <c r="T4">
        <v>30636</v>
      </c>
      <c r="U4">
        <v>30636</v>
      </c>
      <c r="V4">
        <v>30636</v>
      </c>
      <c r="W4">
        <v>30636</v>
      </c>
      <c r="X4">
        <v>30636</v>
      </c>
      <c r="Y4">
        <v>30636</v>
      </c>
      <c r="Z4">
        <v>30636</v>
      </c>
      <c r="AA4">
        <v>30636</v>
      </c>
      <c r="AB4">
        <v>30636</v>
      </c>
      <c r="AC4">
        <v>30636</v>
      </c>
      <c r="AD4">
        <v>30636</v>
      </c>
      <c r="AE4">
        <v>30636</v>
      </c>
      <c r="AF4">
        <v>30636</v>
      </c>
      <c r="AG4">
        <v>30636</v>
      </c>
      <c r="AH4">
        <v>30636</v>
      </c>
      <c r="AI4">
        <v>30636</v>
      </c>
      <c r="AJ4">
        <v>30636</v>
      </c>
      <c r="AK4">
        <v>30636</v>
      </c>
      <c r="AL4">
        <v>30636</v>
      </c>
      <c r="AM4">
        <v>30636</v>
      </c>
      <c r="AN4">
        <v>30636</v>
      </c>
      <c r="AO4">
        <v>30636</v>
      </c>
      <c r="AP4">
        <v>30636</v>
      </c>
      <c r="AQ4">
        <v>30636</v>
      </c>
      <c r="AR4">
        <v>30636</v>
      </c>
      <c r="AS4">
        <v>30636</v>
      </c>
      <c r="BJ4" s="7">
        <f>SUM(D4:G4)</f>
        <v>112258</v>
      </c>
      <c r="BK4" s="7">
        <f>SUM(H4:K4)</f>
        <v>140089</v>
      </c>
      <c r="BL4" s="7">
        <f>SUM(L4:O4)</f>
        <v>137072.13799999998</v>
      </c>
      <c r="BM4" s="7">
        <f t="shared" ref="BM4:BM7" si="1">BL4*0.98</f>
        <v>134330.69523999997</v>
      </c>
      <c r="BN4">
        <f>BN3-BN5</f>
        <v>134417.12587379999</v>
      </c>
      <c r="BO4">
        <f t="shared" ref="BO4:BZ4" si="2">BO3-BO5</f>
        <v>133072.95461506199</v>
      </c>
      <c r="BP4">
        <f t="shared" si="2"/>
        <v>131742.22506891136</v>
      </c>
      <c r="BQ4">
        <f t="shared" si="2"/>
        <v>130424.80281822225</v>
      </c>
      <c r="BR4">
        <f t="shared" si="2"/>
        <v>129120.55479004004</v>
      </c>
      <c r="BS4">
        <f t="shared" si="2"/>
        <v>127829.34924213964</v>
      </c>
      <c r="BT4">
        <f t="shared" si="2"/>
        <v>126551.05574971823</v>
      </c>
      <c r="BU4">
        <f t="shared" si="2"/>
        <v>125285.54519222105</v>
      </c>
      <c r="BV4">
        <f t="shared" si="2"/>
        <v>124032.68974029884</v>
      </c>
      <c r="BW4">
        <f t="shared" si="2"/>
        <v>122792.36284289585</v>
      </c>
      <c r="BX4">
        <f t="shared" si="2"/>
        <v>121564.43921446688</v>
      </c>
      <c r="BY4">
        <f t="shared" si="2"/>
        <v>120348.79482232222</v>
      </c>
      <c r="BZ4">
        <f t="shared" si="2"/>
        <v>119145.306874099</v>
      </c>
    </row>
    <row r="5" spans="1:83" s="7" customFormat="1" x14ac:dyDescent="0.55000000000000004">
      <c r="C5" s="7" t="s">
        <v>54</v>
      </c>
      <c r="D5" s="7">
        <f>D3-D4</f>
        <v>21846</v>
      </c>
      <c r="E5" s="7">
        <f>E3-E4</f>
        <v>17947</v>
      </c>
      <c r="F5" s="7">
        <f>F3-F4</f>
        <v>14735</v>
      </c>
      <c r="G5" s="7">
        <f>G3-G4</f>
        <v>16009</v>
      </c>
      <c r="H5" s="7">
        <f t="shared" ref="H5:L5" si="3">H3-H4</f>
        <v>29741</v>
      </c>
      <c r="I5" s="7">
        <f t="shared" si="3"/>
        <v>23656</v>
      </c>
      <c r="J5" s="7">
        <f t="shared" si="3"/>
        <v>19681</v>
      </c>
      <c r="K5" s="7">
        <f t="shared" si="3"/>
        <v>20548</v>
      </c>
      <c r="L5" s="7">
        <f t="shared" si="3"/>
        <v>30423</v>
      </c>
      <c r="M5" s="7">
        <f>M3*40%</f>
        <v>22043.800000000003</v>
      </c>
      <c r="N5" s="7">
        <f>N3*40%</f>
        <v>18849.900000000001</v>
      </c>
      <c r="O5" s="7">
        <f>O3*40%</f>
        <v>20188.392</v>
      </c>
      <c r="P5" s="7">
        <f t="shared" ref="P5:AS5" si="4">P3-P4</f>
        <v>19921</v>
      </c>
      <c r="Q5" s="7">
        <f t="shared" si="4"/>
        <v>19921</v>
      </c>
      <c r="R5" s="7">
        <f t="shared" si="4"/>
        <v>19921</v>
      </c>
      <c r="S5" s="7">
        <f t="shared" si="4"/>
        <v>19921</v>
      </c>
      <c r="T5" s="7">
        <f t="shared" si="4"/>
        <v>19921</v>
      </c>
      <c r="U5" s="7">
        <f t="shared" si="4"/>
        <v>19921</v>
      </c>
      <c r="V5" s="7">
        <f t="shared" si="4"/>
        <v>19921</v>
      </c>
      <c r="W5" s="7">
        <f t="shared" si="4"/>
        <v>19921</v>
      </c>
      <c r="X5" s="7">
        <f t="shared" si="4"/>
        <v>19921</v>
      </c>
      <c r="Y5" s="7">
        <f t="shared" si="4"/>
        <v>19921</v>
      </c>
      <c r="Z5" s="7">
        <f t="shared" si="4"/>
        <v>19921</v>
      </c>
      <c r="AA5" s="7">
        <f t="shared" si="4"/>
        <v>19921</v>
      </c>
      <c r="AB5" s="7">
        <f t="shared" si="4"/>
        <v>19921</v>
      </c>
      <c r="AC5" s="7">
        <f t="shared" si="4"/>
        <v>19921</v>
      </c>
      <c r="AD5" s="7">
        <f t="shared" si="4"/>
        <v>19921</v>
      </c>
      <c r="AE5" s="7">
        <f t="shared" si="4"/>
        <v>19921</v>
      </c>
      <c r="AF5" s="7">
        <f t="shared" si="4"/>
        <v>19921</v>
      </c>
      <c r="AG5" s="7">
        <f t="shared" si="4"/>
        <v>19921</v>
      </c>
      <c r="AH5" s="7">
        <f t="shared" si="4"/>
        <v>19921</v>
      </c>
      <c r="AI5" s="7">
        <f t="shared" si="4"/>
        <v>19921</v>
      </c>
      <c r="AJ5" s="7">
        <f t="shared" si="4"/>
        <v>19921</v>
      </c>
      <c r="AK5" s="7">
        <f t="shared" si="4"/>
        <v>19921</v>
      </c>
      <c r="AL5" s="7">
        <f t="shared" si="4"/>
        <v>19921</v>
      </c>
      <c r="AM5" s="7">
        <f t="shared" si="4"/>
        <v>19921</v>
      </c>
      <c r="AN5" s="7">
        <f t="shared" si="4"/>
        <v>19921</v>
      </c>
      <c r="AO5" s="7">
        <f t="shared" si="4"/>
        <v>19921</v>
      </c>
      <c r="AP5" s="7">
        <f t="shared" si="4"/>
        <v>19921</v>
      </c>
      <c r="AQ5" s="7">
        <f t="shared" si="4"/>
        <v>19921</v>
      </c>
      <c r="AR5" s="7">
        <f t="shared" si="4"/>
        <v>19921</v>
      </c>
      <c r="AS5" s="7">
        <f t="shared" si="4"/>
        <v>19921</v>
      </c>
      <c r="BJ5" s="7">
        <f>BJ3-BJ4</f>
        <v>70537</v>
      </c>
      <c r="BK5" s="7">
        <f>BK3-BK4</f>
        <v>93626</v>
      </c>
      <c r="BL5" s="7">
        <f>BL3-BL4</f>
        <v>91505.092000000004</v>
      </c>
      <c r="BM5" s="7">
        <f t="shared" si="1"/>
        <v>89674.990160000001</v>
      </c>
      <c r="BN5" s="7">
        <f>BN3*0.4</f>
        <v>89611.417249199993</v>
      </c>
      <c r="BO5" s="7">
        <f t="shared" ref="BO5:BZ5" si="5">BO3*0.4</f>
        <v>88715.303076707991</v>
      </c>
      <c r="BP5" s="7">
        <f t="shared" si="5"/>
        <v>87828.150045940914</v>
      </c>
      <c r="BQ5" s="7">
        <f t="shared" si="5"/>
        <v>86949.868545481513</v>
      </c>
      <c r="BR5" s="7">
        <f t="shared" si="5"/>
        <v>86080.369860026694</v>
      </c>
      <c r="BS5" s="7">
        <f t="shared" si="5"/>
        <v>85219.566161426425</v>
      </c>
      <c r="BT5" s="7">
        <f t="shared" si="5"/>
        <v>84367.370499812168</v>
      </c>
      <c r="BU5" s="7">
        <f t="shared" si="5"/>
        <v>83523.696794814037</v>
      </c>
      <c r="BV5" s="7">
        <f t="shared" si="5"/>
        <v>82688.459826865903</v>
      </c>
      <c r="BW5" s="7">
        <f t="shared" si="5"/>
        <v>81861.575228597241</v>
      </c>
      <c r="BX5" s="7">
        <f t="shared" si="5"/>
        <v>81042.959476311269</v>
      </c>
      <c r="BY5" s="7">
        <f t="shared" si="5"/>
        <v>80232.529881548151</v>
      </c>
      <c r="BZ5" s="7">
        <f t="shared" si="5"/>
        <v>79430.20458273268</v>
      </c>
    </row>
    <row r="6" spans="1:83" x14ac:dyDescent="0.55000000000000004">
      <c r="C6" t="s">
        <v>55</v>
      </c>
      <c r="D6">
        <v>1330</v>
      </c>
      <c r="E6">
        <v>1422</v>
      </c>
      <c r="F6">
        <v>1603</v>
      </c>
      <c r="G6">
        <v>1686</v>
      </c>
      <c r="H6">
        <v>1895</v>
      </c>
      <c r="I6">
        <v>1918</v>
      </c>
      <c r="J6">
        <v>2034</v>
      </c>
      <c r="K6">
        <v>2220</v>
      </c>
      <c r="L6">
        <v>2404</v>
      </c>
      <c r="M6">
        <f t="shared" ref="M6:O8" si="6">I6</f>
        <v>1918</v>
      </c>
      <c r="N6">
        <f t="shared" si="6"/>
        <v>2034</v>
      </c>
      <c r="O6">
        <f t="shared" si="6"/>
        <v>2220</v>
      </c>
      <c r="P6">
        <v>2034</v>
      </c>
      <c r="Q6">
        <v>2511</v>
      </c>
      <c r="R6">
        <v>2511</v>
      </c>
      <c r="S6">
        <v>2511</v>
      </c>
      <c r="T6">
        <v>2511</v>
      </c>
      <c r="U6">
        <v>2511</v>
      </c>
      <c r="V6">
        <v>2511</v>
      </c>
      <c r="W6">
        <v>2511</v>
      </c>
      <c r="X6">
        <v>2511</v>
      </c>
      <c r="Y6">
        <v>2511</v>
      </c>
      <c r="Z6">
        <v>2511</v>
      </c>
      <c r="AA6">
        <v>2511</v>
      </c>
      <c r="AB6">
        <v>2511</v>
      </c>
      <c r="AC6">
        <v>2511</v>
      </c>
      <c r="AD6">
        <v>2511</v>
      </c>
      <c r="AE6">
        <v>2511</v>
      </c>
      <c r="AF6">
        <v>2511</v>
      </c>
      <c r="AG6">
        <v>2511</v>
      </c>
      <c r="AH6">
        <v>2511</v>
      </c>
      <c r="AI6">
        <v>2511</v>
      </c>
      <c r="AJ6">
        <v>2511</v>
      </c>
      <c r="AK6">
        <v>2511</v>
      </c>
      <c r="AL6">
        <v>2511</v>
      </c>
      <c r="AM6">
        <v>2511</v>
      </c>
      <c r="AN6">
        <v>2511</v>
      </c>
      <c r="AO6">
        <v>2511</v>
      </c>
      <c r="AP6">
        <v>2511</v>
      </c>
      <c r="AQ6">
        <v>2511</v>
      </c>
      <c r="AR6">
        <v>2511</v>
      </c>
      <c r="AS6">
        <v>2511</v>
      </c>
      <c r="BJ6" s="7">
        <f>SUM(D6:G6)</f>
        <v>6041</v>
      </c>
      <c r="BK6" s="7">
        <f>SUM(H6:K6)</f>
        <v>8067</v>
      </c>
      <c r="BL6" s="7">
        <f>SUM(L6:O6)</f>
        <v>8576</v>
      </c>
      <c r="BM6" s="7">
        <f t="shared" si="1"/>
        <v>8404.48</v>
      </c>
      <c r="BN6">
        <f>BM6*0.99</f>
        <v>8320.4351999999999</v>
      </c>
      <c r="BO6">
        <f t="shared" ref="BO6:BZ6" si="7">BN6*0.99</f>
        <v>8237.2308479999992</v>
      </c>
      <c r="BP6">
        <f t="shared" si="7"/>
        <v>8154.8585395199989</v>
      </c>
      <c r="BQ6">
        <f t="shared" si="7"/>
        <v>8073.3099541247984</v>
      </c>
      <c r="BR6">
        <f t="shared" si="7"/>
        <v>7992.5768545835508</v>
      </c>
      <c r="BS6">
        <f t="shared" si="7"/>
        <v>7912.6510860377157</v>
      </c>
      <c r="BT6">
        <f t="shared" si="7"/>
        <v>7833.5245751773382</v>
      </c>
      <c r="BU6">
        <f t="shared" si="7"/>
        <v>7755.1893294255651</v>
      </c>
      <c r="BV6">
        <f t="shared" si="7"/>
        <v>7677.6374361313092</v>
      </c>
      <c r="BW6">
        <f t="shared" si="7"/>
        <v>7600.861061769996</v>
      </c>
      <c r="BX6">
        <f t="shared" si="7"/>
        <v>7524.8524511522955</v>
      </c>
      <c r="BY6">
        <f t="shared" si="7"/>
        <v>7449.6039266407724</v>
      </c>
      <c r="BZ6">
        <f t="shared" si="7"/>
        <v>7375.1078873743645</v>
      </c>
    </row>
    <row r="7" spans="1:83" x14ac:dyDescent="0.55000000000000004">
      <c r="C7" t="s">
        <v>56</v>
      </c>
      <c r="D7">
        <v>3053</v>
      </c>
      <c r="E7">
        <v>2932</v>
      </c>
      <c r="F7">
        <v>2850</v>
      </c>
      <c r="G7">
        <v>3158</v>
      </c>
      <c r="H7">
        <v>3600</v>
      </c>
      <c r="I7">
        <v>3460</v>
      </c>
      <c r="J7">
        <v>3564</v>
      </c>
      <c r="K7">
        <v>3705</v>
      </c>
      <c r="L7">
        <v>3848</v>
      </c>
      <c r="M7">
        <f t="shared" si="6"/>
        <v>3460</v>
      </c>
      <c r="N7">
        <f t="shared" si="6"/>
        <v>3564</v>
      </c>
      <c r="O7">
        <f t="shared" si="6"/>
        <v>3705</v>
      </c>
      <c r="P7">
        <v>2034</v>
      </c>
      <c r="Q7">
        <v>3423</v>
      </c>
      <c r="R7">
        <v>3423</v>
      </c>
      <c r="S7">
        <v>3423</v>
      </c>
      <c r="T7">
        <v>3423</v>
      </c>
      <c r="U7">
        <v>3423</v>
      </c>
      <c r="V7">
        <v>3423</v>
      </c>
      <c r="W7">
        <v>3423</v>
      </c>
      <c r="X7">
        <v>3423</v>
      </c>
      <c r="Y7">
        <v>3423</v>
      </c>
      <c r="Z7">
        <v>3423</v>
      </c>
      <c r="AA7">
        <v>3423</v>
      </c>
      <c r="AB7">
        <v>3423</v>
      </c>
      <c r="AC7">
        <v>3423</v>
      </c>
      <c r="AD7">
        <v>3423</v>
      </c>
      <c r="AE7">
        <v>3423</v>
      </c>
      <c r="AF7">
        <v>3423</v>
      </c>
      <c r="AG7">
        <v>3423</v>
      </c>
      <c r="AH7">
        <v>3423</v>
      </c>
      <c r="AI7">
        <v>3423</v>
      </c>
      <c r="AJ7">
        <v>3423</v>
      </c>
      <c r="AK7">
        <v>3423</v>
      </c>
      <c r="AL7">
        <v>3423</v>
      </c>
      <c r="AM7">
        <v>3423</v>
      </c>
      <c r="AN7">
        <v>3423</v>
      </c>
      <c r="AO7">
        <v>3423</v>
      </c>
      <c r="AP7">
        <v>3423</v>
      </c>
      <c r="AQ7">
        <v>3423</v>
      </c>
      <c r="AR7">
        <v>3423</v>
      </c>
      <c r="AS7">
        <v>3423</v>
      </c>
      <c r="BJ7" s="7">
        <f>SUM(D7:G7)</f>
        <v>11993</v>
      </c>
      <c r="BK7" s="7">
        <f>SUM(H7:K7)</f>
        <v>14329</v>
      </c>
      <c r="BL7" s="7">
        <f>SUM(L7:O7)</f>
        <v>14577</v>
      </c>
      <c r="BM7" s="7">
        <f t="shared" si="1"/>
        <v>14285.46</v>
      </c>
      <c r="BN7">
        <f t="shared" ref="BN7:BZ7" si="8">BM7*0.99</f>
        <v>14142.605399999999</v>
      </c>
      <c r="BO7">
        <f t="shared" si="8"/>
        <v>14001.179345999999</v>
      </c>
      <c r="BP7">
        <f t="shared" si="8"/>
        <v>13861.167552539999</v>
      </c>
      <c r="BQ7">
        <f t="shared" si="8"/>
        <v>13722.555877014598</v>
      </c>
      <c r="BR7">
        <f t="shared" si="8"/>
        <v>13585.330318244452</v>
      </c>
      <c r="BS7">
        <f t="shared" si="8"/>
        <v>13449.477015062008</v>
      </c>
      <c r="BT7">
        <f t="shared" si="8"/>
        <v>13314.982244911387</v>
      </c>
      <c r="BU7">
        <f t="shared" si="8"/>
        <v>13181.832422462274</v>
      </c>
      <c r="BV7">
        <f t="shared" si="8"/>
        <v>13050.014098237651</v>
      </c>
      <c r="BW7">
        <f t="shared" si="8"/>
        <v>12919.513957255274</v>
      </c>
      <c r="BX7">
        <f t="shared" si="8"/>
        <v>12790.318817682721</v>
      </c>
      <c r="BY7">
        <f t="shared" si="8"/>
        <v>12662.415629505893</v>
      </c>
      <c r="BZ7">
        <f t="shared" si="8"/>
        <v>12535.791473210833</v>
      </c>
    </row>
    <row r="8" spans="1:83" x14ac:dyDescent="0.55000000000000004">
      <c r="C8" t="s">
        <v>57</v>
      </c>
      <c r="D8">
        <f>D7+D6</f>
        <v>4383</v>
      </c>
      <c r="E8">
        <f>E7+E6</f>
        <v>4354</v>
      </c>
      <c r="F8">
        <f>F7+F6</f>
        <v>4453</v>
      </c>
      <c r="G8">
        <f>G7+G6</f>
        <v>4844</v>
      </c>
      <c r="H8">
        <f t="shared" ref="H8:L8" si="9">H7+H6</f>
        <v>5495</v>
      </c>
      <c r="I8">
        <f t="shared" si="9"/>
        <v>5378</v>
      </c>
      <c r="J8">
        <f t="shared" si="9"/>
        <v>5598</v>
      </c>
      <c r="K8">
        <f t="shared" si="9"/>
        <v>5925</v>
      </c>
      <c r="L8">
        <f t="shared" si="9"/>
        <v>6252</v>
      </c>
      <c r="M8">
        <f t="shared" si="6"/>
        <v>5378</v>
      </c>
      <c r="N8">
        <f t="shared" si="6"/>
        <v>5598</v>
      </c>
      <c r="O8">
        <f t="shared" si="6"/>
        <v>5925</v>
      </c>
      <c r="P8">
        <f t="shared" ref="P8:AS8" si="10">P7+P6</f>
        <v>4068</v>
      </c>
      <c r="Q8">
        <f t="shared" si="10"/>
        <v>5934</v>
      </c>
      <c r="R8">
        <f t="shared" si="10"/>
        <v>5934</v>
      </c>
      <c r="S8">
        <f t="shared" si="10"/>
        <v>5934</v>
      </c>
      <c r="T8">
        <f t="shared" si="10"/>
        <v>5934</v>
      </c>
      <c r="U8">
        <f t="shared" si="10"/>
        <v>5934</v>
      </c>
      <c r="V8">
        <f t="shared" si="10"/>
        <v>5934</v>
      </c>
      <c r="W8">
        <f t="shared" si="10"/>
        <v>5934</v>
      </c>
      <c r="X8">
        <f t="shared" si="10"/>
        <v>5934</v>
      </c>
      <c r="Y8">
        <f t="shared" si="10"/>
        <v>5934</v>
      </c>
      <c r="Z8">
        <f t="shared" si="10"/>
        <v>5934</v>
      </c>
      <c r="AA8">
        <f t="shared" si="10"/>
        <v>5934</v>
      </c>
      <c r="AB8">
        <f t="shared" si="10"/>
        <v>5934</v>
      </c>
      <c r="AC8">
        <f t="shared" si="10"/>
        <v>5934</v>
      </c>
      <c r="AD8">
        <f t="shared" si="10"/>
        <v>5934</v>
      </c>
      <c r="AE8">
        <f t="shared" si="10"/>
        <v>5934</v>
      </c>
      <c r="AF8">
        <f t="shared" si="10"/>
        <v>5934</v>
      </c>
      <c r="AG8">
        <f t="shared" si="10"/>
        <v>5934</v>
      </c>
      <c r="AH8">
        <f t="shared" si="10"/>
        <v>5934</v>
      </c>
      <c r="AI8">
        <f t="shared" si="10"/>
        <v>5934</v>
      </c>
      <c r="AJ8">
        <f t="shared" si="10"/>
        <v>5934</v>
      </c>
      <c r="AK8">
        <f t="shared" si="10"/>
        <v>5934</v>
      </c>
      <c r="AL8">
        <f t="shared" si="10"/>
        <v>5934</v>
      </c>
      <c r="AM8">
        <f t="shared" si="10"/>
        <v>5934</v>
      </c>
      <c r="AN8">
        <f t="shared" si="10"/>
        <v>5934</v>
      </c>
      <c r="AO8">
        <f t="shared" si="10"/>
        <v>5934</v>
      </c>
      <c r="AP8">
        <f t="shared" si="10"/>
        <v>5934</v>
      </c>
      <c r="AQ8">
        <f t="shared" si="10"/>
        <v>5934</v>
      </c>
      <c r="AR8">
        <f t="shared" si="10"/>
        <v>5934</v>
      </c>
      <c r="AS8">
        <f t="shared" si="10"/>
        <v>5934</v>
      </c>
      <c r="BJ8" s="7">
        <f>BJ7+BJ6</f>
        <v>18034</v>
      </c>
      <c r="BK8" s="7">
        <f>BK7+BK6</f>
        <v>22396</v>
      </c>
      <c r="BL8" s="7">
        <f>BL7+BL6</f>
        <v>23153</v>
      </c>
      <c r="BM8" s="7">
        <f t="shared" ref="BM8:BZ8" si="11">BM7+BM6</f>
        <v>22689.94</v>
      </c>
      <c r="BN8" s="7">
        <f t="shared" si="11"/>
        <v>22463.0406</v>
      </c>
      <c r="BO8" s="7">
        <f t="shared" si="11"/>
        <v>22238.410193999996</v>
      </c>
      <c r="BP8" s="7">
        <f t="shared" si="11"/>
        <v>22016.026092059998</v>
      </c>
      <c r="BQ8" s="7">
        <f t="shared" si="11"/>
        <v>21795.865831139396</v>
      </c>
      <c r="BR8" s="7">
        <f t="shared" si="11"/>
        <v>21577.907172828003</v>
      </c>
      <c r="BS8" s="7">
        <f t="shared" si="11"/>
        <v>21362.128101099723</v>
      </c>
      <c r="BT8" s="7">
        <f t="shared" si="11"/>
        <v>21148.506820088725</v>
      </c>
      <c r="BU8" s="7">
        <f t="shared" si="11"/>
        <v>20937.021751887838</v>
      </c>
      <c r="BV8" s="7">
        <f t="shared" si="11"/>
        <v>20727.651534368961</v>
      </c>
      <c r="BW8" s="7">
        <f t="shared" si="11"/>
        <v>20520.375019025269</v>
      </c>
      <c r="BX8" s="7">
        <f t="shared" si="11"/>
        <v>20315.171268835016</v>
      </c>
      <c r="BY8" s="7">
        <f t="shared" si="11"/>
        <v>20112.019556146664</v>
      </c>
      <c r="BZ8" s="7">
        <f t="shared" si="11"/>
        <v>19910.899360585197</v>
      </c>
    </row>
    <row r="9" spans="1:83" s="7" customFormat="1" x14ac:dyDescent="0.55000000000000004">
      <c r="C9" s="7" t="s">
        <v>58</v>
      </c>
      <c r="D9" s="7">
        <f>D5-D8</f>
        <v>17463</v>
      </c>
      <c r="E9" s="7">
        <f>E5-E8</f>
        <v>13593</v>
      </c>
      <c r="F9" s="7">
        <f>F5-F8</f>
        <v>10282</v>
      </c>
      <c r="G9" s="7">
        <f>G5-G8</f>
        <v>11165</v>
      </c>
      <c r="H9" s="7">
        <f t="shared" ref="H9:M9" si="12">H5-H8</f>
        <v>24246</v>
      </c>
      <c r="I9" s="7">
        <f t="shared" si="12"/>
        <v>18278</v>
      </c>
      <c r="J9" s="7">
        <f t="shared" si="12"/>
        <v>14083</v>
      </c>
      <c r="K9" s="7">
        <f t="shared" si="12"/>
        <v>14623</v>
      </c>
      <c r="L9" s="7">
        <f t="shared" si="12"/>
        <v>24171</v>
      </c>
      <c r="M9" s="7">
        <f t="shared" si="12"/>
        <v>16665.800000000003</v>
      </c>
      <c r="N9" s="7">
        <f t="shared" ref="N9:AS9" si="13">N5-N8</f>
        <v>13251.900000000001</v>
      </c>
      <c r="O9" s="7">
        <f t="shared" si="13"/>
        <v>14263.392</v>
      </c>
      <c r="P9" s="7">
        <f t="shared" si="13"/>
        <v>15853</v>
      </c>
      <c r="Q9" s="7">
        <f t="shared" si="13"/>
        <v>13987</v>
      </c>
      <c r="R9" s="7">
        <f t="shared" si="13"/>
        <v>13987</v>
      </c>
      <c r="S9" s="7">
        <f t="shared" si="13"/>
        <v>13987</v>
      </c>
      <c r="T9" s="7">
        <f t="shared" si="13"/>
        <v>13987</v>
      </c>
      <c r="U9" s="7">
        <f t="shared" si="13"/>
        <v>13987</v>
      </c>
      <c r="V9" s="7">
        <f t="shared" si="13"/>
        <v>13987</v>
      </c>
      <c r="W9" s="7">
        <f t="shared" si="13"/>
        <v>13987</v>
      </c>
      <c r="X9" s="7">
        <f t="shared" si="13"/>
        <v>13987</v>
      </c>
      <c r="Y9" s="7">
        <f t="shared" si="13"/>
        <v>13987</v>
      </c>
      <c r="Z9" s="7">
        <f t="shared" si="13"/>
        <v>13987</v>
      </c>
      <c r="AA9" s="7">
        <f t="shared" si="13"/>
        <v>13987</v>
      </c>
      <c r="AB9" s="7">
        <f t="shared" si="13"/>
        <v>13987</v>
      </c>
      <c r="AC9" s="7">
        <f t="shared" si="13"/>
        <v>13987</v>
      </c>
      <c r="AD9" s="7">
        <f t="shared" si="13"/>
        <v>13987</v>
      </c>
      <c r="AE9" s="7">
        <f t="shared" si="13"/>
        <v>13987</v>
      </c>
      <c r="AF9" s="7">
        <f t="shared" si="13"/>
        <v>13987</v>
      </c>
      <c r="AG9" s="7">
        <f t="shared" si="13"/>
        <v>13987</v>
      </c>
      <c r="AH9" s="7">
        <f t="shared" si="13"/>
        <v>13987</v>
      </c>
      <c r="AI9" s="7">
        <f t="shared" si="13"/>
        <v>13987</v>
      </c>
      <c r="AJ9" s="7">
        <f t="shared" si="13"/>
        <v>13987</v>
      </c>
      <c r="AK9" s="7">
        <f t="shared" si="13"/>
        <v>13987</v>
      </c>
      <c r="AL9" s="7">
        <f t="shared" si="13"/>
        <v>13987</v>
      </c>
      <c r="AM9" s="7">
        <f t="shared" si="13"/>
        <v>13987</v>
      </c>
      <c r="AN9" s="7">
        <f t="shared" si="13"/>
        <v>13987</v>
      </c>
      <c r="AO9" s="7">
        <f t="shared" si="13"/>
        <v>13987</v>
      </c>
      <c r="AP9" s="7">
        <f t="shared" si="13"/>
        <v>13987</v>
      </c>
      <c r="AQ9" s="7">
        <f t="shared" si="13"/>
        <v>13987</v>
      </c>
      <c r="AR9" s="7">
        <f t="shared" si="13"/>
        <v>13987</v>
      </c>
      <c r="AS9" s="7">
        <f t="shared" si="13"/>
        <v>13987</v>
      </c>
      <c r="BJ9" s="7">
        <f t="shared" ref="BJ9:BZ9" si="14">BJ5-BJ8</f>
        <v>52503</v>
      </c>
      <c r="BK9" s="7">
        <f t="shared" si="14"/>
        <v>71230</v>
      </c>
      <c r="BL9" s="7">
        <f t="shared" si="14"/>
        <v>68352.092000000004</v>
      </c>
      <c r="BM9" s="7">
        <f t="shared" si="14"/>
        <v>66985.050159999999</v>
      </c>
      <c r="BN9" s="7">
        <f t="shared" si="14"/>
        <v>67148.376649199985</v>
      </c>
      <c r="BO9" s="7">
        <f t="shared" si="14"/>
        <v>66476.892882707994</v>
      </c>
      <c r="BP9" s="7">
        <f t="shared" si="14"/>
        <v>65812.123953880917</v>
      </c>
      <c r="BQ9" s="7">
        <f t="shared" si="14"/>
        <v>65154.002714342118</v>
      </c>
      <c r="BR9" s="7">
        <f t="shared" si="14"/>
        <v>64502.462687198691</v>
      </c>
      <c r="BS9" s="7">
        <f t="shared" si="14"/>
        <v>63857.438060326705</v>
      </c>
      <c r="BT9" s="7">
        <f t="shared" si="14"/>
        <v>63218.863679723443</v>
      </c>
      <c r="BU9" s="7">
        <f t="shared" si="14"/>
        <v>62586.675042926203</v>
      </c>
      <c r="BV9" s="7">
        <f t="shared" si="14"/>
        <v>61960.808292496942</v>
      </c>
      <c r="BW9" s="7">
        <f t="shared" si="14"/>
        <v>61341.200209571973</v>
      </c>
      <c r="BX9" s="7">
        <f t="shared" si="14"/>
        <v>60727.788207476253</v>
      </c>
      <c r="BY9" s="7">
        <f t="shared" si="14"/>
        <v>60120.510325401483</v>
      </c>
      <c r="BZ9" s="7">
        <f t="shared" si="14"/>
        <v>59519.305222147479</v>
      </c>
    </row>
    <row r="10" spans="1:83" x14ac:dyDescent="0.55000000000000004">
      <c r="C10" t="s">
        <v>61</v>
      </c>
      <c r="D10">
        <v>246</v>
      </c>
      <c r="E10">
        <v>225</v>
      </c>
      <c r="F10">
        <v>202</v>
      </c>
      <c r="G10">
        <v>307</v>
      </c>
      <c r="H10">
        <v>170</v>
      </c>
      <c r="I10">
        <v>286</v>
      </c>
      <c r="J10">
        <v>390</v>
      </c>
      <c r="K10">
        <v>439</v>
      </c>
      <c r="L10">
        <v>402</v>
      </c>
      <c r="M10">
        <f>L10+10</f>
        <v>412</v>
      </c>
      <c r="N10">
        <f>M10+10</f>
        <v>422</v>
      </c>
      <c r="O10">
        <f>N10+10</f>
        <v>432</v>
      </c>
      <c r="P10">
        <v>155</v>
      </c>
      <c r="Q10">
        <v>155</v>
      </c>
      <c r="R10">
        <v>155</v>
      </c>
      <c r="S10">
        <v>155</v>
      </c>
      <c r="T10">
        <v>155</v>
      </c>
      <c r="U10">
        <v>155</v>
      </c>
      <c r="V10">
        <v>155</v>
      </c>
      <c r="W10">
        <v>155</v>
      </c>
      <c r="X10">
        <v>155</v>
      </c>
      <c r="Y10">
        <v>155</v>
      </c>
      <c r="Z10">
        <v>155</v>
      </c>
      <c r="AA10">
        <v>155</v>
      </c>
      <c r="AB10">
        <v>155</v>
      </c>
      <c r="AC10">
        <v>155</v>
      </c>
      <c r="AD10">
        <v>155</v>
      </c>
      <c r="AE10">
        <v>155</v>
      </c>
      <c r="AF10">
        <v>155</v>
      </c>
      <c r="AG10">
        <v>155</v>
      </c>
      <c r="AH10">
        <v>155</v>
      </c>
      <c r="AI10">
        <v>155</v>
      </c>
      <c r="AJ10">
        <v>155</v>
      </c>
      <c r="AK10">
        <v>155</v>
      </c>
      <c r="AL10">
        <v>155</v>
      </c>
      <c r="AM10">
        <v>155</v>
      </c>
      <c r="AN10">
        <v>155</v>
      </c>
      <c r="AO10">
        <v>155</v>
      </c>
      <c r="AP10">
        <v>155</v>
      </c>
      <c r="AQ10">
        <v>155</v>
      </c>
      <c r="AR10">
        <v>155</v>
      </c>
      <c r="AS10">
        <v>155</v>
      </c>
      <c r="BJ10" s="7">
        <f>SUM(D10:G10)</f>
        <v>980</v>
      </c>
      <c r="BK10" s="7">
        <f>SUM(H10:K10)</f>
        <v>1285</v>
      </c>
      <c r="BL10" s="7">
        <f>SUM(L10:O10)</f>
        <v>1668</v>
      </c>
      <c r="BM10" s="7">
        <f>BL10*1.001</f>
        <v>1669.6679999999999</v>
      </c>
      <c r="BN10" s="7">
        <f t="shared" ref="BN10:BZ10" si="15">BM10*1.01</f>
        <v>1686.3646799999999</v>
      </c>
      <c r="BO10" s="7">
        <f t="shared" si="15"/>
        <v>1703.2283267999999</v>
      </c>
      <c r="BP10" s="7">
        <f t="shared" si="15"/>
        <v>1720.2606100679998</v>
      </c>
      <c r="BQ10" s="7">
        <f t="shared" si="15"/>
        <v>1737.4632161686798</v>
      </c>
      <c r="BR10" s="7">
        <f t="shared" si="15"/>
        <v>1754.8378483303666</v>
      </c>
      <c r="BS10" s="7">
        <f t="shared" si="15"/>
        <v>1772.3862268136702</v>
      </c>
      <c r="BT10" s="7">
        <f t="shared" si="15"/>
        <v>1790.110089081807</v>
      </c>
      <c r="BU10" s="7">
        <f t="shared" si="15"/>
        <v>1808.0111899726251</v>
      </c>
      <c r="BV10" s="7">
        <f t="shared" si="15"/>
        <v>1826.0913018723513</v>
      </c>
      <c r="BW10" s="7">
        <f t="shared" si="15"/>
        <v>1844.3522148910749</v>
      </c>
      <c r="BX10" s="7">
        <f t="shared" si="15"/>
        <v>1862.7957370399856</v>
      </c>
      <c r="BY10" s="7">
        <f t="shared" si="15"/>
        <v>1881.4236944103855</v>
      </c>
      <c r="BZ10" s="7">
        <f t="shared" si="15"/>
        <v>1900.2379313544893</v>
      </c>
    </row>
    <row r="11" spans="1:83" x14ac:dyDescent="0.55000000000000004">
      <c r="C11" t="s">
        <v>63</v>
      </c>
      <c r="D11">
        <f>D10+D9</f>
        <v>17709</v>
      </c>
      <c r="E11">
        <f>E10+E9</f>
        <v>13818</v>
      </c>
      <c r="F11">
        <f>F10+F9</f>
        <v>10484</v>
      </c>
      <c r="G11">
        <f>G10+G9</f>
        <v>11472</v>
      </c>
      <c r="H11">
        <f t="shared" ref="H11:L11" si="16">H10+H9</f>
        <v>24416</v>
      </c>
      <c r="I11">
        <f t="shared" si="16"/>
        <v>18564</v>
      </c>
      <c r="J11">
        <f t="shared" si="16"/>
        <v>14473</v>
      </c>
      <c r="K11">
        <f t="shared" si="16"/>
        <v>15062</v>
      </c>
      <c r="L11">
        <f t="shared" si="16"/>
        <v>24573</v>
      </c>
      <c r="M11">
        <f>M10+M9</f>
        <v>17077.800000000003</v>
      </c>
      <c r="N11">
        <f>N10+N9</f>
        <v>13673.900000000001</v>
      </c>
      <c r="O11">
        <f>O10+O9</f>
        <v>14695.392</v>
      </c>
      <c r="P11">
        <f t="shared" ref="P11:AS11" si="17">P10+P9</f>
        <v>16008</v>
      </c>
      <c r="Q11">
        <f t="shared" si="17"/>
        <v>14142</v>
      </c>
      <c r="R11">
        <f t="shared" si="17"/>
        <v>14142</v>
      </c>
      <c r="S11">
        <f t="shared" si="17"/>
        <v>14142</v>
      </c>
      <c r="T11">
        <f t="shared" si="17"/>
        <v>14142</v>
      </c>
      <c r="U11">
        <f t="shared" si="17"/>
        <v>14142</v>
      </c>
      <c r="V11">
        <f t="shared" si="17"/>
        <v>14142</v>
      </c>
      <c r="W11">
        <f t="shared" si="17"/>
        <v>14142</v>
      </c>
      <c r="X11">
        <f t="shared" si="17"/>
        <v>14142</v>
      </c>
      <c r="Y11">
        <f t="shared" si="17"/>
        <v>14142</v>
      </c>
      <c r="Z11">
        <f t="shared" si="17"/>
        <v>14142</v>
      </c>
      <c r="AA11">
        <f t="shared" si="17"/>
        <v>14142</v>
      </c>
      <c r="AB11">
        <f t="shared" si="17"/>
        <v>14142</v>
      </c>
      <c r="AC11">
        <f t="shared" si="17"/>
        <v>14142</v>
      </c>
      <c r="AD11">
        <f t="shared" si="17"/>
        <v>14142</v>
      </c>
      <c r="AE11">
        <f t="shared" si="17"/>
        <v>14142</v>
      </c>
      <c r="AF11">
        <f t="shared" si="17"/>
        <v>14142</v>
      </c>
      <c r="AG11">
        <f t="shared" si="17"/>
        <v>14142</v>
      </c>
      <c r="AH11">
        <f t="shared" si="17"/>
        <v>14142</v>
      </c>
      <c r="AI11">
        <f t="shared" si="17"/>
        <v>14142</v>
      </c>
      <c r="AJ11">
        <f t="shared" si="17"/>
        <v>14142</v>
      </c>
      <c r="AK11">
        <f t="shared" si="17"/>
        <v>14142</v>
      </c>
      <c r="AL11">
        <f t="shared" si="17"/>
        <v>14142</v>
      </c>
      <c r="AM11">
        <f t="shared" si="17"/>
        <v>14142</v>
      </c>
      <c r="AN11">
        <f t="shared" si="17"/>
        <v>14142</v>
      </c>
      <c r="AO11">
        <f t="shared" si="17"/>
        <v>14142</v>
      </c>
      <c r="AP11">
        <f t="shared" si="17"/>
        <v>14142</v>
      </c>
      <c r="AQ11">
        <f t="shared" si="17"/>
        <v>14142</v>
      </c>
      <c r="AR11">
        <f t="shared" si="17"/>
        <v>14142</v>
      </c>
      <c r="AS11">
        <f t="shared" si="17"/>
        <v>14142</v>
      </c>
      <c r="BJ11" s="7">
        <f>BJ10+BJ9</f>
        <v>53483</v>
      </c>
      <c r="BK11" s="7">
        <f>BK10+BK9</f>
        <v>72515</v>
      </c>
      <c r="BL11" s="7">
        <f>BL10+BL9</f>
        <v>70020.092000000004</v>
      </c>
      <c r="BM11" s="7">
        <f t="shared" ref="BM11:BZ11" si="18">BM10+BM9</f>
        <v>68654.718160000004</v>
      </c>
      <c r="BN11" s="7">
        <f t="shared" si="18"/>
        <v>68834.741329199984</v>
      </c>
      <c r="BO11" s="7">
        <f t="shared" si="18"/>
        <v>68180.121209507997</v>
      </c>
      <c r="BP11" s="7">
        <f t="shared" si="18"/>
        <v>67532.384563948915</v>
      </c>
      <c r="BQ11" s="7">
        <f t="shared" si="18"/>
        <v>66891.465930510793</v>
      </c>
      <c r="BR11" s="7">
        <f t="shared" si="18"/>
        <v>66257.300535529052</v>
      </c>
      <c r="BS11" s="7">
        <f t="shared" si="18"/>
        <v>65629.824287140378</v>
      </c>
      <c r="BT11" s="7">
        <f t="shared" si="18"/>
        <v>65008.973768805248</v>
      </c>
      <c r="BU11" s="7">
        <f t="shared" si="18"/>
        <v>64394.686232898828</v>
      </c>
      <c r="BV11" s="7">
        <f t="shared" si="18"/>
        <v>63786.899594369293</v>
      </c>
      <c r="BW11" s="7">
        <f t="shared" si="18"/>
        <v>63185.552424463051</v>
      </c>
      <c r="BX11" s="7">
        <f t="shared" si="18"/>
        <v>62590.583944516242</v>
      </c>
      <c r="BY11" s="7">
        <f t="shared" si="18"/>
        <v>62001.934019811866</v>
      </c>
      <c r="BZ11" s="7">
        <f t="shared" si="18"/>
        <v>61419.543153501967</v>
      </c>
    </row>
    <row r="12" spans="1:83" x14ac:dyDescent="0.55000000000000004">
      <c r="C12" t="s">
        <v>64</v>
      </c>
      <c r="D12">
        <v>4637</v>
      </c>
      <c r="E12">
        <v>3595</v>
      </c>
      <c r="F12">
        <v>2736</v>
      </c>
      <c r="G12">
        <v>3000</v>
      </c>
      <c r="H12">
        <v>6392</v>
      </c>
      <c r="I12">
        <v>4995</v>
      </c>
      <c r="J12">
        <v>3796</v>
      </c>
      <c r="K12">
        <v>3938</v>
      </c>
      <c r="L12">
        <v>6212</v>
      </c>
      <c r="M12">
        <f>M11*25%</f>
        <v>4269.4500000000007</v>
      </c>
      <c r="N12">
        <f>N11*25%</f>
        <v>3418.4750000000004</v>
      </c>
      <c r="O12">
        <f>O11*25%</f>
        <v>3673.848</v>
      </c>
      <c r="P12">
        <v>3626</v>
      </c>
      <c r="Q12">
        <v>3626</v>
      </c>
      <c r="R12">
        <v>3626</v>
      </c>
      <c r="S12">
        <v>3626</v>
      </c>
      <c r="T12">
        <v>3626</v>
      </c>
      <c r="U12">
        <v>3626</v>
      </c>
      <c r="V12">
        <v>3626</v>
      </c>
      <c r="W12">
        <v>3626</v>
      </c>
      <c r="X12">
        <v>3626</v>
      </c>
      <c r="Y12">
        <v>3626</v>
      </c>
      <c r="Z12">
        <v>3626</v>
      </c>
      <c r="AA12">
        <v>3626</v>
      </c>
      <c r="AB12">
        <v>3626</v>
      </c>
      <c r="AC12">
        <v>3626</v>
      </c>
      <c r="AD12">
        <v>3626</v>
      </c>
      <c r="AE12">
        <v>3626</v>
      </c>
      <c r="AF12">
        <v>3626</v>
      </c>
      <c r="AG12">
        <v>3626</v>
      </c>
      <c r="AH12">
        <v>3626</v>
      </c>
      <c r="AI12">
        <v>3626</v>
      </c>
      <c r="AJ12">
        <v>3626</v>
      </c>
      <c r="AK12">
        <v>3626</v>
      </c>
      <c r="AL12">
        <v>3626</v>
      </c>
      <c r="AM12">
        <v>3626</v>
      </c>
      <c r="AN12">
        <v>3626</v>
      </c>
      <c r="AO12">
        <v>3626</v>
      </c>
      <c r="AP12">
        <v>3626</v>
      </c>
      <c r="AQ12">
        <v>3626</v>
      </c>
      <c r="AR12">
        <v>3626</v>
      </c>
      <c r="AS12">
        <v>3626</v>
      </c>
      <c r="BJ12" s="7">
        <f>SUM(D12:G12)</f>
        <v>13968</v>
      </c>
      <c r="BK12" s="7">
        <f>SUM(H12:K12)</f>
        <v>19121</v>
      </c>
      <c r="BL12" s="7">
        <f>SUM(L12:O12)</f>
        <v>17573.773000000001</v>
      </c>
      <c r="BM12" s="7">
        <f>BM11*25%</f>
        <v>17163.679540000001</v>
      </c>
      <c r="BN12" s="7">
        <f t="shared" ref="BN12:BZ12" si="19">BN11*25%</f>
        <v>17208.685332299996</v>
      </c>
      <c r="BO12" s="7">
        <f t="shared" si="19"/>
        <v>17045.030302376999</v>
      </c>
      <c r="BP12" s="7">
        <f t="shared" si="19"/>
        <v>16883.096140987229</v>
      </c>
      <c r="BQ12" s="7">
        <f t="shared" si="19"/>
        <v>16722.866482627698</v>
      </c>
      <c r="BR12" s="7">
        <f t="shared" si="19"/>
        <v>16564.325133882263</v>
      </c>
      <c r="BS12" s="7">
        <f t="shared" si="19"/>
        <v>16407.456071785095</v>
      </c>
      <c r="BT12" s="7">
        <f t="shared" si="19"/>
        <v>16252.243442201312</v>
      </c>
      <c r="BU12" s="7">
        <f t="shared" si="19"/>
        <v>16098.671558224707</v>
      </c>
      <c r="BV12" s="7">
        <f t="shared" si="19"/>
        <v>15946.724898592323</v>
      </c>
      <c r="BW12" s="7">
        <f t="shared" si="19"/>
        <v>15796.388106115763</v>
      </c>
      <c r="BX12" s="7">
        <f t="shared" si="19"/>
        <v>15647.64598612906</v>
      </c>
      <c r="BY12" s="7">
        <f t="shared" si="19"/>
        <v>15500.483504952967</v>
      </c>
      <c r="BZ12" s="7">
        <f t="shared" si="19"/>
        <v>15354.885788375492</v>
      </c>
    </row>
    <row r="13" spans="1:83" s="7" customFormat="1" x14ac:dyDescent="0.55000000000000004">
      <c r="C13" s="7" t="s">
        <v>65</v>
      </c>
      <c r="D13" s="7">
        <f>D11-D12</f>
        <v>13072</v>
      </c>
      <c r="E13" s="7">
        <f>E11-E12</f>
        <v>10223</v>
      </c>
      <c r="F13" s="7">
        <f>F11-F12</f>
        <v>7748</v>
      </c>
      <c r="G13" s="7">
        <f>G11-G12</f>
        <v>8472</v>
      </c>
      <c r="H13" s="7">
        <f t="shared" ref="H13:M13" si="20">H11-H12</f>
        <v>18024</v>
      </c>
      <c r="I13" s="7">
        <f t="shared" si="20"/>
        <v>13569</v>
      </c>
      <c r="J13" s="7">
        <f t="shared" si="20"/>
        <v>10677</v>
      </c>
      <c r="K13" s="7">
        <f t="shared" si="20"/>
        <v>11124</v>
      </c>
      <c r="L13" s="7">
        <f t="shared" si="20"/>
        <v>18361</v>
      </c>
      <c r="M13" s="7">
        <f t="shared" si="20"/>
        <v>12808.350000000002</v>
      </c>
      <c r="N13" s="7">
        <f t="shared" ref="N13:AS13" si="21">N11-N12</f>
        <v>10255.425000000001</v>
      </c>
      <c r="O13" s="7">
        <f t="shared" si="21"/>
        <v>11021.544</v>
      </c>
      <c r="P13" s="7">
        <f t="shared" si="21"/>
        <v>12382</v>
      </c>
      <c r="Q13" s="7">
        <f t="shared" si="21"/>
        <v>10516</v>
      </c>
      <c r="R13" s="7">
        <f t="shared" si="21"/>
        <v>10516</v>
      </c>
      <c r="S13" s="7">
        <f t="shared" si="21"/>
        <v>10516</v>
      </c>
      <c r="T13" s="7">
        <f t="shared" si="21"/>
        <v>10516</v>
      </c>
      <c r="U13" s="7">
        <f t="shared" si="21"/>
        <v>10516</v>
      </c>
      <c r="V13" s="7">
        <f t="shared" si="21"/>
        <v>10516</v>
      </c>
      <c r="W13" s="7">
        <f t="shared" si="21"/>
        <v>10516</v>
      </c>
      <c r="X13" s="7">
        <f t="shared" si="21"/>
        <v>10516</v>
      </c>
      <c r="Y13" s="7">
        <f t="shared" si="21"/>
        <v>10516</v>
      </c>
      <c r="Z13" s="7">
        <f t="shared" si="21"/>
        <v>10516</v>
      </c>
      <c r="AA13" s="7">
        <f t="shared" si="21"/>
        <v>10516</v>
      </c>
      <c r="AB13" s="7">
        <f t="shared" si="21"/>
        <v>10516</v>
      </c>
      <c r="AC13" s="7">
        <f t="shared" si="21"/>
        <v>10516</v>
      </c>
      <c r="AD13" s="7">
        <f t="shared" si="21"/>
        <v>10516</v>
      </c>
      <c r="AE13" s="7">
        <f t="shared" si="21"/>
        <v>10516</v>
      </c>
      <c r="AF13" s="7">
        <f t="shared" si="21"/>
        <v>10516</v>
      </c>
      <c r="AG13" s="7">
        <f t="shared" si="21"/>
        <v>10516</v>
      </c>
      <c r="AH13" s="7">
        <f t="shared" si="21"/>
        <v>10516</v>
      </c>
      <c r="AI13" s="7">
        <f t="shared" si="21"/>
        <v>10516</v>
      </c>
      <c r="AJ13" s="7">
        <f t="shared" si="21"/>
        <v>10516</v>
      </c>
      <c r="AK13" s="7">
        <f t="shared" si="21"/>
        <v>10516</v>
      </c>
      <c r="AL13" s="7">
        <f t="shared" si="21"/>
        <v>10516</v>
      </c>
      <c r="AM13" s="7">
        <f t="shared" si="21"/>
        <v>10516</v>
      </c>
      <c r="AN13" s="7">
        <f t="shared" si="21"/>
        <v>10516</v>
      </c>
      <c r="AO13" s="7">
        <f t="shared" si="21"/>
        <v>10516</v>
      </c>
      <c r="AP13" s="7">
        <f t="shared" si="21"/>
        <v>10516</v>
      </c>
      <c r="AQ13" s="7">
        <f t="shared" si="21"/>
        <v>10516</v>
      </c>
      <c r="AR13" s="7">
        <f t="shared" si="21"/>
        <v>10516</v>
      </c>
      <c r="AS13" s="7">
        <f t="shared" si="21"/>
        <v>10516</v>
      </c>
      <c r="BJ13" s="7">
        <f t="shared" ref="BJ13:BZ13" si="22">BJ11-BJ12</f>
        <v>39515</v>
      </c>
      <c r="BK13" s="7">
        <f t="shared" si="22"/>
        <v>53394</v>
      </c>
      <c r="BL13" s="7">
        <f t="shared" si="22"/>
        <v>52446.319000000003</v>
      </c>
      <c r="BM13" s="7">
        <f t="shared" si="22"/>
        <v>51491.038620000007</v>
      </c>
      <c r="BN13" s="7">
        <f t="shared" si="22"/>
        <v>51626.055996899988</v>
      </c>
      <c r="BO13" s="7">
        <f t="shared" si="22"/>
        <v>51135.090907131002</v>
      </c>
      <c r="BP13" s="7">
        <f t="shared" si="22"/>
        <v>50649.28842296169</v>
      </c>
      <c r="BQ13" s="7">
        <f t="shared" si="22"/>
        <v>50168.599447883098</v>
      </c>
      <c r="BR13" s="7">
        <f t="shared" si="22"/>
        <v>49692.975401646792</v>
      </c>
      <c r="BS13" s="7">
        <f t="shared" si="22"/>
        <v>49222.36821535528</v>
      </c>
      <c r="BT13" s="7">
        <f t="shared" si="22"/>
        <v>48756.730326603938</v>
      </c>
      <c r="BU13" s="7">
        <f t="shared" si="22"/>
        <v>48296.014674674123</v>
      </c>
      <c r="BV13" s="7">
        <f t="shared" si="22"/>
        <v>47840.174695776972</v>
      </c>
      <c r="BW13" s="7">
        <f t="shared" si="22"/>
        <v>47389.164318347292</v>
      </c>
      <c r="BX13" s="7">
        <f t="shared" si="22"/>
        <v>46942.937958387178</v>
      </c>
      <c r="BY13" s="7">
        <f t="shared" si="22"/>
        <v>46501.450514858901</v>
      </c>
      <c r="BZ13" s="7">
        <f t="shared" si="22"/>
        <v>46064.657365126477</v>
      </c>
    </row>
    <row r="14" spans="1:83" s="9" customFormat="1" x14ac:dyDescent="0.55000000000000004">
      <c r="C14" s="9" t="s">
        <v>2</v>
      </c>
      <c r="D14" s="9">
        <f>D13/D15</f>
        <v>2.071632329635499</v>
      </c>
      <c r="E14" s="9">
        <f>E13/E15</f>
        <v>1.6603865518921552</v>
      </c>
      <c r="F14" s="9">
        <f>F13/F15</f>
        <v>1.2802990757489907</v>
      </c>
      <c r="G14" s="9">
        <f>G13/G15</f>
        <v>1.418620227729404</v>
      </c>
      <c r="H14" s="9">
        <f t="shared" ref="H14:M14" si="23">H13/H15</f>
        <v>3.0642638558313497</v>
      </c>
      <c r="I14" s="9">
        <f t="shared" si="23"/>
        <v>2.3254498714652958</v>
      </c>
      <c r="J14" s="9">
        <f t="shared" si="23"/>
        <v>1.8494716785033778</v>
      </c>
      <c r="K14" s="9">
        <f t="shared" si="23"/>
        <v>1.957416857293683</v>
      </c>
      <c r="L14" s="9">
        <f t="shared" si="23"/>
        <v>3.2821921990687732</v>
      </c>
      <c r="M14" s="9">
        <f t="shared" si="23"/>
        <v>2.2896065820457778</v>
      </c>
      <c r="N14" s="9">
        <f t="shared" ref="N14:AS14" si="24">N13/N15</f>
        <v>1.8332485122343487</v>
      </c>
      <c r="O14" s="9">
        <f t="shared" si="24"/>
        <v>1.970199103452603</v>
      </c>
      <c r="P14" s="9">
        <f t="shared" si="24"/>
        <v>2.2133927241909235</v>
      </c>
      <c r="Q14" s="9">
        <f t="shared" si="24"/>
        <v>1.8798286131151472</v>
      </c>
      <c r="R14" s="9">
        <f t="shared" si="24"/>
        <v>1.8798286131151472</v>
      </c>
      <c r="S14" s="9">
        <f t="shared" si="24"/>
        <v>1.8798286131151472</v>
      </c>
      <c r="T14" s="9">
        <f t="shared" si="24"/>
        <v>1.8798286131151472</v>
      </c>
      <c r="U14" s="9">
        <f t="shared" si="24"/>
        <v>1.8798286131151472</v>
      </c>
      <c r="V14" s="9">
        <f t="shared" si="24"/>
        <v>1.8798286131151472</v>
      </c>
      <c r="W14" s="9">
        <f t="shared" si="24"/>
        <v>1.8798286131151472</v>
      </c>
      <c r="X14" s="9">
        <f t="shared" si="24"/>
        <v>1.8798286131151472</v>
      </c>
      <c r="Y14" s="9">
        <f t="shared" si="24"/>
        <v>1.8798286131151472</v>
      </c>
      <c r="Z14" s="9">
        <f t="shared" si="24"/>
        <v>1.8798286131151472</v>
      </c>
      <c r="AA14" s="9">
        <f t="shared" si="24"/>
        <v>1.8798286131151472</v>
      </c>
      <c r="AB14" s="9">
        <f t="shared" si="24"/>
        <v>1.8798286131151472</v>
      </c>
      <c r="AC14" s="9">
        <f t="shared" si="24"/>
        <v>1.8798286131151472</v>
      </c>
      <c r="AD14" s="9">
        <f t="shared" si="24"/>
        <v>1.8798286131151472</v>
      </c>
      <c r="AE14" s="9">
        <f t="shared" si="24"/>
        <v>1.8798286131151472</v>
      </c>
      <c r="AF14" s="9">
        <f t="shared" si="24"/>
        <v>1.8798286131151472</v>
      </c>
      <c r="AG14" s="9">
        <f t="shared" si="24"/>
        <v>1.8798286131151472</v>
      </c>
      <c r="AH14" s="9">
        <f t="shared" si="24"/>
        <v>1.8798286131151472</v>
      </c>
      <c r="AI14" s="9">
        <f t="shared" si="24"/>
        <v>1.8798286131151472</v>
      </c>
      <c r="AJ14" s="9">
        <f t="shared" si="24"/>
        <v>1.8798286131151472</v>
      </c>
      <c r="AK14" s="9">
        <f t="shared" si="24"/>
        <v>1.8798286131151472</v>
      </c>
      <c r="AL14" s="9">
        <f t="shared" si="24"/>
        <v>1.8798286131151472</v>
      </c>
      <c r="AM14" s="9">
        <f t="shared" si="24"/>
        <v>1.8798286131151472</v>
      </c>
      <c r="AN14" s="9">
        <f t="shared" si="24"/>
        <v>1.8798286131151472</v>
      </c>
      <c r="AO14" s="9">
        <f t="shared" si="24"/>
        <v>1.8798286131151472</v>
      </c>
      <c r="AP14" s="9">
        <f t="shared" si="24"/>
        <v>1.8798286131151472</v>
      </c>
      <c r="AQ14" s="9">
        <f t="shared" si="24"/>
        <v>1.8798286131151472</v>
      </c>
      <c r="AR14" s="9">
        <f t="shared" si="24"/>
        <v>1.8798286131151472</v>
      </c>
      <c r="AS14" s="9">
        <f t="shared" si="24"/>
        <v>1.8798286131151472</v>
      </c>
      <c r="BJ14" s="9">
        <f>BJ13/BJ15</f>
        <v>6.4538755122299225</v>
      </c>
      <c r="BK14" s="9">
        <f>BK13/BK15</f>
        <v>9.2165882708324336</v>
      </c>
      <c r="BL14" s="9">
        <f>BL13/BL15</f>
        <v>9.3752463968015025</v>
      </c>
      <c r="BM14" s="7"/>
      <c r="CC14" s="9" t="s">
        <v>95</v>
      </c>
      <c r="CD14" s="13">
        <v>0.05</v>
      </c>
      <c r="CE14" s="9" t="s">
        <v>100</v>
      </c>
    </row>
    <row r="15" spans="1:83" x14ac:dyDescent="0.55000000000000004">
      <c r="B15" t="s">
        <v>70</v>
      </c>
      <c r="C15" t="s">
        <v>69</v>
      </c>
      <c r="D15">
        <v>6310</v>
      </c>
      <c r="E15">
        <v>6157</v>
      </c>
      <c r="F15">
        <v>6051.7110000000002</v>
      </c>
      <c r="G15">
        <v>5972</v>
      </c>
      <c r="H15">
        <v>5882</v>
      </c>
      <c r="I15">
        <v>5835</v>
      </c>
      <c r="J15">
        <v>5773</v>
      </c>
      <c r="K15">
        <v>5683</v>
      </c>
      <c r="L15">
        <v>5594.1270000000004</v>
      </c>
      <c r="M15">
        <v>5594.1270000000004</v>
      </c>
      <c r="N15">
        <v>5594.1270000000004</v>
      </c>
      <c r="O15">
        <v>5594.1270000000004</v>
      </c>
      <c r="P15">
        <v>5594.1270000000004</v>
      </c>
      <c r="Q15">
        <v>5594.1270000000004</v>
      </c>
      <c r="R15">
        <v>5594.1270000000004</v>
      </c>
      <c r="S15">
        <v>5594.1270000000004</v>
      </c>
      <c r="T15">
        <v>5594.1270000000004</v>
      </c>
      <c r="U15">
        <v>5594.1270000000004</v>
      </c>
      <c r="V15">
        <v>5594.1270000000004</v>
      </c>
      <c r="W15">
        <v>5594.1270000000004</v>
      </c>
      <c r="X15">
        <v>5594.1270000000004</v>
      </c>
      <c r="Y15">
        <v>5594.1270000000004</v>
      </c>
      <c r="Z15">
        <v>5594.1270000000004</v>
      </c>
      <c r="AA15">
        <v>5594.1270000000004</v>
      </c>
      <c r="AB15">
        <v>5594.1270000000004</v>
      </c>
      <c r="AC15">
        <v>5594.1270000000004</v>
      </c>
      <c r="AD15">
        <v>5594.1270000000004</v>
      </c>
      <c r="AE15">
        <v>5594.1270000000004</v>
      </c>
      <c r="AF15">
        <v>5594.1270000000004</v>
      </c>
      <c r="AG15">
        <v>5594.1270000000004</v>
      </c>
      <c r="AH15">
        <v>5594.1270000000004</v>
      </c>
      <c r="AI15">
        <v>5594.1270000000004</v>
      </c>
      <c r="AJ15">
        <v>5594.1270000000004</v>
      </c>
      <c r="AK15">
        <v>5594.1270000000004</v>
      </c>
      <c r="AL15">
        <v>5594.1270000000004</v>
      </c>
      <c r="AM15">
        <v>5594.1270000000004</v>
      </c>
      <c r="AN15">
        <v>5594.1270000000004</v>
      </c>
      <c r="AO15">
        <v>5594.1270000000004</v>
      </c>
      <c r="AP15">
        <v>5594.1270000000004</v>
      </c>
      <c r="AQ15">
        <v>5594.1270000000004</v>
      </c>
      <c r="AR15">
        <v>5594.1270000000004</v>
      </c>
      <c r="AS15">
        <v>5594.1270000000004</v>
      </c>
      <c r="BJ15">
        <f>AVERAGE(D15:G15)</f>
        <v>6122.6777499999998</v>
      </c>
      <c r="BK15">
        <f>AVERAGE(H15:K15)</f>
        <v>5793.25</v>
      </c>
      <c r="BL15">
        <f>AVERAGE(L15:O15)</f>
        <v>5594.1270000000004</v>
      </c>
      <c r="BM15" s="7"/>
      <c r="CC15" t="s">
        <v>96</v>
      </c>
      <c r="CD15">
        <f>NPV($CD$14,BJ13:BZ13)</f>
        <v>553227.2724083116</v>
      </c>
    </row>
    <row r="16" spans="1:83" x14ac:dyDescent="0.55000000000000004">
      <c r="CC16" t="s">
        <v>4</v>
      </c>
      <c r="CD16" s="2">
        <f>MAIN!K5-MAIN!K6</f>
        <v>152776</v>
      </c>
    </row>
    <row r="17" spans="2:82" x14ac:dyDescent="0.55000000000000004">
      <c r="CC17" t="s">
        <v>97</v>
      </c>
      <c r="CD17" s="2">
        <f>CD16+CD15</f>
        <v>706003.2724083116</v>
      </c>
    </row>
    <row r="18" spans="2:82" x14ac:dyDescent="0.55000000000000004">
      <c r="C18" t="s">
        <v>59</v>
      </c>
      <c r="D18" s="8">
        <f>D5/D3</f>
        <v>0.37931034482758619</v>
      </c>
      <c r="E18" s="8">
        <f>E5/E3</f>
        <v>0.39317793453971872</v>
      </c>
      <c r="F18" s="8">
        <f>F5/F3</f>
        <v>0.39364714682624491</v>
      </c>
      <c r="G18" s="8">
        <f>G5/G3</f>
        <v>0.38005365239892697</v>
      </c>
      <c r="H18" s="8">
        <f t="shared" ref="H18:M18" si="25">H5/H3</f>
        <v>0.39867826646469789</v>
      </c>
      <c r="I18" s="8">
        <f t="shared" si="25"/>
        <v>0.40779176004137219</v>
      </c>
      <c r="J18" s="8">
        <f t="shared" si="25"/>
        <v>0.3967543594395726</v>
      </c>
      <c r="K18" s="8">
        <f t="shared" si="25"/>
        <v>0.39898254402827127</v>
      </c>
      <c r="L18" s="8">
        <f t="shared" si="25"/>
        <v>0.40097796288485871</v>
      </c>
      <c r="M18" s="8">
        <f t="shared" si="25"/>
        <v>0.40000000000000008</v>
      </c>
      <c r="N18" s="8">
        <f t="shared" ref="N18:AS18" si="26">N5/N3</f>
        <v>0.4</v>
      </c>
      <c r="O18" s="8">
        <f t="shared" si="26"/>
        <v>0.4</v>
      </c>
      <c r="P18" s="8">
        <f t="shared" si="26"/>
        <v>0.39403050022746605</v>
      </c>
      <c r="Q18" s="8">
        <f t="shared" si="26"/>
        <v>0.39403050022746605</v>
      </c>
      <c r="R18" s="8">
        <f t="shared" si="26"/>
        <v>0.39403050022746605</v>
      </c>
      <c r="S18" s="8">
        <f t="shared" si="26"/>
        <v>0.39403050022746605</v>
      </c>
      <c r="T18" s="8">
        <f t="shared" si="26"/>
        <v>0.39403050022746605</v>
      </c>
      <c r="U18" s="8">
        <f t="shared" si="26"/>
        <v>0.39403050022746605</v>
      </c>
      <c r="V18" s="8">
        <f t="shared" si="26"/>
        <v>0.39403050022746605</v>
      </c>
      <c r="W18" s="8">
        <f t="shared" si="26"/>
        <v>0.39403050022746605</v>
      </c>
      <c r="X18" s="8">
        <f t="shared" si="26"/>
        <v>0.39403050022746605</v>
      </c>
      <c r="Y18" s="8">
        <f t="shared" si="26"/>
        <v>0.39403050022746605</v>
      </c>
      <c r="Z18" s="8">
        <f t="shared" si="26"/>
        <v>0.39403050022746605</v>
      </c>
      <c r="AA18" s="8">
        <f t="shared" si="26"/>
        <v>0.39403050022746605</v>
      </c>
      <c r="AB18" s="8">
        <f t="shared" si="26"/>
        <v>0.39403050022746605</v>
      </c>
      <c r="AC18" s="8">
        <f t="shared" si="26"/>
        <v>0.39403050022746605</v>
      </c>
      <c r="AD18" s="8">
        <f t="shared" si="26"/>
        <v>0.39403050022746605</v>
      </c>
      <c r="AE18" s="8">
        <f t="shared" si="26"/>
        <v>0.39403050022746605</v>
      </c>
      <c r="AF18" s="8">
        <f t="shared" si="26"/>
        <v>0.39403050022746605</v>
      </c>
      <c r="AG18" s="8">
        <f t="shared" si="26"/>
        <v>0.39403050022746605</v>
      </c>
      <c r="AH18" s="8">
        <f t="shared" si="26"/>
        <v>0.39403050022746605</v>
      </c>
      <c r="AI18" s="8">
        <f t="shared" si="26"/>
        <v>0.39403050022746605</v>
      </c>
      <c r="AJ18" s="8">
        <f t="shared" si="26"/>
        <v>0.39403050022746605</v>
      </c>
      <c r="AK18" s="8">
        <f t="shared" si="26"/>
        <v>0.39403050022746605</v>
      </c>
      <c r="AL18" s="8">
        <f t="shared" si="26"/>
        <v>0.39403050022746605</v>
      </c>
      <c r="AM18" s="8">
        <f t="shared" si="26"/>
        <v>0.39403050022746605</v>
      </c>
      <c r="AN18" s="8">
        <f t="shared" si="26"/>
        <v>0.39403050022746605</v>
      </c>
      <c r="AO18" s="8">
        <f t="shared" si="26"/>
        <v>0.39403050022746605</v>
      </c>
      <c r="AP18" s="8">
        <f t="shared" si="26"/>
        <v>0.39403050022746605</v>
      </c>
      <c r="AQ18" s="8">
        <f t="shared" si="26"/>
        <v>0.39403050022746605</v>
      </c>
      <c r="AR18" s="8">
        <f t="shared" si="26"/>
        <v>0.39403050022746605</v>
      </c>
      <c r="AS18" s="8">
        <f t="shared" si="26"/>
        <v>0.39403050022746605</v>
      </c>
      <c r="BJ18" s="8">
        <f>BJ5/BJ3</f>
        <v>0.38588035777783858</v>
      </c>
      <c r="BK18" s="8">
        <f>BK5/BK3</f>
        <v>0.40059902017414373</v>
      </c>
      <c r="BL18" s="8">
        <f t="shared" ref="BL18:BZ18" si="27">BL5/BL3</f>
        <v>0.40032461676082087</v>
      </c>
      <c r="BM18" s="8">
        <f t="shared" si="27"/>
        <v>0.39628093376323686</v>
      </c>
      <c r="BN18" s="8">
        <f t="shared" si="27"/>
        <v>0.4</v>
      </c>
      <c r="BO18" s="8">
        <f t="shared" si="27"/>
        <v>0.4</v>
      </c>
      <c r="BP18" s="8">
        <f t="shared" si="27"/>
        <v>0.4</v>
      </c>
      <c r="BQ18" s="8">
        <f t="shared" si="27"/>
        <v>0.4</v>
      </c>
      <c r="BR18" s="8">
        <f t="shared" si="27"/>
        <v>0.4</v>
      </c>
      <c r="BS18" s="8">
        <f t="shared" si="27"/>
        <v>0.4</v>
      </c>
      <c r="BT18" s="8">
        <f t="shared" si="27"/>
        <v>0.4</v>
      </c>
      <c r="BU18" s="8">
        <f t="shared" si="27"/>
        <v>0.4</v>
      </c>
      <c r="BV18" s="8">
        <f t="shared" si="27"/>
        <v>0.4</v>
      </c>
      <c r="BW18" s="8">
        <f t="shared" si="27"/>
        <v>0.4</v>
      </c>
      <c r="BX18" s="8">
        <f t="shared" si="27"/>
        <v>0.4</v>
      </c>
      <c r="BY18" s="8">
        <f t="shared" si="27"/>
        <v>0.4</v>
      </c>
      <c r="BZ18" s="8">
        <f t="shared" si="27"/>
        <v>0.4</v>
      </c>
      <c r="CC18" t="s">
        <v>98</v>
      </c>
      <c r="CD18">
        <f>CD17/MAIN!K3</f>
        <v>127.33207752653566</v>
      </c>
    </row>
    <row r="19" spans="2:82" x14ac:dyDescent="0.55000000000000004">
      <c r="C19" t="s">
        <v>60</v>
      </c>
      <c r="D19" s="8">
        <f>D9/D3</f>
        <v>0.30320866756953851</v>
      </c>
      <c r="E19" s="8">
        <f>E9/E3</f>
        <v>0.29779170135389738</v>
      </c>
      <c r="F19" s="8">
        <f>F9/F3</f>
        <v>0.27468476170121819</v>
      </c>
      <c r="G19" s="8">
        <f>G9/G3</f>
        <v>0.26505709469885813</v>
      </c>
      <c r="H19" s="8">
        <f t="shared" ref="H19:M19" si="28">H9/H3</f>
        <v>0.32501776163219348</v>
      </c>
      <c r="I19" s="8">
        <f t="shared" si="28"/>
        <v>0.31508360627478021</v>
      </c>
      <c r="J19" s="8">
        <f t="shared" si="28"/>
        <v>0.28390283237576858</v>
      </c>
      <c r="K19" s="8">
        <f t="shared" si="28"/>
        <v>0.28393623424787867</v>
      </c>
      <c r="L19" s="8">
        <f t="shared" si="28"/>
        <v>0.31857602277520036</v>
      </c>
      <c r="M19" s="8">
        <f t="shared" si="28"/>
        <v>0.30241246971937691</v>
      </c>
      <c r="N19" s="8">
        <f t="shared" ref="N19:AS19" si="29">N9/N3</f>
        <v>0.28120891888020627</v>
      </c>
      <c r="O19" s="8">
        <f t="shared" si="29"/>
        <v>0.28260580634653815</v>
      </c>
      <c r="P19" s="8">
        <f t="shared" si="29"/>
        <v>0.31356686512253495</v>
      </c>
      <c r="Q19" s="8">
        <f t="shared" si="29"/>
        <v>0.27665802955080404</v>
      </c>
      <c r="R19" s="8">
        <f t="shared" si="29"/>
        <v>0.27665802955080404</v>
      </c>
      <c r="S19" s="8">
        <f t="shared" si="29"/>
        <v>0.27665802955080404</v>
      </c>
      <c r="T19" s="8">
        <f t="shared" si="29"/>
        <v>0.27665802955080404</v>
      </c>
      <c r="U19" s="8">
        <f t="shared" si="29"/>
        <v>0.27665802955080404</v>
      </c>
      <c r="V19" s="8">
        <f t="shared" si="29"/>
        <v>0.27665802955080404</v>
      </c>
      <c r="W19" s="8">
        <f t="shared" si="29"/>
        <v>0.27665802955080404</v>
      </c>
      <c r="X19" s="8">
        <f t="shared" si="29"/>
        <v>0.27665802955080404</v>
      </c>
      <c r="Y19" s="8">
        <f t="shared" si="29"/>
        <v>0.27665802955080404</v>
      </c>
      <c r="Z19" s="8">
        <f t="shared" si="29"/>
        <v>0.27665802955080404</v>
      </c>
      <c r="AA19" s="8">
        <f t="shared" si="29"/>
        <v>0.27665802955080404</v>
      </c>
      <c r="AB19" s="8">
        <f t="shared" si="29"/>
        <v>0.27665802955080404</v>
      </c>
      <c r="AC19" s="8">
        <f t="shared" si="29"/>
        <v>0.27665802955080404</v>
      </c>
      <c r="AD19" s="8">
        <f t="shared" si="29"/>
        <v>0.27665802955080404</v>
      </c>
      <c r="AE19" s="8">
        <f t="shared" si="29"/>
        <v>0.27665802955080404</v>
      </c>
      <c r="AF19" s="8">
        <f t="shared" si="29"/>
        <v>0.27665802955080404</v>
      </c>
      <c r="AG19" s="8">
        <f t="shared" si="29"/>
        <v>0.27665802955080404</v>
      </c>
      <c r="AH19" s="8">
        <f t="shared" si="29"/>
        <v>0.27665802955080404</v>
      </c>
      <c r="AI19" s="8">
        <f t="shared" si="29"/>
        <v>0.27665802955080404</v>
      </c>
      <c r="AJ19" s="8">
        <f t="shared" si="29"/>
        <v>0.27665802955080404</v>
      </c>
      <c r="AK19" s="8">
        <f t="shared" si="29"/>
        <v>0.27665802955080404</v>
      </c>
      <c r="AL19" s="8">
        <f t="shared" si="29"/>
        <v>0.27665802955080404</v>
      </c>
      <c r="AM19" s="8">
        <f t="shared" si="29"/>
        <v>0.27665802955080404</v>
      </c>
      <c r="AN19" s="8">
        <f t="shared" si="29"/>
        <v>0.27665802955080404</v>
      </c>
      <c r="AO19" s="8">
        <f t="shared" si="29"/>
        <v>0.27665802955080404</v>
      </c>
      <c r="AP19" s="8">
        <f t="shared" si="29"/>
        <v>0.27665802955080404</v>
      </c>
      <c r="AQ19" s="8">
        <f t="shared" si="29"/>
        <v>0.27665802955080404</v>
      </c>
      <c r="AR19" s="8">
        <f t="shared" si="29"/>
        <v>0.27665802955080404</v>
      </c>
      <c r="AS19" s="8">
        <f t="shared" si="29"/>
        <v>0.27665802955080404</v>
      </c>
      <c r="BJ19" s="8">
        <f>BJ9/BJ3</f>
        <v>0.28722339232473537</v>
      </c>
      <c r="BK19" s="8">
        <f>BK9/BK3</f>
        <v>0.30477290717326661</v>
      </c>
      <c r="BL19" s="8">
        <f t="shared" ref="BL19:BZ19" si="30">BL9/BL3</f>
        <v>0.29903281267342335</v>
      </c>
      <c r="BM19" s="8">
        <f t="shared" si="30"/>
        <v>0.29601227921207568</v>
      </c>
      <c r="BN19" s="8">
        <f t="shared" si="30"/>
        <v>0.29973134544883878</v>
      </c>
      <c r="BO19" s="8">
        <f t="shared" si="30"/>
        <v>0.29973134544883884</v>
      </c>
      <c r="BP19" s="8">
        <f t="shared" si="30"/>
        <v>0.29973134544883884</v>
      </c>
      <c r="BQ19" s="8">
        <f t="shared" si="30"/>
        <v>0.29973134544883889</v>
      </c>
      <c r="BR19" s="8">
        <f t="shared" si="30"/>
        <v>0.29973134544883884</v>
      </c>
      <c r="BS19" s="8">
        <f t="shared" si="30"/>
        <v>0.29973134544883884</v>
      </c>
      <c r="BT19" s="8">
        <f t="shared" si="30"/>
        <v>0.29973134544883889</v>
      </c>
      <c r="BU19" s="8">
        <f t="shared" si="30"/>
        <v>0.29973134544883889</v>
      </c>
      <c r="BV19" s="8">
        <f t="shared" si="30"/>
        <v>0.29973134544883884</v>
      </c>
      <c r="BW19" s="8">
        <f t="shared" si="30"/>
        <v>0.29973134544883889</v>
      </c>
      <c r="BX19" s="8">
        <f t="shared" si="30"/>
        <v>0.29973134544883889</v>
      </c>
      <c r="BY19" s="8">
        <f t="shared" si="30"/>
        <v>0.29973134544883884</v>
      </c>
      <c r="BZ19" s="8">
        <f t="shared" si="30"/>
        <v>0.29973134544883889</v>
      </c>
      <c r="CC19" t="s">
        <v>99</v>
      </c>
      <c r="CD19" s="6">
        <f>MAIN!K2</f>
        <v>97</v>
      </c>
    </row>
    <row r="20" spans="2:82" x14ac:dyDescent="0.55000000000000004">
      <c r="B20" t="s">
        <v>67</v>
      </c>
      <c r="C20" t="s">
        <v>66</v>
      </c>
      <c r="D20" s="8">
        <f>D13/D3</f>
        <v>0.2269680869535021</v>
      </c>
      <c r="E20" s="8">
        <f>E13/E3</f>
        <v>0.22396266923717303</v>
      </c>
      <c r="F20" s="8">
        <f>F13/F3</f>
        <v>0.20698867279333191</v>
      </c>
      <c r="G20" s="8">
        <f>G13/G3</f>
        <v>0.20112527597749449</v>
      </c>
      <c r="H20" s="8">
        <f t="shared" ref="H20:M20" si="31">H13/H3</f>
        <v>0.24161181785278624</v>
      </c>
      <c r="I20" s="8">
        <f t="shared" si="31"/>
        <v>0.2339079469057059</v>
      </c>
      <c r="J20" s="8">
        <f t="shared" si="31"/>
        <v>0.21524039915331117</v>
      </c>
      <c r="K20" s="8">
        <f t="shared" si="31"/>
        <v>0.21599580590668144</v>
      </c>
      <c r="L20" s="8">
        <f t="shared" si="31"/>
        <v>0.24199968367777308</v>
      </c>
      <c r="M20" s="8">
        <f t="shared" si="31"/>
        <v>0.23241637104310514</v>
      </c>
      <c r="N20" s="8">
        <f t="shared" ref="N20:AS20" si="32">N13/N3</f>
        <v>0.21762290516130062</v>
      </c>
      <c r="O20" s="8">
        <f t="shared" si="32"/>
        <v>0.21837388534956129</v>
      </c>
      <c r="P20" s="8">
        <f t="shared" si="32"/>
        <v>0.24491168384200013</v>
      </c>
      <c r="Q20" s="8">
        <f t="shared" si="32"/>
        <v>0.20800284827026921</v>
      </c>
      <c r="R20" s="8">
        <f t="shared" si="32"/>
        <v>0.20800284827026921</v>
      </c>
      <c r="S20" s="8">
        <f t="shared" si="32"/>
        <v>0.20800284827026921</v>
      </c>
      <c r="T20" s="8">
        <f t="shared" si="32"/>
        <v>0.20800284827026921</v>
      </c>
      <c r="U20" s="8">
        <f t="shared" si="32"/>
        <v>0.20800284827026921</v>
      </c>
      <c r="V20" s="8">
        <f t="shared" si="32"/>
        <v>0.20800284827026921</v>
      </c>
      <c r="W20" s="8">
        <f t="shared" si="32"/>
        <v>0.20800284827026921</v>
      </c>
      <c r="X20" s="8">
        <f t="shared" si="32"/>
        <v>0.20800284827026921</v>
      </c>
      <c r="Y20" s="8">
        <f t="shared" si="32"/>
        <v>0.20800284827026921</v>
      </c>
      <c r="Z20" s="8">
        <f t="shared" si="32"/>
        <v>0.20800284827026921</v>
      </c>
      <c r="AA20" s="8">
        <f t="shared" si="32"/>
        <v>0.20800284827026921</v>
      </c>
      <c r="AB20" s="8">
        <f t="shared" si="32"/>
        <v>0.20800284827026921</v>
      </c>
      <c r="AC20" s="8">
        <f t="shared" si="32"/>
        <v>0.20800284827026921</v>
      </c>
      <c r="AD20" s="8">
        <f t="shared" si="32"/>
        <v>0.20800284827026921</v>
      </c>
      <c r="AE20" s="8">
        <f t="shared" si="32"/>
        <v>0.20800284827026921</v>
      </c>
      <c r="AF20" s="8">
        <f t="shared" si="32"/>
        <v>0.20800284827026921</v>
      </c>
      <c r="AG20" s="8">
        <f t="shared" si="32"/>
        <v>0.20800284827026921</v>
      </c>
      <c r="AH20" s="8">
        <f t="shared" si="32"/>
        <v>0.20800284827026921</v>
      </c>
      <c r="AI20" s="8">
        <f t="shared" si="32"/>
        <v>0.20800284827026921</v>
      </c>
      <c r="AJ20" s="8">
        <f t="shared" si="32"/>
        <v>0.20800284827026921</v>
      </c>
      <c r="AK20" s="8">
        <f t="shared" si="32"/>
        <v>0.20800284827026921</v>
      </c>
      <c r="AL20" s="8">
        <f t="shared" si="32"/>
        <v>0.20800284827026921</v>
      </c>
      <c r="AM20" s="8">
        <f t="shared" si="32"/>
        <v>0.20800284827026921</v>
      </c>
      <c r="AN20" s="8">
        <f t="shared" si="32"/>
        <v>0.20800284827026921</v>
      </c>
      <c r="AO20" s="8">
        <f t="shared" si="32"/>
        <v>0.20800284827026921</v>
      </c>
      <c r="AP20" s="8">
        <f t="shared" si="32"/>
        <v>0.20800284827026921</v>
      </c>
      <c r="AQ20" s="8">
        <f t="shared" si="32"/>
        <v>0.20800284827026921</v>
      </c>
      <c r="AR20" s="8">
        <f t="shared" si="32"/>
        <v>0.20800284827026921</v>
      </c>
      <c r="AS20" s="8">
        <f t="shared" si="32"/>
        <v>0.20800284827026921</v>
      </c>
      <c r="BJ20" s="8">
        <f>BJ13/BJ3</f>
        <v>0.21617112065428484</v>
      </c>
      <c r="BK20" s="8">
        <f>BK13/BK3</f>
        <v>0.22845773698735639</v>
      </c>
      <c r="BL20" s="8">
        <f t="shared" ref="BL20:BZ20" si="33">BL13/BL3</f>
        <v>0.22944682197784971</v>
      </c>
      <c r="BM20" s="8">
        <f t="shared" si="33"/>
        <v>0.22754300645437053</v>
      </c>
      <c r="BN20" s="8">
        <f t="shared" si="33"/>
        <v>0.23044410001164614</v>
      </c>
      <c r="BO20" s="8">
        <f t="shared" si="33"/>
        <v>0.23055815235356575</v>
      </c>
      <c r="BP20" s="8">
        <f t="shared" si="33"/>
        <v>0.23067450878320084</v>
      </c>
      <c r="BQ20" s="8">
        <f t="shared" si="33"/>
        <v>0.23079321584777804</v>
      </c>
      <c r="BR20" s="8">
        <f t="shared" si="33"/>
        <v>0.23091432103487192</v>
      </c>
      <c r="BS20" s="8">
        <f t="shared" si="33"/>
        <v>0.23103787279140209</v>
      </c>
      <c r="BT20" s="8">
        <f t="shared" si="33"/>
        <v>0.23116392054301368</v>
      </c>
      <c r="BU20" s="8">
        <f t="shared" si="33"/>
        <v>0.23129251471384973</v>
      </c>
      <c r="BV20" s="8">
        <f t="shared" si="33"/>
        <v>0.23142370674672288</v>
      </c>
      <c r="BW20" s="8">
        <f t="shared" si="33"/>
        <v>0.2315575491236945</v>
      </c>
      <c r="BX20" s="8">
        <f t="shared" si="33"/>
        <v>0.23169409538706953</v>
      </c>
      <c r="BY20" s="8">
        <f t="shared" si="33"/>
        <v>0.23183340016081577</v>
      </c>
      <c r="BZ20" s="8">
        <f t="shared" si="33"/>
        <v>0.23197551917241555</v>
      </c>
      <c r="CD20" s="8">
        <f>CD18/CD19-1</f>
        <v>0.31270183017047071</v>
      </c>
    </row>
    <row r="21" spans="2:82" x14ac:dyDescent="0.55000000000000004">
      <c r="C21" t="s">
        <v>68</v>
      </c>
      <c r="D21" s="8">
        <f>D12/D11</f>
        <v>0.26184425998080074</v>
      </c>
      <c r="E21" s="8">
        <f>E12/E11</f>
        <v>0.26016789694601244</v>
      </c>
      <c r="F21" s="8">
        <f>F12/F11</f>
        <v>0.26096909576497518</v>
      </c>
      <c r="G21" s="8">
        <f>G12/G11</f>
        <v>0.2615062761506276</v>
      </c>
      <c r="H21" s="8">
        <f t="shared" ref="H21:M21" si="34">H12/H11</f>
        <v>0.26179554390563564</v>
      </c>
      <c r="I21" s="8">
        <f t="shared" si="34"/>
        <v>0.26906916612798965</v>
      </c>
      <c r="J21" s="8">
        <f t="shared" si="34"/>
        <v>0.26228148967042081</v>
      </c>
      <c r="K21" s="8">
        <f t="shared" si="34"/>
        <v>0.26145266232903996</v>
      </c>
      <c r="L21" s="8">
        <f t="shared" si="34"/>
        <v>0.25279778618809262</v>
      </c>
      <c r="M21" s="8">
        <f t="shared" si="34"/>
        <v>0.25</v>
      </c>
      <c r="N21" s="8">
        <f t="shared" ref="N21:AS21" si="35">N12/N11</f>
        <v>0.25</v>
      </c>
      <c r="O21" s="8">
        <f t="shared" si="35"/>
        <v>0.25</v>
      </c>
      <c r="P21" s="8">
        <f t="shared" si="35"/>
        <v>0.22651174412793604</v>
      </c>
      <c r="Q21" s="8">
        <f t="shared" si="35"/>
        <v>0.25639937774006505</v>
      </c>
      <c r="R21" s="8">
        <f t="shared" si="35"/>
        <v>0.25639937774006505</v>
      </c>
      <c r="S21" s="8">
        <f t="shared" si="35"/>
        <v>0.25639937774006505</v>
      </c>
      <c r="T21" s="8">
        <f t="shared" si="35"/>
        <v>0.25639937774006505</v>
      </c>
      <c r="U21" s="8">
        <f t="shared" si="35"/>
        <v>0.25639937774006505</v>
      </c>
      <c r="V21" s="8">
        <f t="shared" si="35"/>
        <v>0.25639937774006505</v>
      </c>
      <c r="W21" s="8">
        <f t="shared" si="35"/>
        <v>0.25639937774006505</v>
      </c>
      <c r="X21" s="8">
        <f t="shared" si="35"/>
        <v>0.25639937774006505</v>
      </c>
      <c r="Y21" s="8">
        <f t="shared" si="35"/>
        <v>0.25639937774006505</v>
      </c>
      <c r="Z21" s="8">
        <f t="shared" si="35"/>
        <v>0.25639937774006505</v>
      </c>
      <c r="AA21" s="8">
        <f t="shared" si="35"/>
        <v>0.25639937774006505</v>
      </c>
      <c r="AB21" s="8">
        <f t="shared" si="35"/>
        <v>0.25639937774006505</v>
      </c>
      <c r="AC21" s="8">
        <f t="shared" si="35"/>
        <v>0.25639937774006505</v>
      </c>
      <c r="AD21" s="8">
        <f t="shared" si="35"/>
        <v>0.25639937774006505</v>
      </c>
      <c r="AE21" s="8">
        <f t="shared" si="35"/>
        <v>0.25639937774006505</v>
      </c>
      <c r="AF21" s="8">
        <f t="shared" si="35"/>
        <v>0.25639937774006505</v>
      </c>
      <c r="AG21" s="8">
        <f t="shared" si="35"/>
        <v>0.25639937774006505</v>
      </c>
      <c r="AH21" s="8">
        <f t="shared" si="35"/>
        <v>0.25639937774006505</v>
      </c>
      <c r="AI21" s="8">
        <f t="shared" si="35"/>
        <v>0.25639937774006505</v>
      </c>
      <c r="AJ21" s="8">
        <f t="shared" si="35"/>
        <v>0.25639937774006505</v>
      </c>
      <c r="AK21" s="8">
        <f t="shared" si="35"/>
        <v>0.25639937774006505</v>
      </c>
      <c r="AL21" s="8">
        <f t="shared" si="35"/>
        <v>0.25639937774006505</v>
      </c>
      <c r="AM21" s="8">
        <f t="shared" si="35"/>
        <v>0.25639937774006505</v>
      </c>
      <c r="AN21" s="8">
        <f t="shared" si="35"/>
        <v>0.25639937774006505</v>
      </c>
      <c r="AO21" s="8">
        <f t="shared" si="35"/>
        <v>0.25639937774006505</v>
      </c>
      <c r="AP21" s="8">
        <f t="shared" si="35"/>
        <v>0.25639937774006505</v>
      </c>
      <c r="AQ21" s="8">
        <f t="shared" si="35"/>
        <v>0.25639937774006505</v>
      </c>
      <c r="AR21" s="8">
        <f t="shared" si="35"/>
        <v>0.25639937774006505</v>
      </c>
      <c r="AS21" s="8">
        <f t="shared" si="35"/>
        <v>0.25639937774006505</v>
      </c>
      <c r="BJ21" s="8">
        <f>BJ12/BJ11</f>
        <v>0.26116709982611297</v>
      </c>
      <c r="BK21" s="8">
        <f>BK12/BK11</f>
        <v>0.26368337585327173</v>
      </c>
      <c r="BL21" s="8">
        <f t="shared" ref="BL21:BZ21" si="36">BL12/BL11</f>
        <v>0.25098186103497266</v>
      </c>
      <c r="BM21" s="8">
        <f t="shared" si="36"/>
        <v>0.25</v>
      </c>
      <c r="BN21" s="8">
        <f t="shared" si="36"/>
        <v>0.25</v>
      </c>
      <c r="BO21" s="8">
        <f t="shared" si="36"/>
        <v>0.25</v>
      </c>
      <c r="BP21" s="8">
        <f t="shared" si="36"/>
        <v>0.25</v>
      </c>
      <c r="BQ21" s="8">
        <f t="shared" si="36"/>
        <v>0.25</v>
      </c>
      <c r="BR21" s="8">
        <f t="shared" si="36"/>
        <v>0.25</v>
      </c>
      <c r="BS21" s="8">
        <f t="shared" si="36"/>
        <v>0.25</v>
      </c>
      <c r="BT21" s="8">
        <f t="shared" si="36"/>
        <v>0.25</v>
      </c>
      <c r="BU21" s="8">
        <f t="shared" si="36"/>
        <v>0.25</v>
      </c>
      <c r="BV21" s="8">
        <f t="shared" si="36"/>
        <v>0.25</v>
      </c>
      <c r="BW21" s="8">
        <f t="shared" si="36"/>
        <v>0.25</v>
      </c>
      <c r="BX21" s="8">
        <f t="shared" si="36"/>
        <v>0.25</v>
      </c>
      <c r="BY21" s="8">
        <f t="shared" si="36"/>
        <v>0.25</v>
      </c>
      <c r="BZ21" s="8">
        <f t="shared" si="36"/>
        <v>0.25</v>
      </c>
    </row>
    <row r="23" spans="2:82" s="7" customFormat="1" x14ac:dyDescent="0.55000000000000004">
      <c r="C23" s="7" t="s">
        <v>72</v>
      </c>
      <c r="G23" s="10"/>
      <c r="H23" s="12">
        <f t="shared" ref="H23:M23" si="37">H3/D3-1</f>
        <v>0.29525645032468661</v>
      </c>
      <c r="I23" s="12">
        <f t="shared" si="37"/>
        <v>0.27086710774218981</v>
      </c>
      <c r="J23" s="12">
        <f t="shared" si="37"/>
        <v>0.32520303483650359</v>
      </c>
      <c r="K23" s="12">
        <f t="shared" si="37"/>
        <v>0.22263371554732569</v>
      </c>
      <c r="L23" s="12">
        <f t="shared" si="37"/>
        <v>1.7064571911151516E-2</v>
      </c>
      <c r="M23" s="12">
        <f t="shared" si="37"/>
        <v>-5.0000000000000044E-2</v>
      </c>
      <c r="N23" s="12">
        <f t="shared" ref="N23:AS23" si="38">N3/J3-1</f>
        <v>-5.0000000000000044E-2</v>
      </c>
      <c r="O23" s="12">
        <f t="shared" si="38"/>
        <v>-2.0000000000000129E-2</v>
      </c>
      <c r="P23" s="10">
        <f t="shared" si="38"/>
        <v>-0.33365404892450445</v>
      </c>
      <c r="Q23" s="10">
        <f t="shared" si="38"/>
        <v>-8.2608261733457922E-2</v>
      </c>
      <c r="R23" s="10">
        <f t="shared" si="38"/>
        <v>7.2833277630120152E-2</v>
      </c>
      <c r="S23" s="10">
        <f t="shared" si="38"/>
        <v>1.7043457448222554E-3</v>
      </c>
      <c r="T23" s="10">
        <f t="shared" si="38"/>
        <v>0</v>
      </c>
      <c r="U23" s="10">
        <f t="shared" si="38"/>
        <v>0</v>
      </c>
      <c r="V23" s="10">
        <f t="shared" si="38"/>
        <v>0</v>
      </c>
      <c r="W23" s="10">
        <f t="shared" si="38"/>
        <v>0</v>
      </c>
      <c r="X23" s="10">
        <f t="shared" si="38"/>
        <v>0</v>
      </c>
      <c r="Y23" s="10">
        <f t="shared" si="38"/>
        <v>0</v>
      </c>
      <c r="Z23" s="10">
        <f t="shared" si="38"/>
        <v>0</v>
      </c>
      <c r="AA23" s="10">
        <f t="shared" si="38"/>
        <v>0</v>
      </c>
      <c r="AB23" s="10">
        <f t="shared" si="38"/>
        <v>0</v>
      </c>
      <c r="AC23" s="10">
        <f t="shared" si="38"/>
        <v>0</v>
      </c>
      <c r="AD23" s="10">
        <f t="shared" si="38"/>
        <v>0</v>
      </c>
      <c r="AE23" s="10">
        <f t="shared" si="38"/>
        <v>0</v>
      </c>
      <c r="AF23" s="10">
        <f t="shared" si="38"/>
        <v>0</v>
      </c>
      <c r="AG23" s="10">
        <f t="shared" si="38"/>
        <v>0</v>
      </c>
      <c r="AH23" s="10">
        <f t="shared" si="38"/>
        <v>0</v>
      </c>
      <c r="AI23" s="10">
        <f t="shared" si="38"/>
        <v>0</v>
      </c>
      <c r="AJ23" s="10">
        <f t="shared" si="38"/>
        <v>0</v>
      </c>
      <c r="AK23" s="10">
        <f t="shared" si="38"/>
        <v>0</v>
      </c>
      <c r="AL23" s="10">
        <f t="shared" si="38"/>
        <v>0</v>
      </c>
      <c r="AM23" s="10">
        <f t="shared" si="38"/>
        <v>0</v>
      </c>
      <c r="AN23" s="10">
        <f t="shared" si="38"/>
        <v>0</v>
      </c>
      <c r="AO23" s="10">
        <f t="shared" si="38"/>
        <v>0</v>
      </c>
      <c r="AP23" s="10">
        <f t="shared" si="38"/>
        <v>0</v>
      </c>
      <c r="AQ23" s="10">
        <f t="shared" si="38"/>
        <v>0</v>
      </c>
      <c r="AR23" s="10">
        <f t="shared" si="38"/>
        <v>0</v>
      </c>
      <c r="AS23" s="10">
        <f t="shared" si="38"/>
        <v>0</v>
      </c>
      <c r="BK23" s="10">
        <f>BK3/BJ3-1</f>
        <v>0.27856341803659834</v>
      </c>
      <c r="BL23" s="10">
        <f t="shared" ref="BL23:BZ23" si="39">BL3/BK3-1</f>
        <v>-2.1983056286502878E-2</v>
      </c>
      <c r="BM23" s="10">
        <f t="shared" si="39"/>
        <v>-1.0000000000000009E-2</v>
      </c>
      <c r="BN23" s="10">
        <f t="shared" si="39"/>
        <v>-9.9999999999998979E-3</v>
      </c>
      <c r="BO23" s="10">
        <f t="shared" si="39"/>
        <v>-1.0000000000000009E-2</v>
      </c>
      <c r="BP23" s="10">
        <f t="shared" si="39"/>
        <v>-1.0000000000000009E-2</v>
      </c>
      <c r="BQ23" s="10">
        <f t="shared" si="39"/>
        <v>-9.9999999999998979E-3</v>
      </c>
      <c r="BR23" s="10">
        <f t="shared" si="39"/>
        <v>-9.9999999999998979E-3</v>
      </c>
      <c r="BS23" s="10">
        <f t="shared" si="39"/>
        <v>-1.0000000000000009E-2</v>
      </c>
      <c r="BT23" s="10">
        <f t="shared" si="39"/>
        <v>-1.0000000000000009E-2</v>
      </c>
      <c r="BU23" s="10">
        <f t="shared" si="39"/>
        <v>-1.0000000000000009E-2</v>
      </c>
      <c r="BV23" s="10">
        <f t="shared" si="39"/>
        <v>-1.0000000000000009E-2</v>
      </c>
      <c r="BW23" s="10">
        <f t="shared" si="39"/>
        <v>-1.0000000000000009E-2</v>
      </c>
      <c r="BX23" s="10">
        <f t="shared" si="39"/>
        <v>-1.0000000000000009E-2</v>
      </c>
      <c r="BY23" s="10">
        <f t="shared" si="39"/>
        <v>-1.0000000000000009E-2</v>
      </c>
      <c r="BZ23" s="10">
        <f t="shared" si="39"/>
        <v>-9.9999999999998979E-3</v>
      </c>
    </row>
    <row r="24" spans="2:82" x14ac:dyDescent="0.55000000000000004">
      <c r="H24" t="s">
        <v>94</v>
      </c>
    </row>
    <row r="26" spans="2:82" x14ac:dyDescent="0.55000000000000004">
      <c r="C26" t="s">
        <v>73</v>
      </c>
    </row>
    <row r="27" spans="2:82" x14ac:dyDescent="0.55000000000000004">
      <c r="C27" t="s">
        <v>4</v>
      </c>
      <c r="H27">
        <f>21120+20481+164065</f>
        <v>205666</v>
      </c>
      <c r="I27">
        <f>21120+20481+164065</f>
        <v>205666</v>
      </c>
      <c r="J27">
        <f>21120+20481+164065</f>
        <v>205666</v>
      </c>
      <c r="K27">
        <f>21120+20481+164065</f>
        <v>205666</v>
      </c>
      <c r="L27">
        <f>16689+21385+177665</f>
        <v>215739</v>
      </c>
      <c r="M27">
        <f>177645+21514+33769</f>
        <v>232928</v>
      </c>
      <c r="N27">
        <f t="shared" ref="N27:AS27" si="40">177645+21514+33769</f>
        <v>232928</v>
      </c>
      <c r="O27">
        <f t="shared" si="40"/>
        <v>232928</v>
      </c>
      <c r="P27">
        <f t="shared" si="40"/>
        <v>232928</v>
      </c>
      <c r="Q27">
        <f t="shared" si="40"/>
        <v>232928</v>
      </c>
      <c r="R27">
        <f t="shared" si="40"/>
        <v>232928</v>
      </c>
      <c r="S27">
        <f t="shared" si="40"/>
        <v>232928</v>
      </c>
      <c r="T27">
        <f t="shared" si="40"/>
        <v>232928</v>
      </c>
      <c r="U27">
        <f t="shared" si="40"/>
        <v>232928</v>
      </c>
      <c r="V27">
        <f t="shared" si="40"/>
        <v>232928</v>
      </c>
      <c r="W27">
        <f t="shared" si="40"/>
        <v>232928</v>
      </c>
      <c r="X27">
        <f t="shared" si="40"/>
        <v>232928</v>
      </c>
      <c r="Y27">
        <f t="shared" si="40"/>
        <v>232928</v>
      </c>
      <c r="Z27">
        <f t="shared" si="40"/>
        <v>232928</v>
      </c>
      <c r="AA27">
        <f t="shared" si="40"/>
        <v>232928</v>
      </c>
      <c r="AB27">
        <f t="shared" si="40"/>
        <v>232928</v>
      </c>
      <c r="AC27">
        <f t="shared" si="40"/>
        <v>232928</v>
      </c>
      <c r="AD27">
        <f t="shared" si="40"/>
        <v>232928</v>
      </c>
      <c r="AE27">
        <f t="shared" si="40"/>
        <v>232928</v>
      </c>
      <c r="AF27">
        <f t="shared" si="40"/>
        <v>232928</v>
      </c>
      <c r="AG27">
        <f t="shared" si="40"/>
        <v>232928</v>
      </c>
      <c r="AH27">
        <f t="shared" si="40"/>
        <v>232928</v>
      </c>
      <c r="AI27">
        <f t="shared" si="40"/>
        <v>232928</v>
      </c>
      <c r="AJ27">
        <f t="shared" si="40"/>
        <v>232928</v>
      </c>
      <c r="AK27">
        <f t="shared" si="40"/>
        <v>232928</v>
      </c>
      <c r="AL27">
        <f t="shared" si="40"/>
        <v>232928</v>
      </c>
      <c r="AM27">
        <f t="shared" si="40"/>
        <v>232928</v>
      </c>
      <c r="AN27">
        <f t="shared" si="40"/>
        <v>232928</v>
      </c>
      <c r="AO27">
        <f t="shared" si="40"/>
        <v>232928</v>
      </c>
      <c r="AP27">
        <f t="shared" si="40"/>
        <v>232928</v>
      </c>
      <c r="AQ27">
        <f t="shared" si="40"/>
        <v>232928</v>
      </c>
      <c r="AR27">
        <f t="shared" si="40"/>
        <v>232928</v>
      </c>
      <c r="AS27">
        <f t="shared" si="40"/>
        <v>232928</v>
      </c>
    </row>
    <row r="28" spans="2:82" x14ac:dyDescent="0.55000000000000004">
      <c r="C28" t="s">
        <v>74</v>
      </c>
      <c r="H28">
        <v>16849</v>
      </c>
      <c r="I28">
        <v>16849</v>
      </c>
      <c r="J28">
        <v>16849</v>
      </c>
      <c r="K28">
        <v>16849</v>
      </c>
      <c r="L28">
        <v>12953</v>
      </c>
      <c r="M28">
        <v>12229</v>
      </c>
      <c r="N28">
        <v>12229</v>
      </c>
      <c r="O28">
        <v>12229</v>
      </c>
      <c r="P28">
        <v>12229</v>
      </c>
      <c r="Q28">
        <v>12229</v>
      </c>
      <c r="R28">
        <v>12229</v>
      </c>
      <c r="S28">
        <v>12229</v>
      </c>
      <c r="T28">
        <v>12229</v>
      </c>
      <c r="U28">
        <v>12229</v>
      </c>
      <c r="V28">
        <v>12229</v>
      </c>
      <c r="W28">
        <v>12229</v>
      </c>
      <c r="X28">
        <v>12229</v>
      </c>
      <c r="Y28">
        <v>12229</v>
      </c>
      <c r="Z28">
        <v>12229</v>
      </c>
      <c r="AA28">
        <v>12229</v>
      </c>
      <c r="AB28">
        <v>12229</v>
      </c>
      <c r="AC28">
        <v>12229</v>
      </c>
      <c r="AD28">
        <v>12229</v>
      </c>
      <c r="AE28">
        <v>12229</v>
      </c>
      <c r="AF28">
        <v>12229</v>
      </c>
      <c r="AG28">
        <v>12229</v>
      </c>
      <c r="AH28">
        <v>12229</v>
      </c>
      <c r="AI28">
        <v>12229</v>
      </c>
      <c r="AJ28">
        <v>12229</v>
      </c>
      <c r="AK28">
        <v>12229</v>
      </c>
      <c r="AL28">
        <v>12229</v>
      </c>
      <c r="AM28">
        <v>12229</v>
      </c>
      <c r="AN28">
        <v>12229</v>
      </c>
      <c r="AO28">
        <v>12229</v>
      </c>
      <c r="AP28">
        <v>12229</v>
      </c>
      <c r="AQ28">
        <v>12229</v>
      </c>
      <c r="AR28">
        <v>12229</v>
      </c>
      <c r="AS28">
        <v>12229</v>
      </c>
    </row>
    <row r="29" spans="2:82" x14ac:dyDescent="0.55000000000000004">
      <c r="C29" t="s">
        <v>75</v>
      </c>
      <c r="H29">
        <v>2349</v>
      </c>
      <c r="I29">
        <v>2349</v>
      </c>
      <c r="J29">
        <v>2349</v>
      </c>
      <c r="K29">
        <v>2349</v>
      </c>
      <c r="L29">
        <v>2451</v>
      </c>
      <c r="M29">
        <v>2281</v>
      </c>
      <c r="N29">
        <v>2281</v>
      </c>
      <c r="O29">
        <v>2281</v>
      </c>
      <c r="P29">
        <v>2281</v>
      </c>
      <c r="Q29">
        <v>2281</v>
      </c>
      <c r="R29">
        <v>2281</v>
      </c>
      <c r="S29">
        <v>2281</v>
      </c>
      <c r="T29">
        <v>2281</v>
      </c>
      <c r="U29">
        <v>2281</v>
      </c>
      <c r="V29">
        <v>2281</v>
      </c>
      <c r="W29">
        <v>2281</v>
      </c>
      <c r="X29">
        <v>2281</v>
      </c>
      <c r="Y29">
        <v>2281</v>
      </c>
      <c r="Z29">
        <v>2281</v>
      </c>
      <c r="AA29">
        <v>2281</v>
      </c>
      <c r="AB29">
        <v>2281</v>
      </c>
      <c r="AC29">
        <v>2281</v>
      </c>
      <c r="AD29">
        <v>2281</v>
      </c>
      <c r="AE29">
        <v>2281</v>
      </c>
      <c r="AF29">
        <v>2281</v>
      </c>
      <c r="AG29">
        <v>2281</v>
      </c>
      <c r="AH29">
        <v>2281</v>
      </c>
      <c r="AI29">
        <v>2281</v>
      </c>
      <c r="AJ29">
        <v>2281</v>
      </c>
      <c r="AK29">
        <v>2281</v>
      </c>
      <c r="AL29">
        <v>2281</v>
      </c>
      <c r="AM29">
        <v>2281</v>
      </c>
      <c r="AN29">
        <v>2281</v>
      </c>
      <c r="AO29">
        <v>2281</v>
      </c>
      <c r="AP29">
        <v>2281</v>
      </c>
      <c r="AQ29">
        <v>2281</v>
      </c>
      <c r="AR29">
        <v>2281</v>
      </c>
      <c r="AS29">
        <v>2281</v>
      </c>
    </row>
    <row r="30" spans="2:82" x14ac:dyDescent="0.55000000000000004">
      <c r="C30" t="s">
        <v>76</v>
      </c>
      <c r="H30">
        <v>13494</v>
      </c>
      <c r="I30">
        <v>13494</v>
      </c>
      <c r="J30">
        <v>13494</v>
      </c>
      <c r="K30">
        <v>13494</v>
      </c>
      <c r="L30">
        <v>11668</v>
      </c>
      <c r="M30">
        <v>7595</v>
      </c>
      <c r="N30">
        <v>7595</v>
      </c>
      <c r="O30">
        <v>7595</v>
      </c>
      <c r="P30">
        <v>7595</v>
      </c>
      <c r="Q30">
        <v>7595</v>
      </c>
      <c r="R30">
        <v>7595</v>
      </c>
      <c r="S30">
        <v>7595</v>
      </c>
      <c r="T30">
        <v>7595</v>
      </c>
      <c r="U30">
        <v>7595</v>
      </c>
      <c r="V30">
        <v>7595</v>
      </c>
      <c r="W30">
        <v>7595</v>
      </c>
      <c r="X30">
        <v>7595</v>
      </c>
      <c r="Y30">
        <v>7595</v>
      </c>
      <c r="Z30">
        <v>7595</v>
      </c>
      <c r="AA30">
        <v>7595</v>
      </c>
      <c r="AB30">
        <v>7595</v>
      </c>
      <c r="AC30">
        <v>7595</v>
      </c>
      <c r="AD30">
        <v>7595</v>
      </c>
      <c r="AE30">
        <v>7595</v>
      </c>
      <c r="AF30">
        <v>7595</v>
      </c>
      <c r="AG30">
        <v>7595</v>
      </c>
      <c r="AH30">
        <v>7595</v>
      </c>
      <c r="AI30">
        <v>7595</v>
      </c>
      <c r="AJ30">
        <v>7595</v>
      </c>
      <c r="AK30">
        <v>7595</v>
      </c>
      <c r="AL30">
        <v>7595</v>
      </c>
      <c r="AM30">
        <v>7595</v>
      </c>
      <c r="AN30">
        <v>7595</v>
      </c>
      <c r="AO30">
        <v>7595</v>
      </c>
      <c r="AP30">
        <v>7595</v>
      </c>
      <c r="AQ30">
        <v>7595</v>
      </c>
      <c r="AR30">
        <v>7595</v>
      </c>
      <c r="AS30">
        <v>7595</v>
      </c>
    </row>
    <row r="31" spans="2:82" x14ac:dyDescent="0.55000000000000004">
      <c r="C31" t="s">
        <v>77</v>
      </c>
      <c r="H31">
        <v>15085</v>
      </c>
      <c r="I31">
        <v>15085</v>
      </c>
      <c r="J31">
        <v>15085</v>
      </c>
      <c r="K31">
        <v>15085</v>
      </c>
      <c r="L31">
        <v>11073</v>
      </c>
      <c r="M31">
        <v>10204</v>
      </c>
      <c r="N31">
        <v>10204</v>
      </c>
      <c r="O31">
        <v>10204</v>
      </c>
      <c r="P31">
        <v>10204</v>
      </c>
      <c r="Q31">
        <v>10204</v>
      </c>
      <c r="R31">
        <v>10204</v>
      </c>
      <c r="S31">
        <v>10204</v>
      </c>
      <c r="T31">
        <v>10204</v>
      </c>
      <c r="U31">
        <v>10204</v>
      </c>
      <c r="V31">
        <v>10204</v>
      </c>
      <c r="W31">
        <v>10204</v>
      </c>
      <c r="X31">
        <v>10204</v>
      </c>
      <c r="Y31">
        <v>10204</v>
      </c>
      <c r="Z31">
        <v>10204</v>
      </c>
      <c r="AA31">
        <v>10204</v>
      </c>
      <c r="AB31">
        <v>10204</v>
      </c>
      <c r="AC31">
        <v>10204</v>
      </c>
      <c r="AD31">
        <v>10204</v>
      </c>
      <c r="AE31">
        <v>10204</v>
      </c>
      <c r="AF31">
        <v>10204</v>
      </c>
      <c r="AG31">
        <v>10204</v>
      </c>
      <c r="AH31">
        <v>10204</v>
      </c>
      <c r="AI31">
        <v>10204</v>
      </c>
      <c r="AJ31">
        <v>10204</v>
      </c>
      <c r="AK31">
        <v>10204</v>
      </c>
      <c r="AL31">
        <v>10204</v>
      </c>
      <c r="AM31">
        <v>10204</v>
      </c>
      <c r="AN31">
        <v>10204</v>
      </c>
      <c r="AO31">
        <v>10204</v>
      </c>
      <c r="AP31">
        <v>10204</v>
      </c>
      <c r="AQ31">
        <v>10204</v>
      </c>
      <c r="AR31">
        <v>10204</v>
      </c>
      <c r="AS31">
        <v>10204</v>
      </c>
    </row>
    <row r="32" spans="2:82" x14ac:dyDescent="0.55000000000000004">
      <c r="C32" t="s">
        <v>78</v>
      </c>
      <c r="H32">
        <v>22471</v>
      </c>
      <c r="I32">
        <v>22471</v>
      </c>
      <c r="J32">
        <v>22471</v>
      </c>
      <c r="K32">
        <v>22471</v>
      </c>
      <c r="L32">
        <v>22300</v>
      </c>
      <c r="M32">
        <v>23203</v>
      </c>
      <c r="N32">
        <v>23203</v>
      </c>
      <c r="O32">
        <v>23203</v>
      </c>
      <c r="P32">
        <v>23203</v>
      </c>
      <c r="Q32">
        <v>23203</v>
      </c>
      <c r="R32">
        <v>23203</v>
      </c>
      <c r="S32">
        <v>23203</v>
      </c>
      <c r="T32">
        <v>23203</v>
      </c>
      <c r="U32">
        <v>23203</v>
      </c>
      <c r="V32">
        <v>23203</v>
      </c>
      <c r="W32">
        <v>23203</v>
      </c>
      <c r="X32">
        <v>23203</v>
      </c>
      <c r="Y32">
        <v>23203</v>
      </c>
      <c r="Z32">
        <v>23203</v>
      </c>
      <c r="AA32">
        <v>23203</v>
      </c>
      <c r="AB32">
        <v>23203</v>
      </c>
      <c r="AC32">
        <v>23203</v>
      </c>
      <c r="AD32">
        <v>23203</v>
      </c>
      <c r="AE32">
        <v>23203</v>
      </c>
      <c r="AF32">
        <v>23203</v>
      </c>
      <c r="AG32">
        <v>23203</v>
      </c>
      <c r="AH32">
        <v>23203</v>
      </c>
      <c r="AI32">
        <v>23203</v>
      </c>
      <c r="AJ32">
        <v>23203</v>
      </c>
      <c r="AK32">
        <v>23203</v>
      </c>
      <c r="AL32">
        <v>23203</v>
      </c>
      <c r="AM32">
        <v>23203</v>
      </c>
      <c r="AN32">
        <v>23203</v>
      </c>
      <c r="AO32">
        <v>23203</v>
      </c>
      <c r="AP32">
        <v>23203</v>
      </c>
      <c r="AQ32">
        <v>23203</v>
      </c>
      <c r="AR32">
        <v>23203</v>
      </c>
      <c r="AS32">
        <v>23203</v>
      </c>
    </row>
    <row r="33" spans="2:45" x14ac:dyDescent="0.55000000000000004">
      <c r="C33" t="s">
        <v>79</v>
      </c>
      <c r="H33">
        <f>5116+3893</f>
        <v>9009</v>
      </c>
      <c r="I33">
        <f>5116+3893</f>
        <v>9009</v>
      </c>
      <c r="J33">
        <f>5116+3893</f>
        <v>9009</v>
      </c>
      <c r="K33">
        <f>5116+3893</f>
        <v>9009</v>
      </c>
      <c r="L33">
        <f>5202+3924</f>
        <v>9126</v>
      </c>
      <c r="M33">
        <f>3843+5249</f>
        <v>9092</v>
      </c>
      <c r="N33">
        <f t="shared" ref="N33:AS33" si="41">3843+5249</f>
        <v>9092</v>
      </c>
      <c r="O33">
        <f t="shared" si="41"/>
        <v>9092</v>
      </c>
      <c r="P33">
        <f t="shared" si="41"/>
        <v>9092</v>
      </c>
      <c r="Q33">
        <f t="shared" si="41"/>
        <v>9092</v>
      </c>
      <c r="R33">
        <f t="shared" si="41"/>
        <v>9092</v>
      </c>
      <c r="S33">
        <f t="shared" si="41"/>
        <v>9092</v>
      </c>
      <c r="T33">
        <f t="shared" si="41"/>
        <v>9092</v>
      </c>
      <c r="U33">
        <f t="shared" si="41"/>
        <v>9092</v>
      </c>
      <c r="V33">
        <f t="shared" si="41"/>
        <v>9092</v>
      </c>
      <c r="W33">
        <f t="shared" si="41"/>
        <v>9092</v>
      </c>
      <c r="X33">
        <f t="shared" si="41"/>
        <v>9092</v>
      </c>
      <c r="Y33">
        <f t="shared" si="41"/>
        <v>9092</v>
      </c>
      <c r="Z33">
        <f t="shared" si="41"/>
        <v>9092</v>
      </c>
      <c r="AA33">
        <f t="shared" si="41"/>
        <v>9092</v>
      </c>
      <c r="AB33">
        <f t="shared" si="41"/>
        <v>9092</v>
      </c>
      <c r="AC33">
        <f t="shared" si="41"/>
        <v>9092</v>
      </c>
      <c r="AD33">
        <f t="shared" si="41"/>
        <v>9092</v>
      </c>
      <c r="AE33">
        <f t="shared" si="41"/>
        <v>9092</v>
      </c>
      <c r="AF33">
        <f t="shared" si="41"/>
        <v>9092</v>
      </c>
      <c r="AG33">
        <f t="shared" si="41"/>
        <v>9092</v>
      </c>
      <c r="AH33">
        <f t="shared" si="41"/>
        <v>9092</v>
      </c>
      <c r="AI33">
        <f t="shared" si="41"/>
        <v>9092</v>
      </c>
      <c r="AJ33">
        <f t="shared" si="41"/>
        <v>9092</v>
      </c>
      <c r="AK33">
        <f t="shared" si="41"/>
        <v>9092</v>
      </c>
      <c r="AL33">
        <f t="shared" si="41"/>
        <v>9092</v>
      </c>
      <c r="AM33">
        <f t="shared" si="41"/>
        <v>9092</v>
      </c>
      <c r="AN33">
        <f t="shared" si="41"/>
        <v>9092</v>
      </c>
      <c r="AO33">
        <f t="shared" si="41"/>
        <v>9092</v>
      </c>
      <c r="AP33">
        <f t="shared" si="41"/>
        <v>9092</v>
      </c>
      <c r="AQ33">
        <f t="shared" si="41"/>
        <v>9092</v>
      </c>
      <c r="AR33">
        <f t="shared" si="41"/>
        <v>9092</v>
      </c>
      <c r="AS33">
        <f t="shared" si="41"/>
        <v>9092</v>
      </c>
    </row>
    <row r="34" spans="2:45" x14ac:dyDescent="0.55000000000000004">
      <c r="C34" t="s">
        <v>80</v>
      </c>
      <c r="H34">
        <v>5556</v>
      </c>
      <c r="I34">
        <v>5556</v>
      </c>
      <c r="J34">
        <v>5556</v>
      </c>
      <c r="K34">
        <v>5556</v>
      </c>
      <c r="L34">
        <v>7974</v>
      </c>
      <c r="M34">
        <v>7745</v>
      </c>
      <c r="N34">
        <v>7745</v>
      </c>
      <c r="O34">
        <v>7745</v>
      </c>
      <c r="P34">
        <v>7745</v>
      </c>
      <c r="Q34">
        <v>7745</v>
      </c>
      <c r="R34">
        <v>7745</v>
      </c>
      <c r="S34">
        <v>7745</v>
      </c>
      <c r="T34">
        <v>7745</v>
      </c>
      <c r="U34">
        <v>7745</v>
      </c>
      <c r="V34">
        <v>7745</v>
      </c>
      <c r="W34">
        <v>7745</v>
      </c>
      <c r="X34">
        <v>7745</v>
      </c>
      <c r="Y34">
        <v>7745</v>
      </c>
      <c r="Z34">
        <v>7745</v>
      </c>
      <c r="AA34">
        <v>7745</v>
      </c>
      <c r="AB34">
        <v>7745</v>
      </c>
      <c r="AC34">
        <v>7745</v>
      </c>
      <c r="AD34">
        <v>7745</v>
      </c>
      <c r="AE34">
        <v>7745</v>
      </c>
      <c r="AF34">
        <v>7745</v>
      </c>
      <c r="AG34">
        <v>7745</v>
      </c>
      <c r="AH34">
        <v>7745</v>
      </c>
      <c r="AI34">
        <v>7745</v>
      </c>
      <c r="AJ34">
        <v>7745</v>
      </c>
      <c r="AK34">
        <v>7745</v>
      </c>
      <c r="AL34">
        <v>7745</v>
      </c>
      <c r="AM34">
        <v>7745</v>
      </c>
      <c r="AN34">
        <v>7745</v>
      </c>
      <c r="AO34">
        <v>7745</v>
      </c>
      <c r="AP34">
        <v>7745</v>
      </c>
      <c r="AQ34">
        <v>7745</v>
      </c>
      <c r="AR34">
        <v>7745</v>
      </c>
      <c r="AS34">
        <v>7745</v>
      </c>
    </row>
    <row r="35" spans="2:45" x14ac:dyDescent="0.55000000000000004">
      <c r="C35" t="s">
        <v>81</v>
      </c>
      <c r="H35">
        <f t="shared" ref="H35:M35" si="42">SUM(H27:H34)</f>
        <v>290479</v>
      </c>
      <c r="I35">
        <f t="shared" si="42"/>
        <v>290479</v>
      </c>
      <c r="J35">
        <f t="shared" si="42"/>
        <v>290479</v>
      </c>
      <c r="K35">
        <f t="shared" si="42"/>
        <v>290479</v>
      </c>
      <c r="L35">
        <f t="shared" si="42"/>
        <v>293284</v>
      </c>
      <c r="M35">
        <f t="shared" si="42"/>
        <v>305277</v>
      </c>
      <c r="N35">
        <f t="shared" ref="N35:AS35" si="43">SUM(N27:N34)</f>
        <v>305277</v>
      </c>
      <c r="O35">
        <f t="shared" si="43"/>
        <v>305277</v>
      </c>
      <c r="P35">
        <f t="shared" si="43"/>
        <v>305277</v>
      </c>
      <c r="Q35">
        <f t="shared" si="43"/>
        <v>305277</v>
      </c>
      <c r="R35">
        <f t="shared" si="43"/>
        <v>305277</v>
      </c>
      <c r="S35">
        <f t="shared" si="43"/>
        <v>305277</v>
      </c>
      <c r="T35">
        <f t="shared" si="43"/>
        <v>305277</v>
      </c>
      <c r="U35">
        <f t="shared" si="43"/>
        <v>305277</v>
      </c>
      <c r="V35">
        <f t="shared" si="43"/>
        <v>305277</v>
      </c>
      <c r="W35">
        <f t="shared" si="43"/>
        <v>305277</v>
      </c>
      <c r="X35">
        <f t="shared" si="43"/>
        <v>305277</v>
      </c>
      <c r="Y35">
        <f t="shared" si="43"/>
        <v>305277</v>
      </c>
      <c r="Z35">
        <f t="shared" si="43"/>
        <v>305277</v>
      </c>
      <c r="AA35">
        <f t="shared" si="43"/>
        <v>305277</v>
      </c>
      <c r="AB35">
        <f t="shared" si="43"/>
        <v>305277</v>
      </c>
      <c r="AC35">
        <f t="shared" si="43"/>
        <v>305277</v>
      </c>
      <c r="AD35">
        <f t="shared" si="43"/>
        <v>305277</v>
      </c>
      <c r="AE35">
        <f t="shared" si="43"/>
        <v>305277</v>
      </c>
      <c r="AF35">
        <f t="shared" si="43"/>
        <v>305277</v>
      </c>
      <c r="AG35">
        <f t="shared" si="43"/>
        <v>305277</v>
      </c>
      <c r="AH35">
        <f t="shared" si="43"/>
        <v>305277</v>
      </c>
      <c r="AI35">
        <f t="shared" si="43"/>
        <v>305277</v>
      </c>
      <c r="AJ35">
        <f t="shared" si="43"/>
        <v>305277</v>
      </c>
      <c r="AK35">
        <f t="shared" si="43"/>
        <v>305277</v>
      </c>
      <c r="AL35">
        <f t="shared" si="43"/>
        <v>305277</v>
      </c>
      <c r="AM35">
        <f t="shared" si="43"/>
        <v>305277</v>
      </c>
      <c r="AN35">
        <f t="shared" si="43"/>
        <v>305277</v>
      </c>
      <c r="AO35">
        <f t="shared" si="43"/>
        <v>305277</v>
      </c>
      <c r="AP35">
        <f t="shared" si="43"/>
        <v>305277</v>
      </c>
      <c r="AQ35">
        <f t="shared" si="43"/>
        <v>305277</v>
      </c>
      <c r="AR35">
        <f t="shared" si="43"/>
        <v>305277</v>
      </c>
      <c r="AS35">
        <f t="shared" si="43"/>
        <v>305277</v>
      </c>
    </row>
    <row r="37" spans="2:45" x14ac:dyDescent="0.55000000000000004">
      <c r="C37" t="s">
        <v>82</v>
      </c>
      <c r="L37" t="s">
        <v>90</v>
      </c>
      <c r="M37" t="s">
        <v>90</v>
      </c>
      <c r="N37" t="s">
        <v>90</v>
      </c>
      <c r="O37" t="s">
        <v>90</v>
      </c>
      <c r="P37" t="s">
        <v>90</v>
      </c>
      <c r="Q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 t="s">
        <v>90</v>
      </c>
      <c r="Z37" t="s">
        <v>90</v>
      </c>
      <c r="AA37" t="s">
        <v>90</v>
      </c>
      <c r="AB37" t="s">
        <v>90</v>
      </c>
      <c r="AC37" t="s">
        <v>90</v>
      </c>
      <c r="AD37" t="s">
        <v>90</v>
      </c>
      <c r="AE37" t="s">
        <v>90</v>
      </c>
      <c r="AF37" t="s">
        <v>90</v>
      </c>
      <c r="AG37" t="s">
        <v>90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</row>
    <row r="38" spans="2:45" x14ac:dyDescent="0.55000000000000004">
      <c r="C38" t="s">
        <v>83</v>
      </c>
      <c r="H38">
        <v>24032</v>
      </c>
      <c r="I38">
        <v>24032</v>
      </c>
      <c r="J38">
        <v>24032</v>
      </c>
      <c r="K38">
        <v>24032</v>
      </c>
      <c r="L38">
        <v>24032</v>
      </c>
      <c r="M38">
        <v>25098</v>
      </c>
      <c r="N38">
        <v>25098</v>
      </c>
      <c r="O38">
        <v>25098</v>
      </c>
      <c r="P38">
        <v>25098</v>
      </c>
      <c r="Q38">
        <v>25098</v>
      </c>
      <c r="R38">
        <v>25098</v>
      </c>
      <c r="S38">
        <v>25098</v>
      </c>
      <c r="T38">
        <v>25098</v>
      </c>
      <c r="U38">
        <v>25098</v>
      </c>
      <c r="V38">
        <v>25098</v>
      </c>
      <c r="W38">
        <v>25098</v>
      </c>
      <c r="X38">
        <v>25098</v>
      </c>
      <c r="Y38">
        <v>25098</v>
      </c>
      <c r="Z38">
        <v>25098</v>
      </c>
      <c r="AA38">
        <v>25098</v>
      </c>
      <c r="AB38">
        <v>25098</v>
      </c>
      <c r="AC38">
        <v>25098</v>
      </c>
      <c r="AD38">
        <v>25098</v>
      </c>
      <c r="AE38">
        <v>25098</v>
      </c>
      <c r="AF38">
        <v>25098</v>
      </c>
      <c r="AG38">
        <v>25098</v>
      </c>
      <c r="AH38">
        <v>25098</v>
      </c>
      <c r="AI38">
        <v>25098</v>
      </c>
      <c r="AJ38">
        <v>25098</v>
      </c>
      <c r="AK38">
        <v>25098</v>
      </c>
      <c r="AL38">
        <v>25098</v>
      </c>
      <c r="AM38">
        <v>25098</v>
      </c>
      <c r="AN38">
        <v>25098</v>
      </c>
      <c r="AO38">
        <v>25098</v>
      </c>
      <c r="AP38">
        <v>25098</v>
      </c>
      <c r="AQ38">
        <v>25098</v>
      </c>
      <c r="AR38">
        <v>25098</v>
      </c>
      <c r="AS38">
        <v>25098</v>
      </c>
    </row>
    <row r="39" spans="2:45" x14ac:dyDescent="0.55000000000000004">
      <c r="C39" t="s">
        <v>84</v>
      </c>
      <c r="H39">
        <f>8989+3546</f>
        <v>12535</v>
      </c>
      <c r="I39">
        <f>8989+3546</f>
        <v>12535</v>
      </c>
      <c r="J39">
        <f>8989+3546</f>
        <v>12535</v>
      </c>
      <c r="K39">
        <f>8989+3546</f>
        <v>12535</v>
      </c>
      <c r="L39">
        <f>8989+3546</f>
        <v>12535</v>
      </c>
      <c r="M39">
        <v>23208</v>
      </c>
      <c r="N39">
        <v>23208</v>
      </c>
      <c r="O39">
        <v>23208</v>
      </c>
      <c r="P39">
        <v>23208</v>
      </c>
      <c r="Q39">
        <v>23208</v>
      </c>
      <c r="R39">
        <v>23208</v>
      </c>
      <c r="S39">
        <v>23208</v>
      </c>
      <c r="T39">
        <v>23208</v>
      </c>
      <c r="U39">
        <v>23208</v>
      </c>
      <c r="V39">
        <v>23208</v>
      </c>
      <c r="W39">
        <v>23208</v>
      </c>
      <c r="X39">
        <v>23208</v>
      </c>
      <c r="Y39">
        <v>23208</v>
      </c>
      <c r="Z39">
        <v>23208</v>
      </c>
      <c r="AA39">
        <v>23208</v>
      </c>
      <c r="AB39">
        <v>23208</v>
      </c>
      <c r="AC39">
        <v>23208</v>
      </c>
      <c r="AD39">
        <v>23208</v>
      </c>
      <c r="AE39">
        <v>23208</v>
      </c>
      <c r="AF39">
        <v>23208</v>
      </c>
      <c r="AG39">
        <v>23208</v>
      </c>
      <c r="AH39">
        <v>23208</v>
      </c>
      <c r="AI39">
        <v>23208</v>
      </c>
      <c r="AJ39">
        <v>23208</v>
      </c>
      <c r="AK39">
        <v>23208</v>
      </c>
      <c r="AL39">
        <v>23208</v>
      </c>
      <c r="AM39">
        <v>23208</v>
      </c>
      <c r="AN39">
        <v>23208</v>
      </c>
      <c r="AO39">
        <v>23208</v>
      </c>
      <c r="AP39">
        <v>23208</v>
      </c>
      <c r="AQ39">
        <v>23208</v>
      </c>
      <c r="AR39">
        <v>23208</v>
      </c>
      <c r="AS39">
        <v>23208</v>
      </c>
    </row>
    <row r="40" spans="2:45" x14ac:dyDescent="0.55000000000000004">
      <c r="C40" t="s">
        <v>5</v>
      </c>
      <c r="H40">
        <f>7259+2500+53204</f>
        <v>62963</v>
      </c>
      <c r="I40">
        <f>7259+2500+53204</f>
        <v>62963</v>
      </c>
      <c r="J40">
        <f>7259+2500+53204</f>
        <v>62963</v>
      </c>
      <c r="K40">
        <f>7259+2500+53204</f>
        <v>62963</v>
      </c>
      <c r="L40">
        <f>7259+2500+53204</f>
        <v>62963</v>
      </c>
      <c r="M40">
        <f>2500+7998+69374</f>
        <v>79872</v>
      </c>
      <c r="N40">
        <f t="shared" ref="N40:AS40" si="44">2500+7998+69374</f>
        <v>79872</v>
      </c>
      <c r="O40">
        <f t="shared" si="44"/>
        <v>79872</v>
      </c>
      <c r="P40">
        <f t="shared" si="44"/>
        <v>79872</v>
      </c>
      <c r="Q40">
        <f t="shared" si="44"/>
        <v>79872</v>
      </c>
      <c r="R40">
        <f t="shared" si="44"/>
        <v>79872</v>
      </c>
      <c r="S40">
        <f t="shared" si="44"/>
        <v>79872</v>
      </c>
      <c r="T40">
        <f t="shared" si="44"/>
        <v>79872</v>
      </c>
      <c r="U40">
        <f t="shared" si="44"/>
        <v>79872</v>
      </c>
      <c r="V40">
        <f t="shared" si="44"/>
        <v>79872</v>
      </c>
      <c r="W40">
        <f t="shared" si="44"/>
        <v>79872</v>
      </c>
      <c r="X40">
        <f t="shared" si="44"/>
        <v>79872</v>
      </c>
      <c r="Y40">
        <f t="shared" si="44"/>
        <v>79872</v>
      </c>
      <c r="Z40">
        <f t="shared" si="44"/>
        <v>79872</v>
      </c>
      <c r="AA40">
        <f t="shared" si="44"/>
        <v>79872</v>
      </c>
      <c r="AB40">
        <f t="shared" si="44"/>
        <v>79872</v>
      </c>
      <c r="AC40">
        <f t="shared" si="44"/>
        <v>79872</v>
      </c>
      <c r="AD40">
        <f t="shared" si="44"/>
        <v>79872</v>
      </c>
      <c r="AE40">
        <f t="shared" si="44"/>
        <v>79872</v>
      </c>
      <c r="AF40">
        <f t="shared" si="44"/>
        <v>79872</v>
      </c>
      <c r="AG40">
        <f t="shared" si="44"/>
        <v>79872</v>
      </c>
      <c r="AH40">
        <f t="shared" si="44"/>
        <v>79872</v>
      </c>
      <c r="AI40">
        <f t="shared" si="44"/>
        <v>79872</v>
      </c>
      <c r="AJ40">
        <f t="shared" si="44"/>
        <v>79872</v>
      </c>
      <c r="AK40">
        <f t="shared" si="44"/>
        <v>79872</v>
      </c>
      <c r="AL40">
        <f t="shared" si="44"/>
        <v>79872</v>
      </c>
      <c r="AM40">
        <f t="shared" si="44"/>
        <v>79872</v>
      </c>
      <c r="AN40">
        <f t="shared" si="44"/>
        <v>79872</v>
      </c>
      <c r="AO40">
        <f t="shared" si="44"/>
        <v>79872</v>
      </c>
      <c r="AP40">
        <f t="shared" si="44"/>
        <v>79872</v>
      </c>
      <c r="AQ40">
        <f t="shared" si="44"/>
        <v>79872</v>
      </c>
      <c r="AR40">
        <f t="shared" si="44"/>
        <v>79872</v>
      </c>
      <c r="AS40">
        <f t="shared" si="44"/>
        <v>79872</v>
      </c>
    </row>
    <row r="41" spans="2:45" x14ac:dyDescent="0.55000000000000004">
      <c r="C41" t="s">
        <v>85</v>
      </c>
      <c r="H41">
        <v>32175</v>
      </c>
      <c r="I41">
        <v>32175</v>
      </c>
      <c r="J41">
        <v>32175</v>
      </c>
      <c r="K41">
        <v>32175</v>
      </c>
      <c r="L41">
        <v>32175</v>
      </c>
      <c r="M41">
        <v>33859</v>
      </c>
      <c r="N41">
        <v>33859</v>
      </c>
      <c r="O41">
        <v>33859</v>
      </c>
      <c r="P41">
        <v>33859</v>
      </c>
      <c r="Q41">
        <v>33859</v>
      </c>
      <c r="R41">
        <v>33859</v>
      </c>
      <c r="S41">
        <v>33859</v>
      </c>
      <c r="T41">
        <v>33859</v>
      </c>
      <c r="U41">
        <v>33859</v>
      </c>
      <c r="V41">
        <v>33859</v>
      </c>
      <c r="W41">
        <v>33859</v>
      </c>
      <c r="X41">
        <v>33859</v>
      </c>
      <c r="Y41">
        <v>33859</v>
      </c>
      <c r="Z41">
        <v>33859</v>
      </c>
      <c r="AA41">
        <v>33859</v>
      </c>
      <c r="AB41">
        <v>33859</v>
      </c>
      <c r="AC41">
        <v>33859</v>
      </c>
      <c r="AD41">
        <v>33859</v>
      </c>
      <c r="AE41">
        <v>33859</v>
      </c>
      <c r="AF41">
        <v>33859</v>
      </c>
      <c r="AG41">
        <v>33859</v>
      </c>
      <c r="AH41">
        <v>33859</v>
      </c>
      <c r="AI41">
        <v>33859</v>
      </c>
      <c r="AJ41">
        <v>33859</v>
      </c>
      <c r="AK41">
        <v>33859</v>
      </c>
      <c r="AL41">
        <v>33859</v>
      </c>
      <c r="AM41">
        <v>33859</v>
      </c>
      <c r="AN41">
        <v>33859</v>
      </c>
      <c r="AO41">
        <v>33859</v>
      </c>
      <c r="AP41">
        <v>33859</v>
      </c>
      <c r="AQ41">
        <v>33859</v>
      </c>
      <c r="AR41">
        <v>33859</v>
      </c>
      <c r="AS41">
        <v>33859</v>
      </c>
    </row>
    <row r="42" spans="2:45" x14ac:dyDescent="0.55000000000000004">
      <c r="C42" t="s">
        <v>86</v>
      </c>
      <c r="H42">
        <f>SUM(H38:H41)</f>
        <v>131705</v>
      </c>
      <c r="I42">
        <f>SUM(I38:I41)</f>
        <v>131705</v>
      </c>
      <c r="J42">
        <f>SUM(I37:I41)</f>
        <v>131705</v>
      </c>
      <c r="K42">
        <f>SUM(K38:K41)</f>
        <v>131705</v>
      </c>
      <c r="L42">
        <f>SUM(L37:L41)</f>
        <v>131705</v>
      </c>
      <c r="M42">
        <f>SUM(M37:M41)</f>
        <v>162037</v>
      </c>
      <c r="N42">
        <f t="shared" ref="N42:AS42" si="45">SUM(N37:N41)</f>
        <v>162037</v>
      </c>
      <c r="O42">
        <f t="shared" si="45"/>
        <v>162037</v>
      </c>
      <c r="P42">
        <f t="shared" si="45"/>
        <v>162037</v>
      </c>
      <c r="Q42">
        <f t="shared" si="45"/>
        <v>162037</v>
      </c>
      <c r="R42">
        <f t="shared" si="45"/>
        <v>162037</v>
      </c>
      <c r="S42">
        <f t="shared" si="45"/>
        <v>162037</v>
      </c>
      <c r="T42">
        <f t="shared" si="45"/>
        <v>162037</v>
      </c>
      <c r="U42">
        <f t="shared" si="45"/>
        <v>162037</v>
      </c>
      <c r="V42">
        <f t="shared" si="45"/>
        <v>162037</v>
      </c>
      <c r="W42">
        <f t="shared" si="45"/>
        <v>162037</v>
      </c>
      <c r="X42">
        <f t="shared" si="45"/>
        <v>162037</v>
      </c>
      <c r="Y42">
        <f t="shared" si="45"/>
        <v>162037</v>
      </c>
      <c r="Z42">
        <f t="shared" si="45"/>
        <v>162037</v>
      </c>
      <c r="AA42">
        <f t="shared" si="45"/>
        <v>162037</v>
      </c>
      <c r="AB42">
        <f t="shared" si="45"/>
        <v>162037</v>
      </c>
      <c r="AC42">
        <f t="shared" si="45"/>
        <v>162037</v>
      </c>
      <c r="AD42">
        <f t="shared" si="45"/>
        <v>162037</v>
      </c>
      <c r="AE42">
        <f t="shared" si="45"/>
        <v>162037</v>
      </c>
      <c r="AF42">
        <f t="shared" si="45"/>
        <v>162037</v>
      </c>
      <c r="AG42">
        <f t="shared" si="45"/>
        <v>162037</v>
      </c>
      <c r="AH42">
        <f t="shared" si="45"/>
        <v>162037</v>
      </c>
      <c r="AI42">
        <f t="shared" si="45"/>
        <v>162037</v>
      </c>
      <c r="AJ42">
        <f t="shared" si="45"/>
        <v>162037</v>
      </c>
      <c r="AK42">
        <f t="shared" si="45"/>
        <v>162037</v>
      </c>
      <c r="AL42">
        <f t="shared" si="45"/>
        <v>162037</v>
      </c>
      <c r="AM42">
        <f t="shared" si="45"/>
        <v>162037</v>
      </c>
      <c r="AN42">
        <f t="shared" si="45"/>
        <v>162037</v>
      </c>
      <c r="AO42">
        <f t="shared" si="45"/>
        <v>162037</v>
      </c>
      <c r="AP42">
        <f t="shared" si="45"/>
        <v>162037</v>
      </c>
      <c r="AQ42">
        <f t="shared" si="45"/>
        <v>162037</v>
      </c>
      <c r="AR42">
        <f t="shared" si="45"/>
        <v>162037</v>
      </c>
      <c r="AS42">
        <f t="shared" si="45"/>
        <v>162037</v>
      </c>
    </row>
    <row r="43" spans="2:45" x14ac:dyDescent="0.55000000000000004">
      <c r="C43" t="s">
        <v>87</v>
      </c>
      <c r="H43">
        <v>128267</v>
      </c>
      <c r="I43">
        <v>128267</v>
      </c>
      <c r="J43">
        <v>128267</v>
      </c>
      <c r="K43">
        <v>128267</v>
      </c>
      <c r="L43">
        <v>128267</v>
      </c>
      <c r="M43">
        <v>130457</v>
      </c>
      <c r="N43">
        <v>130457</v>
      </c>
      <c r="O43">
        <v>130457</v>
      </c>
      <c r="P43">
        <v>130457</v>
      </c>
      <c r="Q43">
        <v>130457</v>
      </c>
      <c r="R43">
        <v>130457</v>
      </c>
      <c r="S43">
        <v>130457</v>
      </c>
      <c r="T43">
        <v>130457</v>
      </c>
      <c r="U43">
        <v>130457</v>
      </c>
      <c r="V43">
        <v>130457</v>
      </c>
      <c r="W43">
        <v>130457</v>
      </c>
      <c r="X43">
        <v>130457</v>
      </c>
      <c r="Y43">
        <v>130457</v>
      </c>
      <c r="Z43">
        <v>130457</v>
      </c>
      <c r="AA43">
        <v>130457</v>
      </c>
      <c r="AB43">
        <v>130457</v>
      </c>
      <c r="AC43">
        <v>130457</v>
      </c>
      <c r="AD43">
        <v>130457</v>
      </c>
      <c r="AE43">
        <v>130457</v>
      </c>
      <c r="AF43">
        <v>130457</v>
      </c>
      <c r="AG43">
        <v>130457</v>
      </c>
      <c r="AH43">
        <v>130457</v>
      </c>
      <c r="AI43">
        <v>130457</v>
      </c>
      <c r="AJ43">
        <v>130457</v>
      </c>
      <c r="AK43">
        <v>130457</v>
      </c>
      <c r="AL43">
        <v>130457</v>
      </c>
      <c r="AM43">
        <v>130457</v>
      </c>
      <c r="AN43">
        <v>130457</v>
      </c>
      <c r="AO43">
        <v>130457</v>
      </c>
      <c r="AP43">
        <v>130457</v>
      </c>
      <c r="AQ43">
        <v>130457</v>
      </c>
      <c r="AR43">
        <v>130457</v>
      </c>
      <c r="AS43">
        <v>130457</v>
      </c>
    </row>
    <row r="44" spans="2:45" x14ac:dyDescent="0.55000000000000004">
      <c r="B44" t="s">
        <v>89</v>
      </c>
      <c r="C44" t="s">
        <v>88</v>
      </c>
      <c r="H44">
        <f t="shared" ref="H44:M44" si="46">H43+H42</f>
        <v>259972</v>
      </c>
      <c r="I44">
        <f t="shared" si="46"/>
        <v>259972</v>
      </c>
      <c r="J44">
        <f t="shared" si="46"/>
        <v>259972</v>
      </c>
      <c r="K44">
        <f t="shared" si="46"/>
        <v>259972</v>
      </c>
      <c r="L44">
        <f t="shared" si="46"/>
        <v>259972</v>
      </c>
      <c r="M44">
        <f t="shared" si="46"/>
        <v>292494</v>
      </c>
      <c r="N44">
        <f t="shared" ref="N44:AS44" si="47">N43+N42</f>
        <v>292494</v>
      </c>
      <c r="O44">
        <f t="shared" si="47"/>
        <v>292494</v>
      </c>
      <c r="P44">
        <f t="shared" si="47"/>
        <v>292494</v>
      </c>
      <c r="Q44">
        <f t="shared" si="47"/>
        <v>292494</v>
      </c>
      <c r="R44">
        <f t="shared" si="47"/>
        <v>292494</v>
      </c>
      <c r="S44">
        <f t="shared" si="47"/>
        <v>292494</v>
      </c>
      <c r="T44">
        <f t="shared" si="47"/>
        <v>292494</v>
      </c>
      <c r="U44">
        <f t="shared" si="47"/>
        <v>292494</v>
      </c>
      <c r="V44">
        <f t="shared" si="47"/>
        <v>292494</v>
      </c>
      <c r="W44">
        <f t="shared" si="47"/>
        <v>292494</v>
      </c>
      <c r="X44">
        <f t="shared" si="47"/>
        <v>292494</v>
      </c>
      <c r="Y44">
        <f t="shared" si="47"/>
        <v>292494</v>
      </c>
      <c r="Z44">
        <f t="shared" si="47"/>
        <v>292494</v>
      </c>
      <c r="AA44">
        <f t="shared" si="47"/>
        <v>292494</v>
      </c>
      <c r="AB44">
        <f t="shared" si="47"/>
        <v>292494</v>
      </c>
      <c r="AC44">
        <f t="shared" si="47"/>
        <v>292494</v>
      </c>
      <c r="AD44">
        <f t="shared" si="47"/>
        <v>292494</v>
      </c>
      <c r="AE44">
        <f t="shared" si="47"/>
        <v>292494</v>
      </c>
      <c r="AF44">
        <f t="shared" si="47"/>
        <v>292494</v>
      </c>
      <c r="AG44">
        <f t="shared" si="47"/>
        <v>292494</v>
      </c>
      <c r="AH44">
        <f t="shared" si="47"/>
        <v>292494</v>
      </c>
      <c r="AI44">
        <f t="shared" si="47"/>
        <v>292494</v>
      </c>
      <c r="AJ44">
        <f t="shared" si="47"/>
        <v>292494</v>
      </c>
      <c r="AK44">
        <f t="shared" si="47"/>
        <v>292494</v>
      </c>
      <c r="AL44">
        <f t="shared" si="47"/>
        <v>292494</v>
      </c>
      <c r="AM44">
        <f t="shared" si="47"/>
        <v>292494</v>
      </c>
      <c r="AN44">
        <f t="shared" si="47"/>
        <v>292494</v>
      </c>
      <c r="AO44">
        <f t="shared" si="47"/>
        <v>292494</v>
      </c>
      <c r="AP44">
        <f t="shared" si="47"/>
        <v>292494</v>
      </c>
      <c r="AQ44">
        <f t="shared" si="47"/>
        <v>292494</v>
      </c>
      <c r="AR44">
        <f t="shared" si="47"/>
        <v>292494</v>
      </c>
      <c r="AS44">
        <f t="shared" si="47"/>
        <v>292494</v>
      </c>
    </row>
  </sheetData>
  <phoneticPr fontId="4" type="noConversion"/>
  <hyperlinks>
    <hyperlink ref="A1" location="MAIN!A1" display="Main" xr:uid="{970DD7B6-4FD8-4DAA-86BC-1C29A6FEA23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BS+IC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2024-05-18T10:48:27Z</dcterms:created>
  <dcterms:modified xsi:type="dcterms:W3CDTF">2024-07-01T06:43:04Z</dcterms:modified>
</cp:coreProperties>
</file>