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kaco\Desktop\Portfolio\"/>
    </mc:Choice>
  </mc:AlternateContent>
  <xr:revisionPtr revIDLastSave="0" documentId="13_ncr:1_{9133C734-7CB2-442B-AD89-145C38736630}" xr6:coauthVersionLast="47" xr6:coauthVersionMax="47" xr10:uidLastSave="{00000000-0000-0000-0000-000000000000}"/>
  <bookViews>
    <workbookView xWindow="-108" yWindow="-108" windowWidth="23256" windowHeight="12720" activeTab="1" xr2:uid="{D3893A4D-9F71-4C6A-BC10-E74896E487FE}"/>
  </bookViews>
  <sheets>
    <sheet name="Main" sheetId="2" r:id="rId1"/>
    <sheet name="2022Q3" sheetId="1" r:id="rId2"/>
  </sheets>
  <calcPr calcId="191029"/>
  <customWorkbookViews>
    <customWorkbookView name="custom" guid="{0828F676-E7C7-4DF3-8A6D-C58D8C6432C9}" maximized="1" xWindow="-9" yWindow="-9" windowWidth="1938" windowHeight="106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S10" i="1"/>
  <c r="K24" i="1" l="1"/>
  <c r="K19" i="1"/>
  <c r="K17" i="1"/>
  <c r="K15" i="1"/>
  <c r="K12" i="1"/>
  <c r="G24" i="1"/>
  <c r="D26" i="1"/>
  <c r="C26" i="1"/>
  <c r="C17" i="1"/>
  <c r="C15" i="1"/>
  <c r="C16" i="1" s="1"/>
  <c r="G26" i="1"/>
  <c r="F17" i="1"/>
  <c r="F15" i="1"/>
  <c r="G17" i="1"/>
  <c r="G15" i="1"/>
  <c r="G16" i="1" s="1"/>
  <c r="E48" i="1"/>
  <c r="F48" i="1"/>
  <c r="I48" i="1"/>
  <c r="J48" i="1"/>
  <c r="H26" i="1"/>
  <c r="H24" i="1"/>
  <c r="D17" i="1"/>
  <c r="D15" i="1"/>
  <c r="D16" i="1" s="1"/>
  <c r="H17" i="1"/>
  <c r="H15" i="1"/>
  <c r="H16" i="1" s="1"/>
  <c r="E26" i="1"/>
  <c r="E17" i="1"/>
  <c r="E15" i="1"/>
  <c r="I17" i="1"/>
  <c r="I12" i="1"/>
  <c r="I26" i="1" s="1"/>
  <c r="I42" i="1"/>
  <c r="I46" i="1" s="1"/>
  <c r="I35" i="1"/>
  <c r="I29" i="1"/>
  <c r="I24" i="1"/>
  <c r="I15" i="1"/>
  <c r="K7" i="2"/>
  <c r="K4" i="2"/>
  <c r="J42" i="1"/>
  <c r="J46" i="1" s="1"/>
  <c r="F42" i="1"/>
  <c r="F46" i="1" s="1"/>
  <c r="F35" i="1"/>
  <c r="F29" i="1"/>
  <c r="J35" i="1"/>
  <c r="J29" i="1"/>
  <c r="J24" i="1"/>
  <c r="J19" i="1"/>
  <c r="J17" i="1"/>
  <c r="J15" i="1"/>
  <c r="J12" i="1"/>
  <c r="F12" i="1"/>
  <c r="F26" i="1" s="1"/>
  <c r="K16" i="1" l="1"/>
  <c r="K18" i="1" s="1"/>
  <c r="K20" i="1" s="1"/>
  <c r="K21" i="1" s="1"/>
  <c r="I38" i="1"/>
  <c r="I49" i="1"/>
  <c r="J49" i="1"/>
  <c r="F28" i="1"/>
  <c r="I28" i="1"/>
  <c r="J28" i="1"/>
  <c r="G18" i="1"/>
  <c r="G20" i="1" s="1"/>
  <c r="G21" i="1" s="1"/>
  <c r="C18" i="1"/>
  <c r="C20" i="1" s="1"/>
  <c r="C21" i="1" s="1"/>
  <c r="H18" i="1"/>
  <c r="H20" i="1" s="1"/>
  <c r="H21" i="1" s="1"/>
  <c r="D18" i="1"/>
  <c r="D20" i="1" s="1"/>
  <c r="D21" i="1" s="1"/>
  <c r="E16" i="1"/>
  <c r="E18" i="1" s="1"/>
  <c r="E20" i="1" s="1"/>
  <c r="E21" i="1" s="1"/>
  <c r="I16" i="1"/>
  <c r="I18" i="1" s="1"/>
  <c r="I20" i="1" s="1"/>
  <c r="I21" i="1" s="1"/>
  <c r="J38" i="1"/>
  <c r="F38" i="1"/>
  <c r="J16" i="1"/>
  <c r="J18" i="1" s="1"/>
  <c r="J20" i="1" s="1"/>
  <c r="J21" i="1" s="1"/>
  <c r="J26" i="1"/>
  <c r="F16" i="1"/>
  <c r="F20" i="1" s="1"/>
  <c r="F21" i="1" s="1"/>
</calcChain>
</file>

<file path=xl/sharedStrings.xml><?xml version="1.0" encoding="utf-8"?>
<sst xmlns="http://schemas.openxmlformats.org/spreadsheetml/2006/main" count="67" uniqueCount="58">
  <si>
    <t>Revenue</t>
  </si>
  <si>
    <t>Gross profit</t>
  </si>
  <si>
    <t>Research and development</t>
  </si>
  <si>
    <t>Main</t>
  </si>
  <si>
    <t>Q421</t>
  </si>
  <si>
    <t>Q122</t>
  </si>
  <si>
    <t>Q222</t>
  </si>
  <si>
    <t>Q322</t>
  </si>
  <si>
    <t>Q422</t>
  </si>
  <si>
    <t>COGS</t>
  </si>
  <si>
    <t xml:space="preserve"> </t>
  </si>
  <si>
    <t>Sales general and administrative</t>
  </si>
  <si>
    <t>Operatning Expenses</t>
  </si>
  <si>
    <t>Operatning Income</t>
  </si>
  <si>
    <t>Taxes</t>
  </si>
  <si>
    <t>Net Income</t>
  </si>
  <si>
    <t>Interest Income</t>
  </si>
  <si>
    <t>Pretax Income</t>
  </si>
  <si>
    <t>Shares</t>
  </si>
  <si>
    <t>EPS</t>
  </si>
  <si>
    <t>Revenue y/y</t>
  </si>
  <si>
    <t>Goodwill</t>
  </si>
  <si>
    <t>Gross Margin</t>
  </si>
  <si>
    <t>Cash</t>
  </si>
  <si>
    <t>AR</t>
  </si>
  <si>
    <t>Invetories</t>
  </si>
  <si>
    <t>Prepaides</t>
  </si>
  <si>
    <t>PP&amp;E</t>
  </si>
  <si>
    <t>Lease</t>
  </si>
  <si>
    <t>DT</t>
  </si>
  <si>
    <t>Other</t>
  </si>
  <si>
    <t>Assets</t>
  </si>
  <si>
    <t>SE</t>
  </si>
  <si>
    <t>L+SE</t>
  </si>
  <si>
    <t>AP</t>
  </si>
  <si>
    <t>AL.</t>
  </si>
  <si>
    <t>Debt</t>
  </si>
  <si>
    <t>OLTL</t>
  </si>
  <si>
    <t>Net Cash</t>
  </si>
  <si>
    <t>Price</t>
  </si>
  <si>
    <t>MC</t>
  </si>
  <si>
    <t>EV</t>
  </si>
  <si>
    <t>Q2MA Revenue</t>
  </si>
  <si>
    <t>1/30/2022</t>
  </si>
  <si>
    <t>Data Center</t>
  </si>
  <si>
    <t>Non-data Center</t>
  </si>
  <si>
    <t>Omniverse</t>
  </si>
  <si>
    <t>Automotive</t>
  </si>
  <si>
    <t>Gaming</t>
  </si>
  <si>
    <t>FY23</t>
  </si>
  <si>
    <t>Q423</t>
  </si>
  <si>
    <t>Q123</t>
  </si>
  <si>
    <t>Q223</t>
  </si>
  <si>
    <t>Q323</t>
  </si>
  <si>
    <t>FY22</t>
  </si>
  <si>
    <t>FY21</t>
  </si>
  <si>
    <t>FY20</t>
  </si>
  <si>
    <t>FY19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</si>
</sst>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2"/>
    <xf numFmtId="9" fontId="0" fillId="0" borderId="0" xfId="1" applyFont="1" applyAlignment="1">
      <alignment horizontal="right"/>
    </xf>
    <xf numFmtId="10" fontId="0" fillId="0" borderId="0" xfId="1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75FB-CC8D-45D3-9648-356B69590C1E}">
  <dimension ref="J2:L7"/>
  <sheetViews>
    <sheetView workbookViewId="0"/>
  </sheetViews>
  <sheetFormatPr defaultRowHeight="14.4" x14ac:dyDescent="0.3"/>
  <sheetData>
    <row r="2" spans="10:12" x14ac:dyDescent="0.3">
      <c r="J2" t="s">
        <v>39</v>
      </c>
      <c r="K2">
        <v>156.19999999999999</v>
      </c>
    </row>
    <row r="3" spans="10:12" x14ac:dyDescent="0.3">
      <c r="J3" t="s">
        <v>18</v>
      </c>
      <c r="K3">
        <v>2460</v>
      </c>
      <c r="L3" t="s">
        <v>7</v>
      </c>
    </row>
    <row r="4" spans="10:12" x14ac:dyDescent="0.3">
      <c r="J4" t="s">
        <v>40</v>
      </c>
      <c r="K4">
        <f>K3*K2</f>
        <v>384252</v>
      </c>
    </row>
    <row r="5" spans="10:12" x14ac:dyDescent="0.3">
      <c r="J5" t="s">
        <v>23</v>
      </c>
      <c r="K5">
        <v>13143</v>
      </c>
      <c r="L5" t="s">
        <v>7</v>
      </c>
    </row>
    <row r="6" spans="10:12" x14ac:dyDescent="0.3">
      <c r="J6" t="s">
        <v>36</v>
      </c>
      <c r="K6">
        <v>10950</v>
      </c>
      <c r="L6" t="s">
        <v>7</v>
      </c>
    </row>
    <row r="7" spans="10:12" x14ac:dyDescent="0.3">
      <c r="J7" t="s">
        <v>41</v>
      </c>
      <c r="K7">
        <f>K4+K6-K5</f>
        <v>382059</v>
      </c>
    </row>
  </sheetData>
  <customSheetViews>
    <customSheetView guid="{0828F676-E7C7-4DF3-8A6D-C58D8C6432C9}" topLeftCell="E1">
      <selection activeCell="L12" sqref="L12:L2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18CB-D2C3-44E9-A0DC-072B50317A42}">
  <dimension ref="A1:T49"/>
  <sheetViews>
    <sheetView tabSelected="1" zoomScale="108" zoomScaleNormal="108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7" sqref="D7"/>
    </sheetView>
  </sheetViews>
  <sheetFormatPr defaultRowHeight="14.4" x14ac:dyDescent="0.3"/>
  <cols>
    <col min="1" max="1" width="4.88671875" bestFit="1" customWidth="1"/>
    <col min="2" max="2" width="27.109375" bestFit="1" customWidth="1"/>
    <col min="3" max="3" width="14.5546875" style="1" customWidth="1"/>
    <col min="4" max="6" width="10.109375" style="1" bestFit="1" customWidth="1"/>
    <col min="7" max="7" width="8.88671875" style="1"/>
    <col min="8" max="8" width="10.109375" style="1" bestFit="1" customWidth="1"/>
    <col min="9" max="9" width="11" style="1" bestFit="1" customWidth="1"/>
    <col min="10" max="10" width="11.5546875" style="1" customWidth="1"/>
    <col min="11" max="11" width="10.109375" style="1" bestFit="1" customWidth="1"/>
    <col min="12" max="12" width="23" customWidth="1"/>
  </cols>
  <sheetData>
    <row r="1" spans="1:20" ht="15" customHeight="1" x14ac:dyDescent="0.3">
      <c r="A1" s="2" t="s">
        <v>3</v>
      </c>
    </row>
    <row r="2" spans="1:20" x14ac:dyDescent="0.3">
      <c r="C2" s="5">
        <v>44227</v>
      </c>
      <c r="D2" s="5">
        <v>44318</v>
      </c>
      <c r="E2" s="5">
        <v>44409</v>
      </c>
      <c r="F2" s="5">
        <v>44500</v>
      </c>
      <c r="G2" s="1" t="s">
        <v>43</v>
      </c>
      <c r="H2" s="5">
        <v>44682</v>
      </c>
      <c r="I2" s="5">
        <v>44773</v>
      </c>
      <c r="J2" s="5">
        <v>44864</v>
      </c>
      <c r="K2" s="5">
        <v>44956</v>
      </c>
      <c r="L2" s="1"/>
      <c r="M2" s="1"/>
      <c r="N2" s="1"/>
      <c r="O2" s="1"/>
      <c r="P2" s="1"/>
    </row>
    <row r="3" spans="1:20" s="6" customFormat="1" x14ac:dyDescent="0.3"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51</v>
      </c>
      <c r="I3" s="1" t="s">
        <v>52</v>
      </c>
      <c r="J3" s="1" t="s">
        <v>53</v>
      </c>
      <c r="K3" s="1" t="s">
        <v>50</v>
      </c>
      <c r="L3" s="7"/>
      <c r="M3" s="7"/>
      <c r="N3" s="7"/>
      <c r="O3" s="7"/>
      <c r="P3" s="7" t="s">
        <v>57</v>
      </c>
      <c r="Q3" s="6" t="s">
        <v>56</v>
      </c>
      <c r="R3" s="6" t="s">
        <v>55</v>
      </c>
      <c r="S3" s="6" t="s">
        <v>54</v>
      </c>
      <c r="T3" s="6" t="s">
        <v>49</v>
      </c>
    </row>
    <row r="4" spans="1:20" s="6" customFormat="1" x14ac:dyDescent="0.3">
      <c r="B4" s="6" t="s">
        <v>44</v>
      </c>
      <c r="C4" s="7"/>
      <c r="D4" s="7"/>
      <c r="E4" s="7"/>
      <c r="F4" s="7">
        <v>2924</v>
      </c>
      <c r="G4" s="7"/>
      <c r="H4" s="7"/>
      <c r="I4" s="7"/>
      <c r="J4" s="7">
        <v>3830</v>
      </c>
      <c r="K4" s="7"/>
      <c r="L4" s="7"/>
      <c r="M4" s="7"/>
      <c r="N4" s="7"/>
      <c r="O4" s="7"/>
      <c r="P4" s="7"/>
    </row>
    <row r="5" spans="1:20" s="6" customFormat="1" x14ac:dyDescent="0.3">
      <c r="B5" s="6" t="s">
        <v>48</v>
      </c>
      <c r="C5" s="7"/>
      <c r="D5" s="7"/>
      <c r="E5" s="7"/>
      <c r="F5" s="7"/>
      <c r="G5" s="7"/>
      <c r="H5" s="7"/>
      <c r="I5" s="7"/>
      <c r="J5" s="7">
        <v>1570</v>
      </c>
      <c r="K5" s="7"/>
      <c r="L5" s="7"/>
      <c r="M5" s="7"/>
      <c r="N5" s="7"/>
      <c r="O5" s="7"/>
      <c r="P5" s="7"/>
    </row>
    <row r="6" spans="1:20" s="6" customFormat="1" x14ac:dyDescent="0.3">
      <c r="B6" s="6" t="s">
        <v>45</v>
      </c>
      <c r="C6" s="7"/>
      <c r="D6" s="7"/>
      <c r="E6" s="7"/>
      <c r="F6" s="7">
        <v>4179</v>
      </c>
      <c r="G6" s="7"/>
      <c r="H6" s="7"/>
      <c r="I6" s="7"/>
      <c r="J6" s="7">
        <v>2101</v>
      </c>
      <c r="K6" s="7"/>
      <c r="L6" s="7"/>
      <c r="M6" s="7"/>
      <c r="N6" s="7"/>
      <c r="O6" s="7"/>
      <c r="P6" s="7"/>
    </row>
    <row r="7" spans="1:20" s="6" customFormat="1" x14ac:dyDescent="0.3">
      <c r="B7" s="6" t="s">
        <v>46</v>
      </c>
      <c r="C7" s="7"/>
      <c r="D7" s="7"/>
      <c r="E7" s="7"/>
      <c r="F7" s="7"/>
      <c r="G7" s="7"/>
      <c r="H7" s="7"/>
      <c r="I7" s="7"/>
      <c r="J7" s="7">
        <v>200</v>
      </c>
      <c r="K7" s="7"/>
      <c r="L7" s="7"/>
      <c r="M7" s="7"/>
      <c r="N7" s="7"/>
      <c r="O7" s="7"/>
      <c r="P7" s="7"/>
    </row>
    <row r="8" spans="1:20" s="6" customFormat="1" x14ac:dyDescent="0.3">
      <c r="B8" s="6" t="s">
        <v>47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0" s="6" customFormat="1" x14ac:dyDescent="0.3">
      <c r="C9" s="7"/>
      <c r="D9" s="7"/>
      <c r="E9" s="7"/>
      <c r="F9" s="7"/>
      <c r="G9" s="7"/>
      <c r="H9" s="7"/>
      <c r="I9" s="7"/>
      <c r="J9" s="7"/>
      <c r="K9" s="7"/>
    </row>
    <row r="10" spans="1:20" x14ac:dyDescent="0.3">
      <c r="B10" s="8" t="s">
        <v>0</v>
      </c>
      <c r="C10" s="8">
        <v>5003</v>
      </c>
      <c r="D10" s="8">
        <v>5661</v>
      </c>
      <c r="E10" s="8">
        <v>6507</v>
      </c>
      <c r="F10" s="8">
        <v>7103</v>
      </c>
      <c r="G10" s="9">
        <v>7643</v>
      </c>
      <c r="H10" s="8">
        <v>8288</v>
      </c>
      <c r="I10" s="8">
        <v>6704</v>
      </c>
      <c r="J10" s="8">
        <v>5931</v>
      </c>
      <c r="K10" s="8">
        <v>6000</v>
      </c>
      <c r="Q10">
        <v>10918</v>
      </c>
      <c r="R10">
        <v>16675</v>
      </c>
      <c r="S10" s="6">
        <f>SUM(D10:G10)</f>
        <v>26914</v>
      </c>
      <c r="T10" s="6">
        <f>SUM(H10:K10)</f>
        <v>26923</v>
      </c>
    </row>
    <row r="11" spans="1:20" x14ac:dyDescent="0.3">
      <c r="B11" t="s">
        <v>9</v>
      </c>
      <c r="C11">
        <v>1846</v>
      </c>
      <c r="D11">
        <v>2032</v>
      </c>
      <c r="E11">
        <v>2292</v>
      </c>
      <c r="F11">
        <v>2472</v>
      </c>
      <c r="G11" s="1">
        <v>2644</v>
      </c>
      <c r="H11">
        <v>2857</v>
      </c>
      <c r="I11">
        <v>3789</v>
      </c>
      <c r="J11">
        <v>2754</v>
      </c>
      <c r="K11">
        <v>2754</v>
      </c>
    </row>
    <row r="12" spans="1:20" x14ac:dyDescent="0.3">
      <c r="B12" t="s">
        <v>1</v>
      </c>
      <c r="C12">
        <v>3157</v>
      </c>
      <c r="D12">
        <v>3629</v>
      </c>
      <c r="E12">
        <v>4215</v>
      </c>
      <c r="F12" s="1">
        <f>F10-F11</f>
        <v>4631</v>
      </c>
      <c r="G12" s="1">
        <v>1466</v>
      </c>
      <c r="H12">
        <v>5431</v>
      </c>
      <c r="I12" s="1">
        <f>I10-I11</f>
        <v>2915</v>
      </c>
      <c r="J12" s="1">
        <f>J10-J11</f>
        <v>3177</v>
      </c>
      <c r="K12" s="1">
        <f>K10-K11</f>
        <v>3246</v>
      </c>
    </row>
    <row r="13" spans="1:20" x14ac:dyDescent="0.3">
      <c r="B13" t="s">
        <v>2</v>
      </c>
      <c r="C13">
        <v>1147</v>
      </c>
      <c r="D13">
        <v>1153</v>
      </c>
      <c r="E13">
        <v>1245</v>
      </c>
      <c r="F13">
        <v>1403</v>
      </c>
      <c r="G13">
        <v>1618</v>
      </c>
      <c r="H13">
        <v>1618</v>
      </c>
      <c r="I13">
        <v>1824</v>
      </c>
      <c r="J13">
        <v>1945</v>
      </c>
      <c r="K13">
        <v>1945</v>
      </c>
    </row>
    <row r="14" spans="1:20" x14ac:dyDescent="0.3">
      <c r="B14" t="s">
        <v>11</v>
      </c>
      <c r="C14">
        <v>503</v>
      </c>
      <c r="D14">
        <v>520</v>
      </c>
      <c r="E14">
        <v>526</v>
      </c>
      <c r="F14">
        <v>563</v>
      </c>
      <c r="G14">
        <v>592</v>
      </c>
      <c r="H14">
        <v>592</v>
      </c>
      <c r="I14">
        <v>592</v>
      </c>
      <c r="J14">
        <v>631</v>
      </c>
      <c r="K14">
        <v>631</v>
      </c>
    </row>
    <row r="15" spans="1:20" x14ac:dyDescent="0.3">
      <c r="B15" t="s">
        <v>12</v>
      </c>
      <c r="C15" s="1">
        <f>C14+C13</f>
        <v>1650</v>
      </c>
      <c r="D15" s="1">
        <f>D14+D13</f>
        <v>1673</v>
      </c>
      <c r="E15" s="1">
        <f>E14+E13</f>
        <v>1771</v>
      </c>
      <c r="F15" s="1">
        <f>F14+F13</f>
        <v>1966</v>
      </c>
      <c r="G15" s="1">
        <f>G14+G13</f>
        <v>2210</v>
      </c>
      <c r="H15" s="1">
        <f>H14+H13</f>
        <v>2210</v>
      </c>
      <c r="I15" s="1">
        <f>I14+I13</f>
        <v>2416</v>
      </c>
      <c r="J15" s="1">
        <f>J14+J13</f>
        <v>2576</v>
      </c>
      <c r="K15" s="1">
        <f>K14+K13</f>
        <v>2576</v>
      </c>
    </row>
    <row r="16" spans="1:20" x14ac:dyDescent="0.3">
      <c r="B16" t="s">
        <v>13</v>
      </c>
      <c r="C16" s="1">
        <f>C12-C15</f>
        <v>1507</v>
      </c>
      <c r="D16" s="1">
        <f>D12-D15</f>
        <v>1956</v>
      </c>
      <c r="E16" s="1">
        <f>E12-E15</f>
        <v>2444</v>
      </c>
      <c r="F16" s="1">
        <f>F12-F15</f>
        <v>2665</v>
      </c>
      <c r="G16" s="1">
        <f>G12-G15</f>
        <v>-744</v>
      </c>
      <c r="H16" s="1">
        <f>H12-H15</f>
        <v>3221</v>
      </c>
      <c r="I16" s="1">
        <f>I12-I15</f>
        <v>499</v>
      </c>
      <c r="J16" s="1">
        <f>J12-J15</f>
        <v>601</v>
      </c>
      <c r="K16" s="1">
        <f>K12-K15</f>
        <v>670</v>
      </c>
    </row>
    <row r="17" spans="2:11" x14ac:dyDescent="0.3">
      <c r="B17" t="s">
        <v>16</v>
      </c>
      <c r="C17" s="1">
        <f>6-53+10</f>
        <v>-37</v>
      </c>
      <c r="D17" s="1">
        <f>6-53+135</f>
        <v>88</v>
      </c>
      <c r="E17" s="1">
        <f>6+4-60</f>
        <v>-50</v>
      </c>
      <c r="F17" s="1">
        <f>9-61-53</f>
        <v>-105</v>
      </c>
      <c r="G17" s="1">
        <f>18-68-13</f>
        <v>-63</v>
      </c>
      <c r="H17" s="1">
        <f>18-68-13</f>
        <v>-63</v>
      </c>
      <c r="I17" s="1">
        <f>46-65-5</f>
        <v>-24</v>
      </c>
      <c r="J17" s="1">
        <f>88-65</f>
        <v>23</v>
      </c>
      <c r="K17" s="1">
        <f>88-65</f>
        <v>23</v>
      </c>
    </row>
    <row r="18" spans="2:11" x14ac:dyDescent="0.3">
      <c r="B18" t="s">
        <v>17</v>
      </c>
      <c r="C18" s="1">
        <f>C17+C16</f>
        <v>1470</v>
      </c>
      <c r="D18" s="1">
        <f>D17+D16</f>
        <v>2044</v>
      </c>
      <c r="E18" s="1">
        <f>E17+E16</f>
        <v>2394</v>
      </c>
      <c r="F18" s="1">
        <v>2865</v>
      </c>
      <c r="G18" s="1">
        <f>G17+G16</f>
        <v>-807</v>
      </c>
      <c r="H18" s="1">
        <f>H17+H16</f>
        <v>3158</v>
      </c>
      <c r="I18" s="1">
        <f>I17+I16</f>
        <v>475</v>
      </c>
      <c r="J18" s="1">
        <f>J17+J16</f>
        <v>624</v>
      </c>
      <c r="K18" s="1">
        <f>K17+K16</f>
        <v>693</v>
      </c>
    </row>
    <row r="19" spans="2:11" x14ac:dyDescent="0.3">
      <c r="B19" t="s">
        <v>14</v>
      </c>
      <c r="C19" s="1">
        <v>13</v>
      </c>
      <c r="D19" s="1">
        <v>132</v>
      </c>
      <c r="E19" s="1">
        <v>20</v>
      </c>
      <c r="F19" s="1">
        <v>-138</v>
      </c>
      <c r="G19" s="1">
        <v>187</v>
      </c>
      <c r="H19" s="1">
        <v>187</v>
      </c>
      <c r="I19" s="1">
        <v>-181</v>
      </c>
      <c r="J19" s="1">
        <f>-67</f>
        <v>-67</v>
      </c>
      <c r="K19" s="1">
        <f>-67</f>
        <v>-67</v>
      </c>
    </row>
    <row r="20" spans="2:11" x14ac:dyDescent="0.3">
      <c r="B20" t="s">
        <v>15</v>
      </c>
      <c r="C20" s="1">
        <f>C18-C19</f>
        <v>1457</v>
      </c>
      <c r="D20" s="1">
        <f>D18-D19</f>
        <v>1912</v>
      </c>
      <c r="E20" s="1">
        <f>E18-E19</f>
        <v>2374</v>
      </c>
      <c r="F20" s="1">
        <f>F18-F19</f>
        <v>3003</v>
      </c>
      <c r="G20" s="1">
        <f>G18-G19</f>
        <v>-994</v>
      </c>
      <c r="H20" s="1">
        <f>H18-H19</f>
        <v>2971</v>
      </c>
      <c r="I20" s="1">
        <f>I18-I19</f>
        <v>656</v>
      </c>
      <c r="J20" s="1">
        <f>J18-J19</f>
        <v>691</v>
      </c>
      <c r="K20" s="1">
        <f>K18-K19</f>
        <v>760</v>
      </c>
    </row>
    <row r="21" spans="2:11" x14ac:dyDescent="0.3">
      <c r="B21" t="s">
        <v>19</v>
      </c>
      <c r="C21" s="1">
        <f>C20/C22</f>
        <v>0.57725832012678291</v>
      </c>
      <c r="D21" s="1">
        <f>D20/D22</f>
        <v>0.75632911392405067</v>
      </c>
      <c r="E21" s="1">
        <f>E20/E22</f>
        <v>0.93759873617693523</v>
      </c>
      <c r="F21" s="1">
        <f>F20/F22</f>
        <v>1.1799607072691551</v>
      </c>
      <c r="G21" s="1">
        <f>G20/G22</f>
        <v>-0.39180134016554985</v>
      </c>
      <c r="H21" s="1">
        <f>H20/H22</f>
        <v>1.1710681907765077</v>
      </c>
      <c r="I21" s="1">
        <f>I20/I22</f>
        <v>0.26073131955484896</v>
      </c>
      <c r="J21" s="1">
        <f>J20/J22</f>
        <v>0.27651060424169666</v>
      </c>
      <c r="K21" s="1">
        <f>K20/K22</f>
        <v>0.30412164865946378</v>
      </c>
    </row>
    <row r="22" spans="2:11" x14ac:dyDescent="0.3">
      <c r="B22" t="s">
        <v>18</v>
      </c>
      <c r="C22" s="1">
        <v>2524</v>
      </c>
      <c r="D22" s="1">
        <v>2528</v>
      </c>
      <c r="E22" s="1">
        <v>2532</v>
      </c>
      <c r="F22" s="1">
        <v>2545</v>
      </c>
      <c r="G22" s="1">
        <v>2537</v>
      </c>
      <c r="H22" s="1">
        <v>2537</v>
      </c>
      <c r="I22" s="1">
        <v>2516</v>
      </c>
      <c r="J22" s="1">
        <v>2499</v>
      </c>
      <c r="K22" s="1">
        <v>2499</v>
      </c>
    </row>
    <row r="23" spans="2:11" x14ac:dyDescent="0.3">
      <c r="J23" s="1" t="s">
        <v>10</v>
      </c>
      <c r="K23" s="1" t="s">
        <v>10</v>
      </c>
    </row>
    <row r="24" spans="2:11" x14ac:dyDescent="0.3">
      <c r="B24" t="s">
        <v>20</v>
      </c>
      <c r="F24" s="4"/>
      <c r="G24" s="4">
        <f t="shared" ref="G24" si="0">G10/C10-1</f>
        <v>0.52768338996602049</v>
      </c>
      <c r="H24" s="4">
        <f>H10/D10-1</f>
        <v>0.46405228758169925</v>
      </c>
      <c r="I24" s="4">
        <f>I10/E10-1</f>
        <v>3.0275088366374714E-2</v>
      </c>
      <c r="J24" s="4">
        <f>J10/F10-1</f>
        <v>-0.16500070392791777</v>
      </c>
      <c r="K24" s="4">
        <f>K10/G10-1</f>
        <v>-0.21496794452440138</v>
      </c>
    </row>
    <row r="26" spans="2:11" x14ac:dyDescent="0.3">
      <c r="B26" t="s">
        <v>22</v>
      </c>
      <c r="C26" s="3">
        <f>C12/C10</f>
        <v>0.6310213871676994</v>
      </c>
      <c r="D26" s="3">
        <f>D12/D10</f>
        <v>0.6410528175234057</v>
      </c>
      <c r="E26" s="3">
        <f>E12/E10</f>
        <v>0.64776394651913327</v>
      </c>
      <c r="F26" s="3">
        <f>F12/F10</f>
        <v>0.65197803744896521</v>
      </c>
      <c r="G26" s="3">
        <f>G12/G10</f>
        <v>0.19180949888787124</v>
      </c>
      <c r="H26" s="3">
        <f>H12/H10</f>
        <v>0.65528474903474898</v>
      </c>
      <c r="I26" s="3">
        <f>I12/I10</f>
        <v>0.43481503579952269</v>
      </c>
      <c r="J26" s="3">
        <f>J12/J10</f>
        <v>0.53566009104704093</v>
      </c>
    </row>
    <row r="27" spans="2:11" x14ac:dyDescent="0.3">
      <c r="F27" s="3"/>
      <c r="I27" s="3"/>
      <c r="J27" s="3"/>
    </row>
    <row r="28" spans="2:11" x14ac:dyDescent="0.3">
      <c r="B28" t="s">
        <v>38</v>
      </c>
      <c r="F28" s="1">
        <f>F29-F42</f>
        <v>21208</v>
      </c>
      <c r="I28" s="1">
        <f>I29-I42</f>
        <v>2193</v>
      </c>
      <c r="J28" s="1">
        <f>J29-J42</f>
        <v>2193</v>
      </c>
    </row>
    <row r="29" spans="2:11" x14ac:dyDescent="0.3">
      <c r="B29" t="s">
        <v>23</v>
      </c>
      <c r="F29" s="1">
        <f>19218+1990</f>
        <v>21208</v>
      </c>
      <c r="I29">
        <f>2800+10343</f>
        <v>13143</v>
      </c>
      <c r="J29">
        <f>2800+10343</f>
        <v>13143</v>
      </c>
    </row>
    <row r="30" spans="2:11" x14ac:dyDescent="0.3">
      <c r="B30" t="s">
        <v>24</v>
      </c>
      <c r="F30">
        <v>4650</v>
      </c>
      <c r="I30">
        <v>4908</v>
      </c>
      <c r="J30">
        <v>4908</v>
      </c>
    </row>
    <row r="31" spans="2:11" x14ac:dyDescent="0.3">
      <c r="B31" t="s">
        <v>25</v>
      </c>
      <c r="F31">
        <v>2605</v>
      </c>
      <c r="I31">
        <v>4454</v>
      </c>
      <c r="J31">
        <v>4454</v>
      </c>
    </row>
    <row r="32" spans="2:11" x14ac:dyDescent="0.3">
      <c r="B32" t="s">
        <v>26</v>
      </c>
      <c r="F32">
        <v>366</v>
      </c>
      <c r="I32">
        <v>718</v>
      </c>
      <c r="J32">
        <v>718</v>
      </c>
    </row>
    <row r="33" spans="2:10" x14ac:dyDescent="0.3">
      <c r="B33" t="s">
        <v>27</v>
      </c>
      <c r="F33">
        <v>2778</v>
      </c>
      <c r="I33">
        <v>3774</v>
      </c>
      <c r="J33">
        <v>3774</v>
      </c>
    </row>
    <row r="34" spans="2:10" x14ac:dyDescent="0.3">
      <c r="B34" t="s">
        <v>28</v>
      </c>
      <c r="F34">
        <v>829</v>
      </c>
      <c r="I34">
        <v>927</v>
      </c>
      <c r="J34">
        <v>927</v>
      </c>
    </row>
    <row r="35" spans="2:10" x14ac:dyDescent="0.3">
      <c r="B35" t="s">
        <v>21</v>
      </c>
      <c r="F35">
        <f>4349+2339</f>
        <v>6688</v>
      </c>
      <c r="I35" s="1">
        <f>4372+1850</f>
        <v>6222</v>
      </c>
      <c r="J35" s="1">
        <f>4372+1850</f>
        <v>6222</v>
      </c>
    </row>
    <row r="36" spans="2:10" x14ac:dyDescent="0.3">
      <c r="B36" t="s">
        <v>29</v>
      </c>
      <c r="F36">
        <v>1222</v>
      </c>
      <c r="I36">
        <v>2762</v>
      </c>
      <c r="J36">
        <v>2762</v>
      </c>
    </row>
    <row r="37" spans="2:10" x14ac:dyDescent="0.3">
      <c r="B37" t="s">
        <v>30</v>
      </c>
      <c r="F37">
        <v>3841</v>
      </c>
      <c r="I37">
        <v>3580</v>
      </c>
      <c r="J37">
        <v>3580</v>
      </c>
    </row>
    <row r="38" spans="2:10" x14ac:dyDescent="0.3">
      <c r="B38" t="s">
        <v>31</v>
      </c>
      <c r="F38" s="1">
        <f>SUM(F29:F37)</f>
        <v>44187</v>
      </c>
      <c r="I38" s="1">
        <f>SUM(I29:I37)</f>
        <v>40488</v>
      </c>
      <c r="J38" s="1">
        <f>SUM(J29:J37)</f>
        <v>40488</v>
      </c>
    </row>
    <row r="40" spans="2:10" x14ac:dyDescent="0.3">
      <c r="B40" t="s">
        <v>34</v>
      </c>
      <c r="F40">
        <v>1783</v>
      </c>
      <c r="I40">
        <v>1491</v>
      </c>
      <c r="J40">
        <v>1491</v>
      </c>
    </row>
    <row r="41" spans="2:10" x14ac:dyDescent="0.3">
      <c r="B41" t="s">
        <v>35</v>
      </c>
      <c r="F41">
        <v>2552</v>
      </c>
      <c r="I41">
        <v>4115</v>
      </c>
      <c r="J41">
        <v>4115</v>
      </c>
    </row>
    <row r="42" spans="2:10" x14ac:dyDescent="0.3">
      <c r="B42" t="s">
        <v>36</v>
      </c>
      <c r="F42" s="1">
        <f>N54</f>
        <v>0</v>
      </c>
      <c r="I42" s="1">
        <f>1249+9701</f>
        <v>10950</v>
      </c>
      <c r="J42" s="1">
        <f>1249+9701</f>
        <v>10950</v>
      </c>
    </row>
    <row r="43" spans="2:10" x14ac:dyDescent="0.3">
      <c r="B43" t="s">
        <v>28</v>
      </c>
      <c r="F43">
        <v>741</v>
      </c>
      <c r="I43">
        <v>798</v>
      </c>
      <c r="J43">
        <v>798</v>
      </c>
    </row>
    <row r="44" spans="2:10" x14ac:dyDescent="0.3">
      <c r="B44" t="s">
        <v>37</v>
      </c>
      <c r="F44">
        <v>1553</v>
      </c>
      <c r="I44">
        <v>1785</v>
      </c>
      <c r="J44">
        <v>1785</v>
      </c>
    </row>
    <row r="45" spans="2:10" x14ac:dyDescent="0.3">
      <c r="B45" t="s">
        <v>32</v>
      </c>
      <c r="F45">
        <v>26612</v>
      </c>
      <c r="I45">
        <v>21349</v>
      </c>
      <c r="J45">
        <v>21349</v>
      </c>
    </row>
    <row r="46" spans="2:10" x14ac:dyDescent="0.3">
      <c r="B46" t="s">
        <v>33</v>
      </c>
      <c r="D46" s="1" t="s">
        <v>10</v>
      </c>
      <c r="F46" s="1">
        <f>SUM(F40:F45)</f>
        <v>33241</v>
      </c>
      <c r="I46" s="1">
        <f>SUM(I40:I45)</f>
        <v>40488</v>
      </c>
      <c r="J46" s="1">
        <f>SUM(J40:J45)</f>
        <v>40488</v>
      </c>
    </row>
    <row r="48" spans="2:10" x14ac:dyDescent="0.3">
      <c r="B48" t="s">
        <v>42</v>
      </c>
      <c r="E48" s="1">
        <f>SUM(D10:E10)</f>
        <v>12168</v>
      </c>
      <c r="F48" s="1">
        <f>SUM(E10:F10)</f>
        <v>13610</v>
      </c>
      <c r="I48" s="1">
        <f>SUM(H10:I10)</f>
        <v>14992</v>
      </c>
      <c r="J48" s="1">
        <f>SUM(I10:J10)</f>
        <v>12635</v>
      </c>
    </row>
    <row r="49" spans="9:10" x14ac:dyDescent="0.3">
      <c r="I49" s="3">
        <f>I48/E48-1</f>
        <v>0.23208415516107817</v>
      </c>
      <c r="J49" s="3">
        <f>J48/F48-1</f>
        <v>-7.1638501102130769E-2</v>
      </c>
    </row>
  </sheetData>
  <customSheetViews>
    <customSheetView guid="{0828F676-E7C7-4DF3-8A6D-C58D8C6432C9}" showPageBreaks="1">
      <selection activeCell="A3" sqref="A3:XFD3"/>
      <pageMargins left="0.7" right="0.7" top="0.75" bottom="0.75" header="0.3" footer="0.3"/>
      <pageSetup paperSize="9" orientation="portrait" r:id="rId1"/>
    </customSheetView>
  </customSheetViews>
  <hyperlinks>
    <hyperlink ref="A1" location="Main!A1" display="Main" xr:uid="{E2F2BF45-480D-47A2-8C56-D015B28ED77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2022Q3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Kacorzyk</dc:creator>
  <cp:lastModifiedBy>Wiktor Kacorzyk</cp:lastModifiedBy>
  <dcterms:created xsi:type="dcterms:W3CDTF">2024-05-03T15:16:17Z</dcterms:created>
  <dcterms:modified xsi:type="dcterms:W3CDTF">2024-05-04T09:14:09Z</dcterms:modified>
</cp:coreProperties>
</file>