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81d25947ee698777/UKSW/UKSW Informatyka 2021-2022/Semestr 2/Statystyka - Laboratorium/Temat 3 - 23.04.22/"/>
    </mc:Choice>
  </mc:AlternateContent>
  <xr:revisionPtr revIDLastSave="309" documentId="13_ncr:4000b_{116831B2-11B1-4491-92FC-0041C07774F0}" xr6:coauthVersionLast="47" xr6:coauthVersionMax="47" xr10:uidLastSave="{6D5F0EF2-5E35-4D6F-9E7C-71E714450A1C}"/>
  <bookViews>
    <workbookView minimized="1" xWindow="2088" yWindow="6216" windowWidth="19440" windowHeight="12204" tabRatio="413" xr2:uid="{00000000-000D-0000-FFFF-FFFF00000000}"/>
  </bookViews>
  <sheets>
    <sheet name="Z1" sheetId="1" r:id="rId1"/>
    <sheet name="Z2dom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32" i="2" l="1"/>
  <c r="J32" i="2"/>
  <c r="K32" i="2"/>
  <c r="L32" i="2"/>
  <c r="I33" i="2"/>
  <c r="J33" i="2"/>
  <c r="K33" i="2"/>
  <c r="L33" i="2"/>
  <c r="I34" i="2"/>
  <c r="J34" i="2"/>
  <c r="K34" i="2"/>
  <c r="L34" i="2"/>
  <c r="I35" i="2"/>
  <c r="J35" i="2"/>
  <c r="K35" i="2"/>
  <c r="L35" i="2"/>
  <c r="H33" i="2"/>
  <c r="H34" i="2"/>
  <c r="H35" i="2"/>
  <c r="H32" i="2"/>
  <c r="G28" i="2"/>
  <c r="J26" i="2" s="1"/>
  <c r="D13" i="2"/>
  <c r="D14" i="2" s="1"/>
  <c r="E13" i="2"/>
  <c r="E14" i="2" s="1"/>
  <c r="F13" i="2"/>
  <c r="F14" i="2" s="1"/>
  <c r="G13" i="2"/>
  <c r="G14" i="2" s="1"/>
  <c r="C13" i="2"/>
  <c r="C14" i="2" s="1"/>
  <c r="H10" i="2"/>
  <c r="J10" i="2" s="1"/>
  <c r="H11" i="2"/>
  <c r="J11" i="2" s="1"/>
  <c r="H12" i="2"/>
  <c r="J12" i="2" s="1"/>
  <c r="H9" i="2"/>
  <c r="J9" i="2" s="1"/>
  <c r="A53" i="1"/>
  <c r="M15" i="1" a="1"/>
  <c r="M15" i="1" s="1"/>
  <c r="N11" i="1" a="1"/>
  <c r="O11" i="1" s="1"/>
  <c r="A52" i="1"/>
  <c r="G37" i="1"/>
  <c r="F37" i="1"/>
  <c r="E37" i="1"/>
  <c r="F40" i="1"/>
  <c r="E40" i="1"/>
  <c r="J17" i="1"/>
  <c r="J16" i="1"/>
  <c r="A47" i="1" a="1"/>
  <c r="A47" i="1" s="1"/>
  <c r="B32" i="1"/>
  <c r="A32" i="1"/>
  <c r="A44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15" i="1"/>
  <c r="F32" i="1"/>
  <c r="E32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15" i="1"/>
  <c r="D23" i="1"/>
  <c r="D24" i="1"/>
  <c r="D25" i="1"/>
  <c r="D26" i="1"/>
  <c r="D27" i="1"/>
  <c r="D28" i="1"/>
  <c r="D29" i="1"/>
  <c r="D30" i="1"/>
  <c r="C22" i="1"/>
  <c r="E22" i="1" s="1"/>
  <c r="C23" i="1"/>
  <c r="E23" i="1" s="1"/>
  <c r="C24" i="1"/>
  <c r="E24" i="1" s="1"/>
  <c r="C25" i="1"/>
  <c r="E25" i="1" s="1"/>
  <c r="C26" i="1"/>
  <c r="E26" i="1" s="1"/>
  <c r="C27" i="1"/>
  <c r="E27" i="1" s="1"/>
  <c r="C28" i="1"/>
  <c r="E28" i="1" s="1"/>
  <c r="C29" i="1"/>
  <c r="E29" i="1" s="1"/>
  <c r="C37" i="1"/>
  <c r="B37" i="1"/>
  <c r="A37" i="1"/>
  <c r="B15" i="1" a="1"/>
  <c r="B15" i="1" s="1"/>
  <c r="D15" i="1" s="1"/>
  <c r="A15" i="1" a="1"/>
  <c r="A15" i="1" s="1"/>
  <c r="C15" i="1" s="1"/>
  <c r="E15" i="1" s="1"/>
  <c r="H14" i="2" l="1"/>
  <c r="J13" i="2"/>
  <c r="H13" i="2"/>
  <c r="N11" i="1"/>
  <c r="G32" i="1"/>
  <c r="C20" i="1"/>
  <c r="E20" i="1" s="1"/>
  <c r="D21" i="1"/>
  <c r="C19" i="1"/>
  <c r="E19" i="1" s="1"/>
  <c r="C18" i="1"/>
  <c r="E18" i="1" s="1"/>
  <c r="D19" i="1"/>
  <c r="C17" i="1"/>
  <c r="E17" i="1" s="1"/>
  <c r="C16" i="1"/>
  <c r="E16" i="1" s="1"/>
  <c r="D17" i="1"/>
  <c r="C31" i="1"/>
  <c r="E31" i="1" s="1"/>
  <c r="D16" i="1"/>
  <c r="C21" i="1"/>
  <c r="E21" i="1" s="1"/>
  <c r="D22" i="1"/>
  <c r="D20" i="1"/>
  <c r="D18" i="1"/>
  <c r="C30" i="1"/>
  <c r="E30" i="1" s="1"/>
  <c r="D31" i="1"/>
  <c r="K23" i="2" l="1"/>
  <c r="J23" i="2"/>
  <c r="C25" i="2" l="1"/>
  <c r="E25" i="2" s="1"/>
  <c r="G25" i="2" s="1"/>
  <c r="A34" i="2"/>
  <c r="C23" i="2"/>
  <c r="E23" i="2" s="1"/>
  <c r="G23" i="2" s="1"/>
  <c r="C26" i="2"/>
  <c r="E26" i="2" s="1"/>
  <c r="G26" i="2" s="1"/>
  <c r="A33" i="2"/>
  <c r="A32" i="2"/>
  <c r="A31" i="2"/>
  <c r="B31" i="2" s="1" a="1"/>
  <c r="C24" i="2"/>
  <c r="E24" i="2" s="1"/>
  <c r="G24" i="2" s="1"/>
  <c r="C30" i="2"/>
  <c r="D27" i="2"/>
  <c r="F27" i="2" s="1"/>
  <c r="H27" i="2" s="1"/>
  <c r="D25" i="2"/>
  <c r="F25" i="2" s="1"/>
  <c r="H25" i="2" s="1"/>
  <c r="B30" i="2"/>
  <c r="D24" i="2"/>
  <c r="F24" i="2" s="1"/>
  <c r="H24" i="2" s="1"/>
  <c r="F30" i="2"/>
  <c r="D26" i="2"/>
  <c r="F26" i="2" s="1"/>
  <c r="H26" i="2" s="1"/>
  <c r="E30" i="2"/>
  <c r="D23" i="2"/>
  <c r="F23" i="2" s="1"/>
  <c r="H23" i="2" s="1"/>
  <c r="D30" i="2"/>
  <c r="H28" i="2" l="1"/>
  <c r="K26" i="2" s="1"/>
  <c r="B31" i="2"/>
  <c r="M33" i="2" l="1"/>
  <c r="M35" i="2"/>
  <c r="M32" i="2"/>
  <c r="M34" i="2"/>
  <c r="M36" i="2" l="1"/>
  <c r="A38" i="2" s="1"/>
  <c r="A4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<sst xmlns="http://schemas.openxmlformats.org/spreadsheetml/2006/main" count="101" uniqueCount="82">
  <si>
    <t>Zadanie1:</t>
  </si>
  <si>
    <t>xi</t>
  </si>
  <si>
    <t>yi</t>
  </si>
  <si>
    <t>xi-ˉx</t>
  </si>
  <si>
    <t>yi-ˉy</t>
  </si>
  <si>
    <t>(xi-ˉx)^2</t>
  </si>
  <si>
    <t>(yi-ˉy)^2</t>
  </si>
  <si>
    <t>(xi-ˉx)(yi-ˉy)</t>
  </si>
  <si>
    <t>Wykres zależności między cechami:</t>
  </si>
  <si>
    <t>N</t>
  </si>
  <si>
    <t>średnia x</t>
  </si>
  <si>
    <t>średnia y</t>
  </si>
  <si>
    <t>s(x)</t>
  </si>
  <si>
    <t>s(y)</t>
  </si>
  <si>
    <t>cov(x,y)</t>
  </si>
  <si>
    <t>z funkcji</t>
  </si>
  <si>
    <t>współczynnik korelacji Pearsona:</t>
  </si>
  <si>
    <t>Wniosek:</t>
  </si>
  <si>
    <t>współczynnik determinacji:</t>
  </si>
  <si>
    <r>
      <t>Wniosek:</t>
    </r>
    <r>
      <rPr>
        <sz val="10"/>
        <rFont val="Arial"/>
        <family val="2"/>
        <charset val="238"/>
      </rPr>
      <t xml:space="preserve"> </t>
    </r>
  </si>
  <si>
    <t>Zadanie 2</t>
  </si>
  <si>
    <t>czas trwania małżeństwa  xi</t>
  </si>
  <si>
    <t>liczba dzieci yj</t>
  </si>
  <si>
    <t>razem ni.</t>
  </si>
  <si>
    <t>śr. przedz. °x</t>
  </si>
  <si>
    <t xml:space="preserve"> °x*ni.</t>
  </si>
  <si>
    <t>razem n.j</t>
  </si>
  <si>
    <t>yj*n.j</t>
  </si>
  <si>
    <t>°xi</t>
  </si>
  <si>
    <t>yj</t>
  </si>
  <si>
    <t>°xi-ˉx</t>
  </si>
  <si>
    <t>yj-ˉy</t>
  </si>
  <si>
    <t>(°xi-ˉx)^2</t>
  </si>
  <si>
    <t>(yj-ˉy)^2</t>
  </si>
  <si>
    <t>((°xi-ˉx)^2)ni.</t>
  </si>
  <si>
    <t>((yj-ˉy)^2)n.j</t>
  </si>
  <si>
    <t>°xi-ˉx \ yj-ˉy</t>
  </si>
  <si>
    <t>(xi-ˉx)(yj-ˉy)nij</t>
  </si>
  <si>
    <t>razem</t>
  </si>
  <si>
    <t>współczynnik korelacji Pearsona</t>
  </si>
  <si>
    <t>współczynnik determinacji</t>
  </si>
  <si>
    <t xml:space="preserve">W 17 bazach transportowych zbadano w danym miejscu i czasie współzależność występującą między wskaźnikami przewozu y_i (tony/godz.pracy), </t>
  </si>
  <si>
    <t>a wskaźnikami czasu przestoju pod załadunkiem i wyładunkiem x_i (tony/godz. przestoju). Otrzymano następujące informacje:</t>
  </si>
  <si>
    <t>x_0i</t>
  </si>
  <si>
    <t>x_1i</t>
  </si>
  <si>
    <t>N=n ..= 80</t>
  </si>
  <si>
    <t>korelacja = Cov(X,Y)/(sqrt(VarV) * sqrt(VarY))</t>
  </si>
  <si>
    <t>wpsółczynnik korelacji -1 &lt;= r_xy &lt;= 1</t>
  </si>
  <si>
    <t>varX</t>
  </si>
  <si>
    <t>varY</t>
  </si>
  <si>
    <t>Z wzoru</t>
  </si>
  <si>
    <t>Z funkcji</t>
  </si>
  <si>
    <t>count</t>
  </si>
  <si>
    <t>b</t>
  </si>
  <si>
    <t>a</t>
  </si>
  <si>
    <t>y = bx + a</t>
  </si>
  <si>
    <t>y^ = bx^ + a^</t>
  </si>
  <si>
    <t>(po dodaniu parametrów</t>
  </si>
  <si>
    <t>z wzoru</t>
  </si>
  <si>
    <t>x01</t>
  </si>
  <si>
    <t>x02</t>
  </si>
  <si>
    <t>x03</t>
  </si>
  <si>
    <t>x04</t>
  </si>
  <si>
    <t>y1</t>
  </si>
  <si>
    <t>y2</t>
  </si>
  <si>
    <t>y3</t>
  </si>
  <si>
    <t>y4</t>
  </si>
  <si>
    <t>y5</t>
  </si>
  <si>
    <t>n11</t>
  </si>
  <si>
    <t>n21</t>
  </si>
  <si>
    <t>n22</t>
  </si>
  <si>
    <t>n23</t>
  </si>
  <si>
    <t>n32</t>
  </si>
  <si>
    <t>n33</t>
  </si>
  <si>
    <t>n34</t>
  </si>
  <si>
    <t>n43</t>
  </si>
  <si>
    <t>n45</t>
  </si>
  <si>
    <t>rozpiętość przedziałów klasowych cechy x wynosi 5 lat</t>
  </si>
  <si>
    <t>czas trwania małżeństwa</t>
  </si>
  <si>
    <t>liczbę dzieci w rodzinie</t>
  </si>
  <si>
    <t>Silna zależność między stażem małżeństwa a liczbą dzieci</t>
  </si>
  <si>
    <t>52% jednej cechy wyjaśnione przez zmienność drugiej cechy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</si>
</sst>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3" x14ac:knownFonts="1">
    <font>
      <sz val="10"/>
      <name val="Arial"/>
      <family val="2"/>
      <charset val="238"/>
    </font>
    <font>
      <sz val="10"/>
      <name val="Arial"/>
      <charset val="238"/>
    </font>
    <font>
      <b/>
      <sz val="10"/>
      <name val="Arial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27"/>
      </patternFill>
    </fill>
    <fill>
      <patternFill patternType="solid">
        <fgColor indexed="22"/>
        <bgColor indexed="31"/>
      </patternFill>
    </fill>
  </fills>
  <borders count="28">
    <border>
      <left/>
      <right/>
      <top/>
      <bottom/>
      <diagonal/>
    </border>
    <border>
      <left/>
      <right/>
      <top/>
      <bottom style="hair">
        <color indexed="8"/>
      </bottom>
      <diagonal/>
    </border>
    <border>
      <left/>
      <right style="hair">
        <color indexed="8"/>
      </right>
      <top/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/>
      <bottom/>
      <diagonal/>
    </border>
    <border>
      <left style="hair">
        <color indexed="8"/>
      </left>
      <right/>
      <top/>
      <bottom/>
      <diagonal/>
    </border>
    <border>
      <left style="hair">
        <color indexed="8"/>
      </left>
      <right/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/>
      <top style="hair">
        <color indexed="8"/>
      </top>
      <bottom style="hair">
        <color indexed="8"/>
      </bottom>
      <diagonal/>
    </border>
    <border>
      <left/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hair">
        <color indexed="8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8"/>
      </top>
      <bottom style="thin">
        <color indexed="64"/>
      </bottom>
      <diagonal/>
    </border>
    <border>
      <left/>
      <right/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ill="0" applyBorder="0" applyAlignment="0" applyProtection="0"/>
  </cellStyleXfs>
  <cellXfs count="62">
    <xf numFmtId="0" fontId="0" fillId="0" borderId="0" xfId="0"/>
    <xf numFmtId="0" fontId="2" fillId="0" borderId="0" xfId="0" applyFont="1"/>
    <xf numFmtId="0" fontId="0" fillId="0" borderId="1" xfId="0" applyFont="1" applyBorder="1"/>
    <xf numFmtId="0" fontId="0" fillId="2" borderId="0" xfId="0" applyFill="1"/>
    <xf numFmtId="164" fontId="0" fillId="2" borderId="0" xfId="0" applyNumberFormat="1" applyFill="1"/>
    <xf numFmtId="0" fontId="0" fillId="2" borderId="1" xfId="0" applyFill="1" applyBorder="1"/>
    <xf numFmtId="0" fontId="0" fillId="0" borderId="0" xfId="0" applyBorder="1"/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3" borderId="7" xfId="0" applyFill="1" applyBorder="1"/>
    <xf numFmtId="0" fontId="0" fillId="0" borderId="6" xfId="0" applyBorder="1"/>
    <xf numFmtId="0" fontId="0" fillId="3" borderId="2" xfId="0" applyFill="1" applyBorder="1"/>
    <xf numFmtId="0" fontId="0" fillId="2" borderId="0" xfId="0" applyFill="1" applyBorder="1"/>
    <xf numFmtId="164" fontId="0" fillId="0" borderId="1" xfId="0" applyNumberFormat="1" applyBorder="1"/>
    <xf numFmtId="164" fontId="0" fillId="0" borderId="0" xfId="0" applyNumberFormat="1"/>
    <xf numFmtId="0" fontId="0" fillId="3" borderId="0" xfId="0" applyFill="1"/>
    <xf numFmtId="164" fontId="0" fillId="0" borderId="0" xfId="0" applyNumberFormat="1" applyBorder="1"/>
    <xf numFmtId="10" fontId="1" fillId="0" borderId="0" xfId="1" applyNumberFormat="1"/>
    <xf numFmtId="0" fontId="0" fillId="0" borderId="0" xfId="0" applyFont="1" applyFill="1" applyBorder="1"/>
    <xf numFmtId="0" fontId="0" fillId="0" borderId="0" xfId="0" applyAlignment="1">
      <alignment horizontal="left"/>
    </xf>
    <xf numFmtId="0" fontId="0" fillId="0" borderId="0" xfId="0" applyAlignment="1"/>
    <xf numFmtId="0" fontId="0" fillId="0" borderId="10" xfId="0" applyBorder="1" applyAlignment="1">
      <alignment horizontal="left"/>
    </xf>
    <xf numFmtId="0" fontId="0" fillId="0" borderId="10" xfId="0" applyBorder="1"/>
    <xf numFmtId="0" fontId="0" fillId="2" borderId="11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6" xfId="0" applyFont="1" applyBorder="1"/>
    <xf numFmtId="0" fontId="0" fillId="2" borderId="17" xfId="0" applyFill="1" applyBorder="1"/>
    <xf numFmtId="0" fontId="0" fillId="2" borderId="18" xfId="0" applyFill="1" applyBorder="1"/>
    <xf numFmtId="0" fontId="0" fillId="0" borderId="19" xfId="0" applyBorder="1"/>
    <xf numFmtId="0" fontId="0" fillId="0" borderId="10" xfId="0" applyFont="1" applyBorder="1"/>
    <xf numFmtId="165" fontId="0" fillId="2" borderId="15" xfId="0" applyNumberFormat="1" applyFill="1" applyBorder="1"/>
    <xf numFmtId="165" fontId="0" fillId="2" borderId="20" xfId="0" applyNumberFormat="1" applyFill="1" applyBorder="1"/>
    <xf numFmtId="165" fontId="0" fillId="2" borderId="21" xfId="0" applyNumberFormat="1" applyFill="1" applyBorder="1"/>
    <xf numFmtId="164" fontId="0" fillId="2" borderId="22" xfId="0" applyNumberFormat="1" applyFill="1" applyBorder="1"/>
    <xf numFmtId="164" fontId="0" fillId="2" borderId="23" xfId="0" applyNumberFormat="1" applyFill="1" applyBorder="1"/>
    <xf numFmtId="164" fontId="0" fillId="2" borderId="24" xfId="0" applyNumberFormat="1" applyFill="1" applyBorder="1"/>
    <xf numFmtId="0" fontId="0" fillId="0" borderId="15" xfId="0" applyFont="1" applyBorder="1"/>
    <xf numFmtId="0" fontId="0" fillId="0" borderId="20" xfId="0" applyFont="1" applyBorder="1"/>
    <xf numFmtId="0" fontId="0" fillId="0" borderId="21" xfId="0" applyFont="1" applyBorder="1"/>
    <xf numFmtId="0" fontId="0" fillId="2" borderId="16" xfId="0" applyFill="1" applyBorder="1"/>
    <xf numFmtId="0" fontId="0" fillId="2" borderId="19" xfId="0" applyFill="1" applyBorder="1"/>
    <xf numFmtId="0" fontId="0" fillId="0" borderId="18" xfId="0" applyFont="1" applyBorder="1"/>
    <xf numFmtId="0" fontId="0" fillId="0" borderId="14" xfId="0" applyFont="1" applyBorder="1"/>
    <xf numFmtId="0" fontId="0" fillId="0" borderId="16" xfId="0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12" xfId="0" applyBorder="1"/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8" xfId="0" applyFont="1" applyBorder="1" applyAlignment="1">
      <alignment horizontal="right"/>
    </xf>
    <xf numFmtId="0" fontId="0" fillId="0" borderId="10" xfId="0" applyFont="1" applyBorder="1" applyAlignment="1">
      <alignment horizontal="center"/>
    </xf>
    <xf numFmtId="0" fontId="0" fillId="0" borderId="9" xfId="0" applyFont="1" applyBorder="1"/>
    <xf numFmtId="0" fontId="0" fillId="0" borderId="8" xfId="0" applyFont="1" applyBorder="1"/>
    <xf numFmtId="0" fontId="0" fillId="0" borderId="3" xfId="0" applyFont="1" applyBorder="1"/>
    <xf numFmtId="0" fontId="0" fillId="0" borderId="6" xfId="0" applyFont="1" applyBorder="1" applyAlignment="1">
      <alignment horizontal="righ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'Z1'!$M$14</c:f>
              <c:strCache>
                <c:ptCount val="1"/>
                <c:pt idx="0">
                  <c:v>y^ = bx^ + a^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'Z1'!$A$15:$A$31</c:f>
              <c:numCache>
                <c:formatCode>General</c:formatCode>
                <c:ptCount val="17"/>
                <c:pt idx="0">
                  <c:v>0.77</c:v>
                </c:pt>
                <c:pt idx="1">
                  <c:v>0.45</c:v>
                </c:pt>
                <c:pt idx="2">
                  <c:v>0.59</c:v>
                </c:pt>
                <c:pt idx="3">
                  <c:v>0.74</c:v>
                </c:pt>
                <c:pt idx="4">
                  <c:v>0.62</c:v>
                </c:pt>
                <c:pt idx="5">
                  <c:v>0.68</c:v>
                </c:pt>
                <c:pt idx="6">
                  <c:v>0.71</c:v>
                </c:pt>
                <c:pt idx="7">
                  <c:v>0.51</c:v>
                </c:pt>
                <c:pt idx="8">
                  <c:v>0.63</c:v>
                </c:pt>
                <c:pt idx="9">
                  <c:v>0.51</c:v>
                </c:pt>
                <c:pt idx="10">
                  <c:v>0.34</c:v>
                </c:pt>
                <c:pt idx="11">
                  <c:v>0.53</c:v>
                </c:pt>
                <c:pt idx="12">
                  <c:v>0.57000000000000006</c:v>
                </c:pt>
                <c:pt idx="13">
                  <c:v>0.67</c:v>
                </c:pt>
                <c:pt idx="14">
                  <c:v>0.8</c:v>
                </c:pt>
                <c:pt idx="15">
                  <c:v>0.66</c:v>
                </c:pt>
                <c:pt idx="16">
                  <c:v>0.54</c:v>
                </c:pt>
              </c:numCache>
            </c:numRef>
          </c:xVal>
          <c:yVal>
            <c:numRef>
              <c:f>'Z1'!$M$15:$M$31</c:f>
              <c:numCache>
                <c:formatCode>General</c:formatCode>
                <c:ptCount val="17"/>
                <c:pt idx="0">
                  <c:v>0.71043948931417877</c:v>
                </c:pt>
                <c:pt idx="1">
                  <c:v>1.3334030915274893</c:v>
                </c:pt>
                <c:pt idx="2">
                  <c:v>1.060856515559166</c:v>
                </c:pt>
                <c:pt idx="3">
                  <c:v>0.76884232702167665</c:v>
                </c:pt>
                <c:pt idx="4">
                  <c:v>1.0024536778516682</c:v>
                </c:pt>
                <c:pt idx="5">
                  <c:v>0.88564800243667241</c:v>
                </c:pt>
                <c:pt idx="6">
                  <c:v>0.82724516472917453</c:v>
                </c:pt>
                <c:pt idx="7">
                  <c:v>1.2165974161124935</c:v>
                </c:pt>
                <c:pt idx="8">
                  <c:v>0.98298606528250221</c:v>
                </c:pt>
                <c:pt idx="9">
                  <c:v>1.2165974161124935</c:v>
                </c:pt>
                <c:pt idx="10">
                  <c:v>1.5475468297883148</c:v>
                </c:pt>
                <c:pt idx="11">
                  <c:v>1.1776621909741616</c:v>
                </c:pt>
                <c:pt idx="12">
                  <c:v>1.0997917406974977</c:v>
                </c:pt>
                <c:pt idx="13">
                  <c:v>0.90511561500583837</c:v>
                </c:pt>
                <c:pt idx="14">
                  <c:v>0.65203665160668089</c:v>
                </c:pt>
                <c:pt idx="15">
                  <c:v>0.92458322757500433</c:v>
                </c:pt>
                <c:pt idx="16">
                  <c:v>1.1581945784049956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A5-4F81-A702-D7904B1BC992}"/>
            </c:ext>
          </c:extLst>
        </c:ser>
        <c:ser>
          <c:idx val="1"/>
          <c:order val="1"/>
          <c:tx>
            <c:strRef>
              <c:f>'Z1'!$M$14</c:f>
              <c:strCache>
                <c:ptCount val="1"/>
                <c:pt idx="0">
                  <c:v>y^ = bx^ + a^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'Z1'!$A$15:$A$31</c:f>
              <c:numCache>
                <c:formatCode>General</c:formatCode>
                <c:ptCount val="17"/>
                <c:pt idx="0">
                  <c:v>0.77</c:v>
                </c:pt>
                <c:pt idx="1">
                  <c:v>0.45</c:v>
                </c:pt>
                <c:pt idx="2">
                  <c:v>0.59</c:v>
                </c:pt>
                <c:pt idx="3">
                  <c:v>0.74</c:v>
                </c:pt>
                <c:pt idx="4">
                  <c:v>0.62</c:v>
                </c:pt>
                <c:pt idx="5">
                  <c:v>0.68</c:v>
                </c:pt>
                <c:pt idx="6">
                  <c:v>0.71</c:v>
                </c:pt>
                <c:pt idx="7">
                  <c:v>0.51</c:v>
                </c:pt>
                <c:pt idx="8">
                  <c:v>0.63</c:v>
                </c:pt>
                <c:pt idx="9">
                  <c:v>0.51</c:v>
                </c:pt>
                <c:pt idx="10">
                  <c:v>0.34</c:v>
                </c:pt>
                <c:pt idx="11">
                  <c:v>0.53</c:v>
                </c:pt>
                <c:pt idx="12">
                  <c:v>0.57000000000000006</c:v>
                </c:pt>
                <c:pt idx="13">
                  <c:v>0.67</c:v>
                </c:pt>
                <c:pt idx="14">
                  <c:v>0.8</c:v>
                </c:pt>
                <c:pt idx="15">
                  <c:v>0.66</c:v>
                </c:pt>
                <c:pt idx="16">
                  <c:v>0.54</c:v>
                </c:pt>
              </c:numCache>
            </c:numRef>
          </c:xVal>
          <c:yVal>
            <c:numRef>
              <c:f>'Z1'!$B$15:$B$31</c:f>
              <c:numCache>
                <c:formatCode>General</c:formatCode>
                <c:ptCount val="17"/>
                <c:pt idx="0">
                  <c:v>0.71799999999999997</c:v>
                </c:pt>
                <c:pt idx="1">
                  <c:v>1.296</c:v>
                </c:pt>
                <c:pt idx="2">
                  <c:v>1.153</c:v>
                </c:pt>
                <c:pt idx="3">
                  <c:v>0.73</c:v>
                </c:pt>
                <c:pt idx="4">
                  <c:v>0.91900000000000004</c:v>
                </c:pt>
                <c:pt idx="5">
                  <c:v>0.91200000000000003</c:v>
                </c:pt>
                <c:pt idx="6">
                  <c:v>0.81</c:v>
                </c:pt>
                <c:pt idx="7">
                  <c:v>1.071</c:v>
                </c:pt>
                <c:pt idx="8">
                  <c:v>0.93200000000000005</c:v>
                </c:pt>
                <c:pt idx="9">
                  <c:v>1.093</c:v>
                </c:pt>
                <c:pt idx="10">
                  <c:v>1.8320000000000001</c:v>
                </c:pt>
                <c:pt idx="11">
                  <c:v>1.159</c:v>
                </c:pt>
                <c:pt idx="12">
                  <c:v>1.0660000000000001</c:v>
                </c:pt>
                <c:pt idx="13">
                  <c:v>0.91300000000000003</c:v>
                </c:pt>
                <c:pt idx="14">
                  <c:v>0.89300000000000002</c:v>
                </c:pt>
                <c:pt idx="15">
                  <c:v>0.879</c:v>
                </c:pt>
                <c:pt idx="16">
                  <c:v>1.0940000000000001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4A5-4F81-A702-D7904B1BC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4624016"/>
        <c:axId val="1794623184"/>
      </c:scatterChart>
      <c:valAx>
        <c:axId val="1794624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4623184"/>
        <c:crosses val="autoZero"/>
        <c:crossBetween val="midCat"/>
      </c:valAx>
      <c:valAx>
        <c:axId val="1794623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794624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365760</xdr:colOff>
      <xdr:row>15</xdr:row>
      <xdr:rowOff>7620</xdr:rowOff>
    </xdr:from>
    <xdr:to>
      <xdr:col>19</xdr:col>
      <xdr:colOff>182880</xdr:colOff>
      <xdr:row>31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551C4C2-8CE8-4533-9C63-62125F75D9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197068</xdr:colOff>
      <xdr:row>13</xdr:row>
      <xdr:rowOff>150429</xdr:rowOff>
    </xdr:from>
    <xdr:to>
      <xdr:col>18</xdr:col>
      <xdr:colOff>161925</xdr:colOff>
      <xdr:row>24</xdr:row>
      <xdr:rowOff>59121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11F5191-5C85-9D83-95C1-E07661210FBB}"/>
            </a:ext>
          </a:extLst>
        </xdr:cNvPr>
        <xdr:cNvSpPr txBox="1"/>
      </xdr:nvSpPr>
      <xdr:spPr>
        <a:xfrm>
          <a:off x="9314792" y="2285343"/>
          <a:ext cx="5344840" cy="171515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l-PL" sz="1100"/>
            <a:t>Przyjmując, że:</a:t>
          </a:r>
          <a:br>
            <a:rPr lang="pl-PL" sz="1100"/>
          </a:br>
          <a:r>
            <a:rPr lang="pl-PL" sz="1100"/>
            <a:t>x - czas trwania małżeństwa</a:t>
          </a:r>
          <a:br>
            <a:rPr lang="pl-PL" sz="1100"/>
          </a:br>
          <a:r>
            <a:rPr lang="pl-PL" sz="1100"/>
            <a:t>y - liczbę dzieci w rodzinie</a:t>
          </a:r>
          <a:br>
            <a:rPr lang="pl-PL" sz="1100"/>
          </a:br>
          <a:r>
            <a:rPr lang="pl-PL" sz="1100"/>
            <a:t>oraz wiedząc, że mają one następujące wartości:</a:t>
          </a:r>
          <a:br>
            <a:rPr lang="pl-PL" sz="1100"/>
          </a:br>
          <a:r>
            <a:rPr lang="pl-PL" sz="1100" baseline="0"/>
            <a:t>- </a:t>
          </a:r>
          <a:r>
            <a:rPr lang="pl-PL" sz="1100"/>
            <a:t>x01=0; x02=5; x03=10; x04=15 (rozpiętość przedziałów klasowych cechy x wynosi 5 lat)</a:t>
          </a:r>
        </a:p>
        <a:p>
          <a:r>
            <a:rPr lang="pl-PL" sz="1100" baseline="0"/>
            <a:t>- y1=0; y2=1; y3=2; y4=3; y5=4, zbuduj tablicę korelacyjną, wypełniając jej wnętrze następującymi liczebnościami:</a:t>
          </a:r>
        </a:p>
        <a:p>
          <a:r>
            <a:rPr lang="pl-PL" sz="1100" baseline="0"/>
            <a:t>- n11=2; n21=2; n22=13; n23=8; n32=13; n33=14; n34=5; n43=8; n45=15.</a:t>
          </a:r>
        </a:p>
        <a:p>
          <a:r>
            <a:rPr lang="pl-PL" sz="1100" baseline="0"/>
            <a:t>Oblicz i zinterpretuj współczynnik korelacji liniowej Pearsona między badanymi cechami. </a:t>
          </a:r>
          <a:endParaRPr lang="pl-PL" sz="1100"/>
        </a:p>
      </xdr:txBody>
    </xdr:sp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zoomScale="104" workbookViewId="0">
      <selection activeCell="J23" sqref="J23"/>
    </sheetView>
  </sheetViews>
  <sheetFormatPr defaultColWidth="11.5546875" defaultRowHeight="13.2" x14ac:dyDescent="0.25"/>
  <sheetData>
    <row r="1" spans="1:18" x14ac:dyDescent="0.25">
      <c r="A1" s="1" t="s">
        <v>0</v>
      </c>
    </row>
    <row r="2" spans="1:18" x14ac:dyDescent="0.25">
      <c r="A2" t="s">
        <v>41</v>
      </c>
    </row>
    <row r="3" spans="1:18" x14ac:dyDescent="0.25">
      <c r="A3" t="s">
        <v>42</v>
      </c>
    </row>
    <row r="5" spans="1:18" x14ac:dyDescent="0.25">
      <c r="A5" t="s">
        <v>1</v>
      </c>
      <c r="B5">
        <v>0.77</v>
      </c>
      <c r="C5">
        <v>0.45</v>
      </c>
      <c r="D5">
        <v>0.59</v>
      </c>
      <c r="E5">
        <v>0.74</v>
      </c>
      <c r="F5">
        <v>0.62</v>
      </c>
      <c r="G5">
        <v>0.68</v>
      </c>
      <c r="H5">
        <v>0.71</v>
      </c>
      <c r="I5">
        <v>0.51</v>
      </c>
      <c r="J5">
        <v>0.63</v>
      </c>
      <c r="K5">
        <v>0.51</v>
      </c>
      <c r="L5">
        <v>0.34</v>
      </c>
      <c r="M5">
        <v>0.53</v>
      </c>
      <c r="N5">
        <v>0.57000000000000006</v>
      </c>
      <c r="O5">
        <v>0.67</v>
      </c>
      <c r="P5">
        <v>0.8</v>
      </c>
      <c r="Q5">
        <v>0.66</v>
      </c>
      <c r="R5">
        <v>0.54</v>
      </c>
    </row>
    <row r="6" spans="1:18" x14ac:dyDescent="0.25">
      <c r="A6" t="s">
        <v>2</v>
      </c>
      <c r="B6">
        <v>0.71799999999999997</v>
      </c>
      <c r="C6">
        <v>1.296</v>
      </c>
      <c r="D6">
        <v>1.153</v>
      </c>
      <c r="E6">
        <v>0.73</v>
      </c>
      <c r="F6">
        <v>0.91900000000000004</v>
      </c>
      <c r="G6">
        <v>0.91200000000000003</v>
      </c>
      <c r="H6">
        <v>0.81</v>
      </c>
      <c r="I6">
        <v>1.071</v>
      </c>
      <c r="J6">
        <v>0.93200000000000005</v>
      </c>
      <c r="K6">
        <v>1.093</v>
      </c>
      <c r="L6">
        <v>1.8320000000000001</v>
      </c>
      <c r="M6">
        <v>1.159</v>
      </c>
      <c r="N6">
        <v>1.0660000000000001</v>
      </c>
      <c r="O6">
        <v>0.91300000000000003</v>
      </c>
      <c r="P6">
        <v>0.89300000000000002</v>
      </c>
      <c r="Q6">
        <v>0.879</v>
      </c>
      <c r="R6">
        <v>1.0940000000000001</v>
      </c>
    </row>
    <row r="10" spans="1:18" x14ac:dyDescent="0.25">
      <c r="M10" t="s">
        <v>55</v>
      </c>
      <c r="N10" t="s">
        <v>53</v>
      </c>
      <c r="O10" t="s">
        <v>54</v>
      </c>
    </row>
    <row r="11" spans="1:18" x14ac:dyDescent="0.25">
      <c r="G11" t="s">
        <v>46</v>
      </c>
      <c r="N11">
        <f t="array" ref="N11:O11">LINEST(B15:B31,A15:A31)</f>
        <v>-1.9467612569165953</v>
      </c>
      <c r="O11">
        <v>2.2094456571399572</v>
      </c>
      <c r="P11" t="s">
        <v>57</v>
      </c>
    </row>
    <row r="12" spans="1:18" x14ac:dyDescent="0.25">
      <c r="G12" t="s">
        <v>47</v>
      </c>
    </row>
    <row r="14" spans="1:18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0" t="s">
        <v>52</v>
      </c>
      <c r="I14" s="53" t="s">
        <v>8</v>
      </c>
      <c r="J14" s="53"/>
      <c r="K14" s="53"/>
      <c r="M14" t="s">
        <v>56</v>
      </c>
    </row>
    <row r="15" spans="1:18" x14ac:dyDescent="0.25">
      <c r="A15" s="3" cm="1">
        <f t="array" ref="A15:A31">TRANSPOSE(B5:R5)</f>
        <v>0.77</v>
      </c>
      <c r="B15" s="3" cm="1">
        <f t="array" ref="B15:B31">TRANSPOSE(B6:R6)</f>
        <v>0.71799999999999997</v>
      </c>
      <c r="C15" s="4">
        <f>A15-$B$37</f>
        <v>0.16294117647058826</v>
      </c>
      <c r="D15" s="4">
        <f>B15-$C$37</f>
        <v>-0.30964705882352983</v>
      </c>
      <c r="E15" s="4">
        <f>POWER(C15, 2)</f>
        <v>2.6549826989619385E-2</v>
      </c>
      <c r="F15" s="4">
        <f>POWER(D15, 2)</f>
        <v>9.5881301038062541E-2</v>
      </c>
      <c r="G15" s="4">
        <f>C15*D15</f>
        <v>-5.0454256055363397E-2</v>
      </c>
      <c r="H15">
        <v>1</v>
      </c>
      <c r="M15" cm="1">
        <f t="array" ref="M15:M31">$O$11+$N$11*_xlfn.ANCHORARRAY(A15)</f>
        <v>0.71043948931417877</v>
      </c>
    </row>
    <row r="16" spans="1:18" x14ac:dyDescent="0.25">
      <c r="A16" s="3">
        <v>0.45</v>
      </c>
      <c r="B16" s="3">
        <v>1.296</v>
      </c>
      <c r="C16" s="4">
        <f>A16-$B$37</f>
        <v>-0.15705882352941175</v>
      </c>
      <c r="D16" s="4">
        <f t="shared" ref="D16:D31" si="0">B16-$C$37</f>
        <v>0.26835294117647024</v>
      </c>
      <c r="E16" s="4">
        <f t="shared" ref="E16:E31" si="1">POWER(C16, 2)</f>
        <v>2.4667474048442901E-2</v>
      </c>
      <c r="F16" s="4">
        <f t="shared" ref="F16:F31" si="2">POWER(D16, 2)</f>
        <v>7.2013301038062097E-2</v>
      </c>
      <c r="G16" s="4">
        <f t="shared" ref="G16:G31" si="3">C16*D16</f>
        <v>-4.2147197231833848E-2</v>
      </c>
      <c r="H16">
        <v>2</v>
      </c>
      <c r="I16" t="s">
        <v>48</v>
      </c>
      <c r="J16">
        <f>_xlfn.VAR.S(_xlfn.ANCHORARRAY(A15))</f>
        <v>1.4484558823529448E-2</v>
      </c>
      <c r="M16">
        <v>1.3334030915274893</v>
      </c>
    </row>
    <row r="17" spans="1:13" x14ac:dyDescent="0.25">
      <c r="A17" s="3">
        <v>0.59</v>
      </c>
      <c r="B17" s="3">
        <v>1.153</v>
      </c>
      <c r="C17" s="4">
        <f t="shared" ref="C17:C31" si="4">A17-$B$37</f>
        <v>-1.7058823529411793E-2</v>
      </c>
      <c r="D17" s="4">
        <f t="shared" si="0"/>
        <v>0.12535294117647022</v>
      </c>
      <c r="E17" s="4">
        <f t="shared" si="1"/>
        <v>2.9100346020761341E-4</v>
      </c>
      <c r="F17" s="4">
        <f t="shared" si="2"/>
        <v>1.5713359861591603E-2</v>
      </c>
      <c r="G17" s="4">
        <f t="shared" si="3"/>
        <v>-2.1383737024221424E-3</v>
      </c>
      <c r="H17">
        <v>3</v>
      </c>
      <c r="I17" t="s">
        <v>49</v>
      </c>
      <c r="J17">
        <f>_xlfn.VAR.S(_xlfn.ANCHORARRAY(B15))</f>
        <v>6.7720617647058168E-2</v>
      </c>
      <c r="M17">
        <v>1.060856515559166</v>
      </c>
    </row>
    <row r="18" spans="1:13" x14ac:dyDescent="0.25">
      <c r="A18" s="3">
        <v>0.74</v>
      </c>
      <c r="B18" s="3">
        <v>0.73</v>
      </c>
      <c r="C18" s="4">
        <f t="shared" si="4"/>
        <v>0.13294117647058823</v>
      </c>
      <c r="D18" s="4">
        <f t="shared" si="0"/>
        <v>-0.29764705882352982</v>
      </c>
      <c r="E18" s="4">
        <f t="shared" si="1"/>
        <v>1.767335640138408E-2</v>
      </c>
      <c r="F18" s="4">
        <f t="shared" si="2"/>
        <v>8.8593771626297821E-2</v>
      </c>
      <c r="G18" s="4">
        <f t="shared" si="3"/>
        <v>-3.9569550173010434E-2</v>
      </c>
      <c r="H18">
        <v>4</v>
      </c>
      <c r="M18">
        <v>0.76884232702167665</v>
      </c>
    </row>
    <row r="19" spans="1:13" x14ac:dyDescent="0.25">
      <c r="A19" s="3">
        <v>0.62</v>
      </c>
      <c r="B19" s="3">
        <v>0.91900000000000004</v>
      </c>
      <c r="C19" s="4">
        <f t="shared" si="4"/>
        <v>1.2941176470588234E-2</v>
      </c>
      <c r="D19" s="4">
        <f t="shared" si="0"/>
        <v>-0.10864705882352976</v>
      </c>
      <c r="E19" s="4">
        <f t="shared" si="1"/>
        <v>1.6747404844290654E-4</v>
      </c>
      <c r="F19" s="4">
        <f t="shared" si="2"/>
        <v>1.1804183391003536E-2</v>
      </c>
      <c r="G19" s="4">
        <f t="shared" si="3"/>
        <v>-1.4060207612456791E-3</v>
      </c>
      <c r="H19">
        <v>5</v>
      </c>
      <c r="M19">
        <v>1.0024536778516682</v>
      </c>
    </row>
    <row r="20" spans="1:13" x14ac:dyDescent="0.25">
      <c r="A20" s="3">
        <v>0.68</v>
      </c>
      <c r="B20" s="3">
        <v>0.91200000000000003</v>
      </c>
      <c r="C20" s="4">
        <f t="shared" si="4"/>
        <v>7.2941176470588287E-2</v>
      </c>
      <c r="D20" s="4">
        <f t="shared" si="0"/>
        <v>-0.11564705882352977</v>
      </c>
      <c r="E20" s="4">
        <f>POWER(C20, 2)</f>
        <v>5.3204152249135021E-3</v>
      </c>
      <c r="F20" s="4">
        <f t="shared" si="2"/>
        <v>1.3374242214532955E-2</v>
      </c>
      <c r="G20" s="4">
        <f t="shared" si="3"/>
        <v>-8.4354325259515892E-3</v>
      </c>
      <c r="H20">
        <v>6</v>
      </c>
      <c r="M20">
        <v>0.88564800243667241</v>
      </c>
    </row>
    <row r="21" spans="1:13" x14ac:dyDescent="0.25">
      <c r="A21" s="3">
        <v>0.71</v>
      </c>
      <c r="B21" s="3">
        <v>0.81</v>
      </c>
      <c r="C21" s="4">
        <f t="shared" si="4"/>
        <v>0.1029411764705882</v>
      </c>
      <c r="D21" s="4">
        <f t="shared" si="0"/>
        <v>-0.21764705882352975</v>
      </c>
      <c r="E21" s="4">
        <f t="shared" si="1"/>
        <v>1.0596885813148783E-2</v>
      </c>
      <c r="F21" s="4">
        <f t="shared" si="2"/>
        <v>4.7370242214533016E-2</v>
      </c>
      <c r="G21" s="4">
        <f t="shared" si="3"/>
        <v>-2.2404844290657467E-2</v>
      </c>
      <c r="H21">
        <v>7</v>
      </c>
      <c r="M21">
        <v>0.82724516472917453</v>
      </c>
    </row>
    <row r="22" spans="1:13" x14ac:dyDescent="0.25">
      <c r="A22" s="3">
        <v>0.51</v>
      </c>
      <c r="B22" s="3">
        <v>1.071</v>
      </c>
      <c r="C22" s="4">
        <f t="shared" si="4"/>
        <v>-9.7058823529411753E-2</v>
      </c>
      <c r="D22" s="4">
        <f t="shared" si="0"/>
        <v>4.335294117647015E-2</v>
      </c>
      <c r="E22" s="4">
        <f t="shared" si="1"/>
        <v>9.420415224913492E-3</v>
      </c>
      <c r="F22" s="4">
        <f t="shared" si="2"/>
        <v>1.879477508650481E-3</v>
      </c>
      <c r="G22" s="4">
        <f t="shared" si="3"/>
        <v>-4.2077854671279842E-3</v>
      </c>
      <c r="H22">
        <v>8</v>
      </c>
      <c r="M22">
        <v>1.2165974161124935</v>
      </c>
    </row>
    <row r="23" spans="1:13" x14ac:dyDescent="0.25">
      <c r="A23" s="3">
        <v>0.63</v>
      </c>
      <c r="B23" s="3">
        <v>0.93200000000000005</v>
      </c>
      <c r="C23" s="4">
        <f t="shared" si="4"/>
        <v>2.2941176470588243E-2</v>
      </c>
      <c r="D23" s="4">
        <f t="shared" si="0"/>
        <v>-9.5647058823529751E-2</v>
      </c>
      <c r="E23" s="4">
        <f t="shared" si="1"/>
        <v>5.2629757785467156E-4</v>
      </c>
      <c r="F23" s="4">
        <f t="shared" si="2"/>
        <v>9.1483598615917597E-3</v>
      </c>
      <c r="G23" s="4">
        <f t="shared" si="3"/>
        <v>-2.1942560553633301E-3</v>
      </c>
      <c r="H23">
        <v>9</v>
      </c>
      <c r="M23">
        <v>0.98298606528250221</v>
      </c>
    </row>
    <row r="24" spans="1:13" x14ac:dyDescent="0.25">
      <c r="A24" s="3">
        <v>0.51</v>
      </c>
      <c r="B24" s="3">
        <v>1.093</v>
      </c>
      <c r="C24" s="4">
        <f t="shared" si="4"/>
        <v>-9.7058823529411753E-2</v>
      </c>
      <c r="D24" s="4">
        <f t="shared" si="0"/>
        <v>6.535294117647017E-2</v>
      </c>
      <c r="E24" s="4">
        <f t="shared" si="1"/>
        <v>9.420415224913492E-3</v>
      </c>
      <c r="F24" s="4">
        <f t="shared" si="2"/>
        <v>4.2710069204151702E-3</v>
      </c>
      <c r="G24" s="4">
        <f t="shared" si="3"/>
        <v>-6.343079584775045E-3</v>
      </c>
      <c r="H24">
        <v>10</v>
      </c>
      <c r="M24">
        <v>1.2165974161124935</v>
      </c>
    </row>
    <row r="25" spans="1:13" x14ac:dyDescent="0.25">
      <c r="A25" s="3">
        <v>0.34</v>
      </c>
      <c r="B25" s="3">
        <v>1.8320000000000001</v>
      </c>
      <c r="C25" s="4">
        <f t="shared" si="4"/>
        <v>-0.26705882352941174</v>
      </c>
      <c r="D25" s="4">
        <f t="shared" si="0"/>
        <v>0.80435294117647027</v>
      </c>
      <c r="E25" s="4">
        <f t="shared" si="1"/>
        <v>7.1320415224913475E-2</v>
      </c>
      <c r="F25" s="4">
        <f t="shared" si="2"/>
        <v>0.64698365397923829</v>
      </c>
      <c r="G25" s="4">
        <f t="shared" si="3"/>
        <v>-0.21480955017301026</v>
      </c>
      <c r="H25">
        <v>11</v>
      </c>
      <c r="M25">
        <v>1.5475468297883148</v>
      </c>
    </row>
    <row r="26" spans="1:13" x14ac:dyDescent="0.25">
      <c r="A26" s="3">
        <v>0.53</v>
      </c>
      <c r="B26" s="3">
        <v>1.159</v>
      </c>
      <c r="C26" s="4">
        <f t="shared" si="4"/>
        <v>-7.7058823529411735E-2</v>
      </c>
      <c r="D26" s="4">
        <f t="shared" si="0"/>
        <v>0.13135294117647023</v>
      </c>
      <c r="E26" s="4">
        <f t="shared" si="1"/>
        <v>5.93806228373702E-3</v>
      </c>
      <c r="F26" s="4">
        <f t="shared" si="2"/>
        <v>1.7253595155709248E-2</v>
      </c>
      <c r="G26" s="4">
        <f t="shared" si="3"/>
        <v>-1.012190311418682E-2</v>
      </c>
      <c r="H26">
        <v>12</v>
      </c>
      <c r="M26">
        <v>1.1776621909741616</v>
      </c>
    </row>
    <row r="27" spans="1:13" x14ac:dyDescent="0.25">
      <c r="A27" s="3">
        <v>0.57000000000000006</v>
      </c>
      <c r="B27" s="3">
        <v>1.0660000000000001</v>
      </c>
      <c r="C27" s="4">
        <f t="shared" si="4"/>
        <v>-3.70588235294117E-2</v>
      </c>
      <c r="D27" s="4">
        <f t="shared" si="0"/>
        <v>3.8352941176470257E-2</v>
      </c>
      <c r="E27" s="4">
        <f t="shared" si="1"/>
        <v>1.3733564013840782E-3</v>
      </c>
      <c r="F27" s="4">
        <f t="shared" si="2"/>
        <v>1.4709480968857877E-3</v>
      </c>
      <c r="G27" s="4">
        <f t="shared" si="3"/>
        <v>-1.4213148788927187E-3</v>
      </c>
      <c r="H27">
        <v>13</v>
      </c>
      <c r="M27">
        <v>1.0997917406974977</v>
      </c>
    </row>
    <row r="28" spans="1:13" x14ac:dyDescent="0.25">
      <c r="A28" s="3">
        <v>0.67</v>
      </c>
      <c r="B28" s="3">
        <v>0.91300000000000003</v>
      </c>
      <c r="C28" s="4">
        <f t="shared" si="4"/>
        <v>6.2941176470588278E-2</v>
      </c>
      <c r="D28" s="4">
        <f t="shared" si="0"/>
        <v>-0.11464705882352977</v>
      </c>
      <c r="E28" s="4">
        <f t="shared" si="1"/>
        <v>3.9615916955017356E-3</v>
      </c>
      <c r="F28" s="4">
        <f t="shared" si="2"/>
        <v>1.3143948096885894E-2</v>
      </c>
      <c r="G28" s="4">
        <f t="shared" si="3"/>
        <v>-7.216020761245702E-3</v>
      </c>
      <c r="H28">
        <v>14</v>
      </c>
      <c r="M28">
        <v>0.90511561500583837</v>
      </c>
    </row>
    <row r="29" spans="1:13" x14ac:dyDescent="0.25">
      <c r="A29" s="3">
        <v>0.8</v>
      </c>
      <c r="B29" s="3">
        <v>0.89300000000000002</v>
      </c>
      <c r="C29" s="4">
        <f t="shared" si="4"/>
        <v>0.19294117647058828</v>
      </c>
      <c r="D29" s="4">
        <f t="shared" si="0"/>
        <v>-0.13464705882352979</v>
      </c>
      <c r="E29" s="4">
        <f t="shared" si="1"/>
        <v>3.7226297577854686E-2</v>
      </c>
      <c r="F29" s="4">
        <f t="shared" si="2"/>
        <v>1.8129830449827092E-2</v>
      </c>
      <c r="G29" s="4">
        <f t="shared" si="3"/>
        <v>-2.597896193771634E-2</v>
      </c>
      <c r="H29">
        <v>15</v>
      </c>
      <c r="M29">
        <v>0.65203665160668089</v>
      </c>
    </row>
    <row r="30" spans="1:13" x14ac:dyDescent="0.25">
      <c r="A30" s="3">
        <v>0.66</v>
      </c>
      <c r="B30" s="3">
        <v>0.879</v>
      </c>
      <c r="C30" s="4">
        <f t="shared" si="4"/>
        <v>5.2941176470588269E-2</v>
      </c>
      <c r="D30" s="4">
        <f t="shared" si="0"/>
        <v>-0.1486470588235298</v>
      </c>
      <c r="E30" s="4">
        <f t="shared" si="1"/>
        <v>2.8027681660899688E-3</v>
      </c>
      <c r="F30" s="4">
        <f t="shared" si="2"/>
        <v>2.2095948096885927E-2</v>
      </c>
      <c r="G30" s="4">
        <f t="shared" si="3"/>
        <v>-7.8695501730104058E-3</v>
      </c>
      <c r="H30">
        <v>16</v>
      </c>
      <c r="M30">
        <v>0.92458322757500433</v>
      </c>
    </row>
    <row r="31" spans="1:13" x14ac:dyDescent="0.25">
      <c r="A31" s="5">
        <v>0.54</v>
      </c>
      <c r="B31" s="5">
        <v>1.0940000000000001</v>
      </c>
      <c r="C31" s="4">
        <f t="shared" si="4"/>
        <v>-6.7058823529411726E-2</v>
      </c>
      <c r="D31" s="4">
        <f t="shared" si="0"/>
        <v>6.6352941176470281E-2</v>
      </c>
      <c r="E31" s="4">
        <f t="shared" si="1"/>
        <v>4.4968858131487835E-3</v>
      </c>
      <c r="F31" s="4">
        <f t="shared" si="2"/>
        <v>4.402712802768125E-3</v>
      </c>
      <c r="G31" s="4">
        <f t="shared" si="3"/>
        <v>-4.4495501730103578E-3</v>
      </c>
      <c r="H31">
        <v>17</v>
      </c>
      <c r="M31">
        <v>1.1581945784049956</v>
      </c>
    </row>
    <row r="32" spans="1:13" x14ac:dyDescent="0.25">
      <c r="A32">
        <f>SUM(_xlfn.ANCHORARRAY(A15))</f>
        <v>10.32</v>
      </c>
      <c r="B32">
        <f>SUM(_xlfn.ANCHORARRAY(B15))</f>
        <v>17.470000000000006</v>
      </c>
      <c r="C32" s="16"/>
      <c r="D32" s="16"/>
      <c r="E32" s="4">
        <f>SUM(E15:E31)</f>
        <v>0.23175294117647052</v>
      </c>
      <c r="F32" s="4">
        <f>SUM(F15:F31)</f>
        <v>1.0835298823529413</v>
      </c>
      <c r="G32" s="4">
        <f>SUM(G15:G31)</f>
        <v>-0.45116764705882351</v>
      </c>
    </row>
    <row r="35" spans="1:7" x14ac:dyDescent="0.25">
      <c r="E35" t="s">
        <v>15</v>
      </c>
      <c r="F35" t="s">
        <v>15</v>
      </c>
      <c r="G35" t="s">
        <v>15</v>
      </c>
    </row>
    <row r="36" spans="1:7" x14ac:dyDescent="0.25">
      <c r="A36" t="s">
        <v>9</v>
      </c>
      <c r="B36" t="s">
        <v>10</v>
      </c>
      <c r="C36" t="s">
        <v>11</v>
      </c>
      <c r="E36" t="s">
        <v>12</v>
      </c>
      <c r="F36" t="s">
        <v>13</v>
      </c>
      <c r="G36" t="s">
        <v>14</v>
      </c>
    </row>
    <row r="37" spans="1:7" x14ac:dyDescent="0.25">
      <c r="A37" s="3">
        <f>COUNT(B5:R5)</f>
        <v>17</v>
      </c>
      <c r="B37" s="3">
        <f>AVERAGE(B5:R5)</f>
        <v>0.60705882352941176</v>
      </c>
      <c r="C37" s="3">
        <f>AVERAGE(B6:R6)</f>
        <v>1.0276470588235298</v>
      </c>
      <c r="E37" s="3">
        <f>_xlfn.STDEV.P(_xlfn.ANCHORARRAY(A15))</f>
        <v>0.11675840848331701</v>
      </c>
      <c r="F37" s="3">
        <f>_xlfn.STDEV.P(_xlfn.ANCHORARRAY(B15))</f>
        <v>0.25246198110431123</v>
      </c>
      <c r="G37" s="3">
        <f>_xlfn.COVARIANCE.P(_xlfn.ANCHORARRAY(A15),_xlfn.ANCHORARRAY( B15))</f>
        <v>-2.6539273356401383E-2</v>
      </c>
    </row>
    <row r="39" spans="1:7" x14ac:dyDescent="0.25">
      <c r="E39" t="s">
        <v>50</v>
      </c>
      <c r="F39" t="s">
        <v>50</v>
      </c>
      <c r="G39" t="s">
        <v>50</v>
      </c>
    </row>
    <row r="40" spans="1:7" x14ac:dyDescent="0.25">
      <c r="E40" s="3">
        <f>SQRT(J16)</f>
        <v>0.12035181271393235</v>
      </c>
      <c r="F40" s="3">
        <f>SQRT(J17)</f>
        <v>0.26023185363644125</v>
      </c>
      <c r="G40" s="3"/>
    </row>
    <row r="43" spans="1:7" x14ac:dyDescent="0.25">
      <c r="A43" s="1" t="s">
        <v>16</v>
      </c>
      <c r="B43" s="1"/>
      <c r="C43" s="1"/>
    </row>
    <row r="44" spans="1:7" x14ac:dyDescent="0.25">
      <c r="A44" s="3">
        <f>PEARSON(_xlfn.ANCHORARRAY(A15),_xlfn.ANCHORARRAY(B15))</f>
        <v>-0.90033653804153191</v>
      </c>
      <c r="B44" t="s">
        <v>15</v>
      </c>
    </row>
    <row r="45" spans="1:7" x14ac:dyDescent="0.25">
      <c r="A45" s="3"/>
    </row>
    <row r="46" spans="1:7" x14ac:dyDescent="0.25">
      <c r="A46" t="s">
        <v>50</v>
      </c>
    </row>
    <row r="47" spans="1:7" x14ac:dyDescent="0.25">
      <c r="A47" s="3" cm="1">
        <f t="array" ref="A47">SUM(C15:C31*D15:D31)/SQRT((SUM(E15:E31)*SUM(F15:F31)))</f>
        <v>-0.9003365380415318</v>
      </c>
    </row>
    <row r="49" spans="1:2" x14ac:dyDescent="0.25">
      <c r="A49" s="1" t="s">
        <v>17</v>
      </c>
    </row>
    <row r="51" spans="1:2" x14ac:dyDescent="0.25">
      <c r="A51" s="1" t="s">
        <v>18</v>
      </c>
      <c r="B51" s="1"/>
    </row>
    <row r="52" spans="1:2" x14ac:dyDescent="0.25">
      <c r="A52" s="3">
        <f>RSQ(_xlfn.ANCHORARRAY(B15),_xlfn.ANCHORARRAY(A15))</f>
        <v>0.81060588173261061</v>
      </c>
      <c r="B52" t="s">
        <v>51</v>
      </c>
    </row>
    <row r="53" spans="1:2" x14ac:dyDescent="0.25">
      <c r="A53" s="3">
        <f>A47^2</f>
        <v>0.81060588173261061</v>
      </c>
      <c r="B53" t="s">
        <v>58</v>
      </c>
    </row>
    <row r="54" spans="1:2" x14ac:dyDescent="0.25">
      <c r="A54" s="1" t="s">
        <v>19</v>
      </c>
    </row>
  </sheetData>
  <sheetProtection selectLockedCells="1" selectUnlockedCells="1"/>
  <mergeCells count="1">
    <mergeCell ref="I14:K14"/>
  </mergeCells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 alignWithMargins="0">
    <oddHeader>&amp;C&amp;A</oddHeader>
    <oddFooter>&amp;CStrona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5"/>
  <sheetViews>
    <sheetView zoomScale="85" zoomScaleNormal="85" workbookViewId="0">
      <selection activeCell="F22" sqref="F22"/>
    </sheetView>
  </sheetViews>
  <sheetFormatPr defaultColWidth="11.5546875" defaultRowHeight="13.2" x14ac:dyDescent="0.25"/>
  <cols>
    <col min="1" max="1" width="12.33203125" customWidth="1"/>
    <col min="2" max="2" width="20.6640625" customWidth="1"/>
  </cols>
  <sheetData>
    <row r="1" spans="1:18" x14ac:dyDescent="0.25">
      <c r="A1" s="1" t="s">
        <v>20</v>
      </c>
      <c r="K1" s="54" t="s">
        <v>78</v>
      </c>
      <c r="L1" s="54"/>
    </row>
    <row r="2" spans="1:18" x14ac:dyDescent="0.25">
      <c r="A2" s="21"/>
      <c r="B2" s="21"/>
      <c r="C2" s="21"/>
      <c r="D2" s="21"/>
      <c r="E2" s="21"/>
      <c r="F2" s="21"/>
      <c r="G2" s="21"/>
      <c r="H2" s="21"/>
      <c r="I2" s="21"/>
      <c r="J2" s="22"/>
      <c r="K2" s="54" t="s">
        <v>77</v>
      </c>
      <c r="L2" s="54"/>
    </row>
    <row r="3" spans="1:18" x14ac:dyDescent="0.25">
      <c r="A3" s="21"/>
      <c r="B3" s="21"/>
      <c r="C3" s="21"/>
      <c r="D3" s="21"/>
      <c r="E3" s="21"/>
      <c r="F3" s="21"/>
      <c r="G3" s="21"/>
      <c r="H3" s="21"/>
      <c r="I3" s="21"/>
      <c r="J3" s="22"/>
      <c r="K3" s="54"/>
      <c r="L3" s="54"/>
      <c r="N3" s="53" t="s">
        <v>79</v>
      </c>
      <c r="O3" s="53"/>
    </row>
    <row r="4" spans="1:18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55"/>
      <c r="L4" s="55"/>
    </row>
    <row r="5" spans="1:18" x14ac:dyDescent="0.25">
      <c r="A5" s="22"/>
      <c r="B5" s="22"/>
      <c r="C5" s="22"/>
      <c r="D5" s="22"/>
      <c r="E5" s="22"/>
      <c r="F5" s="22"/>
      <c r="G5" s="22"/>
      <c r="H5" s="22"/>
      <c r="I5" s="22"/>
      <c r="J5" s="22"/>
      <c r="K5" s="23" t="s">
        <v>59</v>
      </c>
      <c r="L5" s="23">
        <v>0</v>
      </c>
      <c r="N5" s="23" t="s">
        <v>63</v>
      </c>
      <c r="O5" s="23">
        <v>0</v>
      </c>
      <c r="Q5" s="24" t="s">
        <v>68</v>
      </c>
      <c r="R5" s="24">
        <v>2</v>
      </c>
    </row>
    <row r="6" spans="1:18" x14ac:dyDescent="0.25">
      <c r="C6" s="57" t="s">
        <v>22</v>
      </c>
      <c r="D6" s="57"/>
      <c r="E6" s="57"/>
      <c r="F6" s="57"/>
      <c r="G6" s="57"/>
      <c r="K6" s="23" t="s">
        <v>60</v>
      </c>
      <c r="L6" s="23">
        <v>5</v>
      </c>
      <c r="N6" s="23" t="s">
        <v>64</v>
      </c>
      <c r="O6" s="23">
        <v>1</v>
      </c>
      <c r="Q6" s="24" t="s">
        <v>69</v>
      </c>
      <c r="R6" s="24">
        <v>2</v>
      </c>
    </row>
    <row r="7" spans="1:18" x14ac:dyDescent="0.25">
      <c r="A7" s="28" t="s">
        <v>21</v>
      </c>
      <c r="B7" s="31"/>
      <c r="C7" s="46" t="s">
        <v>63</v>
      </c>
      <c r="D7" s="47" t="s">
        <v>64</v>
      </c>
      <c r="E7" s="47" t="s">
        <v>65</v>
      </c>
      <c r="F7" s="47" t="s">
        <v>66</v>
      </c>
      <c r="G7" s="31" t="s">
        <v>67</v>
      </c>
      <c r="H7" s="58" t="s">
        <v>23</v>
      </c>
      <c r="I7" s="59" t="s">
        <v>24</v>
      </c>
      <c r="J7" s="60" t="s">
        <v>25</v>
      </c>
      <c r="K7" s="23" t="s">
        <v>61</v>
      </c>
      <c r="L7" s="23">
        <v>10</v>
      </c>
      <c r="N7" s="23" t="s">
        <v>65</v>
      </c>
      <c r="O7" s="23">
        <v>2</v>
      </c>
      <c r="Q7" s="24" t="s">
        <v>70</v>
      </c>
      <c r="R7" s="24">
        <v>13</v>
      </c>
    </row>
    <row r="8" spans="1:18" x14ac:dyDescent="0.25">
      <c r="A8" s="44" t="s">
        <v>43</v>
      </c>
      <c r="B8" s="45" t="s">
        <v>44</v>
      </c>
      <c r="C8" s="48">
        <v>0</v>
      </c>
      <c r="D8" s="49">
        <v>1</v>
      </c>
      <c r="E8" s="49">
        <v>2</v>
      </c>
      <c r="F8" s="49">
        <v>3</v>
      </c>
      <c r="G8" s="50">
        <v>4</v>
      </c>
      <c r="H8" s="58"/>
      <c r="I8" s="59"/>
      <c r="J8" s="60"/>
      <c r="K8" s="23" t="s">
        <v>62</v>
      </c>
      <c r="L8" s="23">
        <v>15</v>
      </c>
      <c r="N8" s="23" t="s">
        <v>66</v>
      </c>
      <c r="O8" s="23">
        <v>3</v>
      </c>
      <c r="Q8" s="24" t="s">
        <v>71</v>
      </c>
      <c r="R8" s="24">
        <v>8</v>
      </c>
    </row>
    <row r="9" spans="1:18" x14ac:dyDescent="0.25">
      <c r="A9" s="42">
        <v>0</v>
      </c>
      <c r="B9" s="43">
        <v>5</v>
      </c>
      <c r="C9" s="14">
        <v>2</v>
      </c>
      <c r="D9" s="3"/>
      <c r="E9" s="3"/>
      <c r="F9" s="3"/>
      <c r="G9" s="26"/>
      <c r="H9" s="8">
        <f>SUM(C9:G9)</f>
        <v>2</v>
      </c>
      <c r="I9" s="9">
        <v>2</v>
      </c>
      <c r="J9" s="8">
        <f>H9*I9</f>
        <v>4</v>
      </c>
      <c r="N9" s="23" t="s">
        <v>67</v>
      </c>
      <c r="O9" s="23">
        <v>4</v>
      </c>
      <c r="Q9" s="24" t="s">
        <v>72</v>
      </c>
      <c r="R9" s="24">
        <v>13</v>
      </c>
    </row>
    <row r="10" spans="1:18" x14ac:dyDescent="0.25">
      <c r="A10" s="29">
        <v>5</v>
      </c>
      <c r="B10" s="26">
        <v>10</v>
      </c>
      <c r="C10" s="14">
        <v>2</v>
      </c>
      <c r="D10" s="3">
        <v>13</v>
      </c>
      <c r="E10" s="3">
        <v>8</v>
      </c>
      <c r="F10" s="3"/>
      <c r="G10" s="26"/>
      <c r="H10" s="8">
        <f t="shared" ref="H10:H12" si="0">SUM(C10:G10)</f>
        <v>23</v>
      </c>
      <c r="I10" s="9">
        <v>7</v>
      </c>
      <c r="J10" s="8">
        <f t="shared" ref="J10:J12" si="1">H10*I10</f>
        <v>161</v>
      </c>
      <c r="Q10" s="24" t="s">
        <v>73</v>
      </c>
      <c r="R10" s="24">
        <v>14</v>
      </c>
    </row>
    <row r="11" spans="1:18" x14ac:dyDescent="0.25">
      <c r="A11" s="29">
        <v>10</v>
      </c>
      <c r="B11" s="26">
        <v>15</v>
      </c>
      <c r="C11" s="14"/>
      <c r="D11" s="3">
        <v>13</v>
      </c>
      <c r="E11" s="3">
        <v>14</v>
      </c>
      <c r="F11" s="3">
        <v>5</v>
      </c>
      <c r="G11" s="26"/>
      <c r="H11" s="8">
        <f t="shared" si="0"/>
        <v>32</v>
      </c>
      <c r="I11" s="9">
        <v>12</v>
      </c>
      <c r="J11" s="8">
        <f t="shared" si="1"/>
        <v>384</v>
      </c>
      <c r="Q11" s="24" t="s">
        <v>74</v>
      </c>
      <c r="R11" s="24">
        <v>5</v>
      </c>
    </row>
    <row r="12" spans="1:18" x14ac:dyDescent="0.25">
      <c r="A12" s="30">
        <v>15</v>
      </c>
      <c r="B12" s="27">
        <v>20</v>
      </c>
      <c r="C12" s="25"/>
      <c r="D12" s="25"/>
      <c r="E12" s="25">
        <v>8</v>
      </c>
      <c r="F12" s="25"/>
      <c r="G12" s="27">
        <v>15</v>
      </c>
      <c r="H12" s="8">
        <f t="shared" si="0"/>
        <v>23</v>
      </c>
      <c r="I12" s="10">
        <v>17</v>
      </c>
      <c r="J12" s="8">
        <f t="shared" si="1"/>
        <v>391</v>
      </c>
      <c r="Q12" s="24" t="s">
        <v>75</v>
      </c>
      <c r="R12" s="24">
        <v>8</v>
      </c>
    </row>
    <row r="13" spans="1:18" x14ac:dyDescent="0.25">
      <c r="A13" s="61" t="s">
        <v>26</v>
      </c>
      <c r="B13" s="61"/>
      <c r="C13" s="5">
        <f>SUM(C9:C12)</f>
        <v>4</v>
      </c>
      <c r="D13" s="5">
        <f>SUM(D9:D12)</f>
        <v>26</v>
      </c>
      <c r="E13" s="5">
        <f t="shared" ref="E13:G13" si="2">SUM(E9:E12)</f>
        <v>30</v>
      </c>
      <c r="F13" s="5">
        <f t="shared" si="2"/>
        <v>5</v>
      </c>
      <c r="G13" s="5">
        <f t="shared" si="2"/>
        <v>15</v>
      </c>
      <c r="H13" s="11">
        <f>SUM(H9:H12)</f>
        <v>80</v>
      </c>
      <c r="I13" s="12"/>
      <c r="J13" s="13">
        <f>SUM(J9:J12)</f>
        <v>940</v>
      </c>
      <c r="Q13" s="24" t="s">
        <v>76</v>
      </c>
      <c r="R13" s="24">
        <v>15</v>
      </c>
    </row>
    <row r="14" spans="1:18" x14ac:dyDescent="0.25">
      <c r="A14" s="56" t="s">
        <v>27</v>
      </c>
      <c r="B14" s="56"/>
      <c r="C14" s="7">
        <f>C13*C8</f>
        <v>0</v>
      </c>
      <c r="D14" s="7">
        <f t="shared" ref="D14:G14" si="3">D13*D8</f>
        <v>26</v>
      </c>
      <c r="E14" s="7">
        <f t="shared" si="3"/>
        <v>60</v>
      </c>
      <c r="F14" s="7">
        <f t="shared" si="3"/>
        <v>15</v>
      </c>
      <c r="G14" s="7">
        <f t="shared" si="3"/>
        <v>60</v>
      </c>
      <c r="H14" s="11">
        <f>SUM(C14:G14)</f>
        <v>161</v>
      </c>
      <c r="K14" t="s">
        <v>45</v>
      </c>
    </row>
    <row r="22" spans="1:13" x14ac:dyDescent="0.25">
      <c r="A22" s="39" t="s">
        <v>28</v>
      </c>
      <c r="B22" s="40" t="s">
        <v>29</v>
      </c>
      <c r="C22" s="40" t="s">
        <v>30</v>
      </c>
      <c r="D22" s="40" t="s">
        <v>31</v>
      </c>
      <c r="E22" s="40" t="s">
        <v>32</v>
      </c>
      <c r="F22" s="40" t="s">
        <v>33</v>
      </c>
      <c r="G22" s="40" t="s">
        <v>34</v>
      </c>
      <c r="H22" s="41" t="s">
        <v>35</v>
      </c>
      <c r="J22" t="s">
        <v>10</v>
      </c>
      <c r="K22" t="s">
        <v>11</v>
      </c>
    </row>
    <row r="23" spans="1:13" x14ac:dyDescent="0.25">
      <c r="A23" s="9">
        <v>2</v>
      </c>
      <c r="B23" s="3">
        <v>0</v>
      </c>
      <c r="C23" s="4">
        <f>A23-$J$23</f>
        <v>-9.75</v>
      </c>
      <c r="D23" s="4">
        <f>B23-$K$23</f>
        <v>-2.0125000000000002</v>
      </c>
      <c r="E23" s="4">
        <f>POWER(C23, 2)</f>
        <v>95.0625</v>
      </c>
      <c r="F23" s="4">
        <f>POWER(D23, 2)</f>
        <v>4.0501562500000006</v>
      </c>
      <c r="G23" s="4">
        <f>E23*H9</f>
        <v>190.125</v>
      </c>
      <c r="H23" s="3">
        <f>F23*C13</f>
        <v>16.200625000000002</v>
      </c>
      <c r="J23">
        <f>J13/H13</f>
        <v>11.75</v>
      </c>
      <c r="K23">
        <f>H14/H13</f>
        <v>2.0125000000000002</v>
      </c>
    </row>
    <row r="24" spans="1:13" x14ac:dyDescent="0.25">
      <c r="A24" s="9">
        <v>7</v>
      </c>
      <c r="B24" s="3">
        <v>1</v>
      </c>
      <c r="C24" s="4">
        <f t="shared" ref="C24:C26" si="4">A24-$J$23</f>
        <v>-4.75</v>
      </c>
      <c r="D24" s="4">
        <f t="shared" ref="D24:D27" si="5">B24-$K$23</f>
        <v>-1.0125000000000002</v>
      </c>
      <c r="E24" s="4">
        <f t="shared" ref="E24:E26" si="6">POWER(C24, 2)</f>
        <v>22.5625</v>
      </c>
      <c r="F24" s="4">
        <f t="shared" ref="F24:F27" si="7">POWER(D24, 2)</f>
        <v>1.0251562500000004</v>
      </c>
      <c r="G24" s="4">
        <f t="shared" ref="G24:G26" si="8">E24*H10</f>
        <v>518.9375</v>
      </c>
      <c r="H24" s="3">
        <f>F24*D13</f>
        <v>26.654062500000013</v>
      </c>
    </row>
    <row r="25" spans="1:13" x14ac:dyDescent="0.25">
      <c r="A25" s="9">
        <v>12</v>
      </c>
      <c r="B25" s="3">
        <v>2</v>
      </c>
      <c r="C25" s="4">
        <f t="shared" si="4"/>
        <v>0.25</v>
      </c>
      <c r="D25" s="4">
        <f t="shared" si="5"/>
        <v>-1.2500000000000178E-2</v>
      </c>
      <c r="E25" s="4">
        <f t="shared" si="6"/>
        <v>6.25E-2</v>
      </c>
      <c r="F25" s="4">
        <f t="shared" si="7"/>
        <v>1.5625000000000445E-4</v>
      </c>
      <c r="G25" s="4">
        <f t="shared" si="8"/>
        <v>2</v>
      </c>
      <c r="H25" s="3">
        <f>F25*E13</f>
        <v>4.6875000000001334E-3</v>
      </c>
      <c r="J25" t="s">
        <v>12</v>
      </c>
      <c r="K25" t="s">
        <v>13</v>
      </c>
    </row>
    <row r="26" spans="1:13" x14ac:dyDescent="0.25">
      <c r="A26" s="10">
        <v>17</v>
      </c>
      <c r="B26" s="3">
        <v>3</v>
      </c>
      <c r="C26" s="4">
        <f t="shared" si="4"/>
        <v>5.25</v>
      </c>
      <c r="D26" s="4">
        <f t="shared" si="5"/>
        <v>0.98749999999999982</v>
      </c>
      <c r="E26" s="4">
        <f t="shared" si="6"/>
        <v>27.5625</v>
      </c>
      <c r="F26" s="4">
        <f t="shared" si="7"/>
        <v>0.97515624999999961</v>
      </c>
      <c r="G26" s="4">
        <f t="shared" si="8"/>
        <v>633.9375</v>
      </c>
      <c r="H26" s="3">
        <f>F26*F13</f>
        <v>4.8757812499999984</v>
      </c>
      <c r="J26">
        <f>SQRT(G28/H13)</f>
        <v>4.1003048667141817</v>
      </c>
      <c r="K26">
        <f>SQRT(H28/H13)</f>
        <v>1.1564357958831957</v>
      </c>
    </row>
    <row r="27" spans="1:13" x14ac:dyDescent="0.25">
      <c r="A27" s="2"/>
      <c r="B27" s="5">
        <v>4</v>
      </c>
      <c r="C27" s="15"/>
      <c r="D27" s="4">
        <f t="shared" si="5"/>
        <v>1.9874999999999998</v>
      </c>
      <c r="E27" s="15"/>
      <c r="F27" s="4">
        <f t="shared" si="7"/>
        <v>3.9501562499999991</v>
      </c>
      <c r="G27" s="15"/>
      <c r="H27" s="5">
        <f>F27*G13</f>
        <v>59.252343749999987</v>
      </c>
    </row>
    <row r="28" spans="1:13" x14ac:dyDescent="0.25">
      <c r="C28" s="16"/>
      <c r="D28" s="16"/>
      <c r="E28" s="16"/>
      <c r="F28" s="16"/>
      <c r="G28" s="4">
        <f>SUM(G23:G26)</f>
        <v>1345</v>
      </c>
      <c r="H28" s="4">
        <f>SUM(H23:H27)</f>
        <v>106.9875</v>
      </c>
    </row>
    <row r="29" spans="1:13" x14ac:dyDescent="0.25">
      <c r="C29" s="16"/>
      <c r="D29" s="16"/>
      <c r="E29" s="16"/>
      <c r="F29" s="16"/>
      <c r="G29" s="16"/>
    </row>
    <row r="30" spans="1:13" x14ac:dyDescent="0.25">
      <c r="A30" s="32" t="s">
        <v>36</v>
      </c>
      <c r="B30" s="33">
        <f>B23-$K$23</f>
        <v>-2.0125000000000002</v>
      </c>
      <c r="C30" s="34">
        <f>B24-$K$23</f>
        <v>-1.0125000000000002</v>
      </c>
      <c r="D30" s="34">
        <f>B25-$K$23</f>
        <v>-1.2500000000000178E-2</v>
      </c>
      <c r="E30" s="34">
        <f>B26-$K$23</f>
        <v>0.98749999999999982</v>
      </c>
      <c r="F30" s="35">
        <f>B27-$K$23</f>
        <v>1.9874999999999998</v>
      </c>
      <c r="G30" s="16"/>
      <c r="H30" t="s">
        <v>37</v>
      </c>
    </row>
    <row r="31" spans="1:13" x14ac:dyDescent="0.25">
      <c r="A31" s="36">
        <f>A23-$J$23</f>
        <v>-9.75</v>
      </c>
      <c r="B31" s="14" cm="1">
        <f t="array" ref="B31:F34">A31:A34*B30:F30</f>
        <v>19.621875000000003</v>
      </c>
      <c r="C31" s="3">
        <v>9.8718750000000011</v>
      </c>
      <c r="D31" s="3">
        <v>0.12187500000000173</v>
      </c>
      <c r="E31" s="3">
        <v>-9.6281249999999989</v>
      </c>
      <c r="F31" s="14">
        <v>-19.378124999999997</v>
      </c>
      <c r="G31" s="16"/>
      <c r="M31" t="s">
        <v>38</v>
      </c>
    </row>
    <row r="32" spans="1:13" x14ac:dyDescent="0.25">
      <c r="A32" s="37">
        <f>A24-$J$23</f>
        <v>-4.75</v>
      </c>
      <c r="B32" s="14">
        <v>9.5593750000000011</v>
      </c>
      <c r="C32" s="3">
        <v>4.8093750000000011</v>
      </c>
      <c r="D32" s="3">
        <v>5.9375000000000844E-2</v>
      </c>
      <c r="E32" s="3">
        <v>-4.6906249999999989</v>
      </c>
      <c r="F32" s="14">
        <v>-9.4406249999999989</v>
      </c>
      <c r="G32" s="16"/>
      <c r="H32" s="3">
        <f>B31*C9</f>
        <v>39.243750000000006</v>
      </c>
      <c r="I32" s="3">
        <f t="shared" ref="I32:L35" si="9">C31*D9</f>
        <v>0</v>
      </c>
      <c r="J32" s="3">
        <f t="shared" si="9"/>
        <v>0</v>
      </c>
      <c r="K32" s="3">
        <f t="shared" si="9"/>
        <v>0</v>
      </c>
      <c r="L32" s="3">
        <f t="shared" si="9"/>
        <v>0</v>
      </c>
      <c r="M32" s="17">
        <f>SUM(H32:L32)</f>
        <v>39.243750000000006</v>
      </c>
    </row>
    <row r="33" spans="1:13" x14ac:dyDescent="0.25">
      <c r="A33" s="37">
        <f>A25-$J$23</f>
        <v>0.25</v>
      </c>
      <c r="B33" s="14">
        <v>-0.50312500000000004</v>
      </c>
      <c r="C33" s="3">
        <v>-0.25312500000000004</v>
      </c>
      <c r="D33" s="3">
        <v>-3.1250000000000444E-3</v>
      </c>
      <c r="E33" s="3">
        <v>0.24687499999999996</v>
      </c>
      <c r="F33" s="14">
        <v>0.49687499999999996</v>
      </c>
      <c r="G33" s="16"/>
      <c r="H33" s="3">
        <f t="shared" ref="H33:H35" si="10">B32*C10</f>
        <v>19.118750000000002</v>
      </c>
      <c r="I33" s="3">
        <f t="shared" si="9"/>
        <v>62.521875000000016</v>
      </c>
      <c r="J33" s="3">
        <f t="shared" si="9"/>
        <v>0.47500000000000675</v>
      </c>
      <c r="K33" s="3">
        <f t="shared" si="9"/>
        <v>0</v>
      </c>
      <c r="L33" s="3">
        <f t="shared" si="9"/>
        <v>0</v>
      </c>
      <c r="M33" s="17">
        <f t="shared" ref="M33:M35" si="11">SUM(H33:L33)</f>
        <v>82.115625000000023</v>
      </c>
    </row>
    <row r="34" spans="1:13" x14ac:dyDescent="0.25">
      <c r="A34" s="38">
        <f>A26-$J$23</f>
        <v>5.25</v>
      </c>
      <c r="B34" s="14">
        <v>-10.565625000000001</v>
      </c>
      <c r="C34" s="14">
        <v>-5.3156250000000007</v>
      </c>
      <c r="D34" s="14">
        <v>-6.5625000000000933E-2</v>
      </c>
      <c r="E34" s="14">
        <v>5.1843749999999993</v>
      </c>
      <c r="F34" s="14">
        <v>10.434374999999999</v>
      </c>
      <c r="G34" s="16"/>
      <c r="H34" s="3">
        <f t="shared" si="10"/>
        <v>0</v>
      </c>
      <c r="I34" s="3">
        <f t="shared" si="9"/>
        <v>-3.2906250000000004</v>
      </c>
      <c r="J34" s="3">
        <f t="shared" si="9"/>
        <v>-4.3750000000000622E-2</v>
      </c>
      <c r="K34" s="3">
        <f t="shared" si="9"/>
        <v>1.2343749999999998</v>
      </c>
      <c r="L34" s="3">
        <f t="shared" si="9"/>
        <v>0</v>
      </c>
      <c r="M34" s="17">
        <f t="shared" si="11"/>
        <v>-2.1000000000000014</v>
      </c>
    </row>
    <row r="35" spans="1:13" x14ac:dyDescent="0.25">
      <c r="C35" s="16"/>
      <c r="D35" s="16"/>
      <c r="E35" s="16"/>
      <c r="F35" s="16"/>
      <c r="G35" s="16"/>
      <c r="H35" s="3">
        <f t="shared" si="10"/>
        <v>0</v>
      </c>
      <c r="I35" s="3">
        <f t="shared" si="9"/>
        <v>0</v>
      </c>
      <c r="J35" s="3">
        <f t="shared" si="9"/>
        <v>-0.52500000000000746</v>
      </c>
      <c r="K35" s="3">
        <f t="shared" si="9"/>
        <v>0</v>
      </c>
      <c r="L35" s="3">
        <f t="shared" si="9"/>
        <v>156.515625</v>
      </c>
      <c r="M35" s="17">
        <f t="shared" si="11"/>
        <v>155.99062499999999</v>
      </c>
    </row>
    <row r="36" spans="1:13" x14ac:dyDescent="0.25">
      <c r="C36" s="16"/>
      <c r="D36" s="16"/>
      <c r="E36" s="16"/>
      <c r="F36" s="16"/>
      <c r="G36" s="16"/>
      <c r="M36" s="17">
        <f>SUM(M32:M35)</f>
        <v>275.25</v>
      </c>
    </row>
    <row r="37" spans="1:13" x14ac:dyDescent="0.25">
      <c r="A37" t="s">
        <v>39</v>
      </c>
      <c r="C37" s="16"/>
      <c r="D37" s="16"/>
      <c r="E37" s="16"/>
      <c r="F37" s="16"/>
      <c r="G37" s="16"/>
    </row>
    <row r="38" spans="1:13" x14ac:dyDescent="0.25">
      <c r="A38">
        <f>M36/(H13*J26*K26)</f>
        <v>0.72560399600787073</v>
      </c>
      <c r="B38">
        <v>0.72560399600787084</v>
      </c>
      <c r="C38" s="16"/>
      <c r="D38" s="16"/>
      <c r="E38" s="16"/>
      <c r="F38" s="16"/>
      <c r="G38" s="16"/>
    </row>
    <row r="39" spans="1:13" x14ac:dyDescent="0.25">
      <c r="B39" s="6"/>
      <c r="C39" s="18"/>
      <c r="D39" s="18"/>
      <c r="E39" s="18"/>
      <c r="F39" s="18"/>
      <c r="G39" s="18"/>
    </row>
    <row r="40" spans="1:13" ht="39.6" x14ac:dyDescent="0.25">
      <c r="A40" s="52" t="s">
        <v>17</v>
      </c>
      <c r="B40" s="51" t="s">
        <v>80</v>
      </c>
    </row>
    <row r="42" spans="1:13" x14ac:dyDescent="0.25">
      <c r="A42" t="s">
        <v>40</v>
      </c>
    </row>
    <row r="43" spans="1:13" x14ac:dyDescent="0.25">
      <c r="A43" s="19">
        <f>A38^2</f>
        <v>0.52650115902259009</v>
      </c>
      <c r="B43">
        <v>0.5265011590225902</v>
      </c>
    </row>
    <row r="45" spans="1:13" ht="52.8" x14ac:dyDescent="0.25">
      <c r="A45" s="52" t="s">
        <v>17</v>
      </c>
      <c r="B45" s="51" t="s">
        <v>81</v>
      </c>
    </row>
  </sheetData>
  <sheetProtection selectLockedCells="1" selectUnlockedCells="1"/>
  <mergeCells count="9">
    <mergeCell ref="K2:L4"/>
    <mergeCell ref="K1:L1"/>
    <mergeCell ref="N3:O3"/>
    <mergeCell ref="A14:B14"/>
    <mergeCell ref="C6:G6"/>
    <mergeCell ref="H7:H8"/>
    <mergeCell ref="I7:I8"/>
    <mergeCell ref="J7:J8"/>
    <mergeCell ref="A13:B13"/>
  </mergeCells>
  <pageMargins left="0.78749999999999998" right="0.78749999999999998" top="1.0249999999999999" bottom="1.0249999999999999" header="0.78749999999999998" footer="0.78749999999999998"/>
  <pageSetup paperSize="9" orientation="portrait" horizontalDpi="300" verticalDpi="300" r:id="rId1"/>
  <headerFooter alignWithMargins="0">
    <oddHeader>&amp;C&amp;A</oddHeader>
    <oddFooter>&amp;CStrona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Z1</vt:lpstr>
      <vt:lpstr>Z2dom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</dc:creator>
  <cp:lastModifiedBy>Matteo Catalani</cp:lastModifiedBy>
  <dcterms:created xsi:type="dcterms:W3CDTF">2021-04-06T09:38:50Z</dcterms:created>
  <dcterms:modified xsi:type="dcterms:W3CDTF">2022-05-21T21:16:30Z</dcterms:modified>
</cp:coreProperties>
</file>