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81d25947ee698777/UKSW/UKSW Informatyka 2021-2022/Semestr 2/Statystyka - Laboratorium/Temat 3 - 23.04.22/"/>
    </mc:Choice>
  </mc:AlternateContent>
  <xr:revisionPtr revIDLastSave="273" documentId="13_ncr:4000b_{2712B547-1294-4F53-8684-34D096A72761}" xr6:coauthVersionLast="47" xr6:coauthVersionMax="47" xr10:uidLastSave="{803F5DDA-191D-407C-B08B-576FB1B76CE5}"/>
  <bookViews>
    <workbookView xWindow="-108" yWindow="-108" windowWidth="26136" windowHeight="16896" tabRatio="376" xr2:uid="{00000000-000D-0000-FFFF-FFFF00000000}"/>
  </bookViews>
  <sheets>
    <sheet name="Z1" sheetId="1" r:id="rId1"/>
    <sheet name="Z2" sheetId="2" r:id="rId2"/>
    <sheet name="Z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5" i="3" l="1"/>
  <c r="A50" i="3"/>
  <c r="G47" i="3"/>
  <c r="F47" i="3"/>
  <c r="E47" i="3"/>
  <c r="A47" i="3"/>
  <c r="C47" i="3"/>
  <c r="D39" i="3" s="1"/>
  <c r="B47" i="3"/>
  <c r="C39" i="3" s="1"/>
  <c r="D15" i="3"/>
  <c r="A15" i="3" a="1"/>
  <c r="A15" i="3" s="1"/>
  <c r="A30" i="2"/>
  <c r="A27" i="2"/>
  <c r="A24" i="2"/>
  <c r="C20" i="2"/>
  <c r="B20" i="2"/>
  <c r="D19" i="2"/>
  <c r="D18" i="2"/>
  <c r="C27" i="1"/>
  <c r="H46" i="1"/>
  <c r="E46" i="1"/>
  <c r="E23" i="1"/>
  <c r="G23" i="1"/>
  <c r="G14" i="1"/>
  <c r="G15" i="1"/>
  <c r="G16" i="1"/>
  <c r="G17" i="1"/>
  <c r="G18" i="1"/>
  <c r="G19" i="1"/>
  <c r="G20" i="1"/>
  <c r="G21" i="1"/>
  <c r="G22" i="1"/>
  <c r="G13" i="1"/>
  <c r="A27" i="1"/>
  <c r="E14" i="1"/>
  <c r="E15" i="1"/>
  <c r="E16" i="1"/>
  <c r="E17" i="1"/>
  <c r="E18" i="1"/>
  <c r="E19" i="1"/>
  <c r="E20" i="1"/>
  <c r="E21" i="1"/>
  <c r="E22" i="1"/>
  <c r="E13" i="1"/>
  <c r="E27" i="1"/>
  <c r="D38" i="3" l="1"/>
  <c r="E39" i="3"/>
  <c r="D37" i="3"/>
  <c r="C42" i="3"/>
  <c r="C41" i="3"/>
  <c r="D42" i="3"/>
  <c r="C37" i="3"/>
  <c r="C40" i="3"/>
  <c r="C38" i="3"/>
  <c r="D41" i="3"/>
  <c r="D40" i="3"/>
  <c r="E38" i="3" l="1"/>
  <c r="E41" i="3"/>
  <c r="E40" i="3"/>
  <c r="C43" i="3" a="1"/>
  <c r="C43" i="3" s="1"/>
  <c r="E37" i="3"/>
  <c r="E42" i="3"/>
  <c r="D43" i="3" a="1"/>
  <c r="D43" i="3" s="1"/>
  <c r="E43" i="3" l="1"/>
  <c r="B61" i="3" s="1"/>
  <c r="A61" i="3" s="1"/>
  <c r="A97" i="3" s="1"/>
  <c r="B73" i="3" l="1"/>
  <c r="C73" i="3" s="1"/>
  <c r="B76" i="3"/>
  <c r="C76" i="3" s="1"/>
  <c r="B77" i="3"/>
  <c r="C77" i="3" s="1"/>
  <c r="B72" i="3"/>
  <c r="C72" i="3" s="1"/>
  <c r="B74" i="3"/>
  <c r="C74" i="3" s="1"/>
  <c r="B75" i="3"/>
  <c r="C75" i="3" s="1"/>
  <c r="C78" i="3" l="1" a="1"/>
  <c r="C78" i="3" s="1"/>
  <c r="A65" i="3" l="1"/>
  <c r="A69" i="3" s="1"/>
  <c r="J65" i="3"/>
  <c r="J69" i="3" s="1"/>
  <c r="A82" i="3" s="1"/>
  <c r="E65" i="3" l="1"/>
  <c r="A102" i="3"/>
  <c r="E10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Matteo Catalani</author>
  </authors>
  <commentList>
    <comment ref="C1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38"/>
          </rPr>
          <t>Matteo Catalani:</t>
        </r>
        <r>
          <rPr>
            <sz val="9"/>
            <color indexed="81"/>
            <rFont val="Tahoma"/>
            <family val="2"/>
            <charset val="238"/>
          </rPr>
          <t xml:space="preserve">
rangi podane według wielkości wartości kolumny x (kurs zł)</t>
        </r>
      </text>
    </comment>
    <comment ref="D1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38"/>
          </rPr>
          <t>Matteo Catalani:</t>
        </r>
        <r>
          <rPr>
            <sz val="9"/>
            <color indexed="81"/>
            <rFont val="Tahoma"/>
            <family val="2"/>
            <charset val="238"/>
          </rPr>
          <t xml:space="preserve">
rangi podane według wielkości wartości kolumny y (obrosty w tys. Zł)
</t>
        </r>
      </text>
    </comment>
    <comment ref="B45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38"/>
          </rPr>
          <t>Matteo Catalani:</t>
        </r>
        <r>
          <rPr>
            <sz val="9"/>
            <color indexed="81"/>
            <rFont val="Tahoma"/>
            <family val="2"/>
            <charset val="238"/>
          </rPr>
          <t xml:space="preserve">
Patrzymy na rząd W2 - widzimy, że liczby 4 i 3 są ustawione w sposób malejący zatem dajemy '-1'</t>
        </r>
      </text>
    </comment>
    <comment ref="C45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38"/>
          </rPr>
          <t>Matteo Catalani:</t>
        </r>
        <r>
          <rPr>
            <sz val="9"/>
            <color indexed="81"/>
            <rFont val="Tahoma"/>
            <family val="2"/>
            <charset val="238"/>
          </rPr>
          <t xml:space="preserve">
Matteo Catalani:
Patrzymy na rząd W2 - widzimy, że liczby 4 i 5 są ustawione w sposób rosnacy zatem dajemy '1'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tc={FA9FB13B-83E7-4719-A3C0-4978B9E0D057}</author>
    <author>tc={04E7ABC9-EBFE-40EF-97F3-489F307EB37C}</author>
    <author>tc={070A8456-5780-402A-BB30-1DDFBDE6886A}</author>
    <author>tc={27568F46-E7D4-4C83-9705-7FB39463E0D4}</author>
  </authors>
  <commentList>
    <comment ref="E46" authorId="0" shapeId="0" xr:uid="{FA9FB13B-83E7-4719-A3C0-4978B9E0D057}">
      <text>
        <t>[Threaded comment]
Your version of Excel allows you to read this threaded comment; however, any edits to it will get removed if the file is opened in a newer version of Excel. Learn more: https://go.microsoft.com/fwlink/?linkid=870924
Comment:
    Korelacja(X) na podstawie xi</t>
      </text>
    </comment>
    <comment ref="F46" authorId="1" shapeId="0" xr:uid="{04E7ABC9-EBFE-40EF-97F3-489F307EB37C}">
      <text>
        <t>[Threaded comment]
Your version of Excel allows you to read this threaded comment; however, any edits to it will get removed if the file is opened in a newer version of Excel. Learn more: https://go.microsoft.com/fwlink/?linkid=870924
Comment:
    Korelacja(Y) na podstawie wartosci yi</t>
      </text>
    </comment>
    <comment ref="G46" authorId="2" shapeId="0" xr:uid="{070A8456-5780-402A-BB30-1DDFBDE6886A}">
      <text>
        <t>[Threaded comment]
Your version of Excel allows you to read this threaded comment; however, any edits to it will get removed if the file is opened in a newer version of Excel. Learn more: https://go.microsoft.com/fwlink/?linkid=870924
Comment:
    Kowarjancja(X,Y) na podstawie wartości xi, yi</t>
      </text>
    </comment>
    <comment ref="A60" authorId="3" shapeId="0" xr:uid="{27568F46-E7D4-4C83-9705-7FB39463E0D4}">
      <text>
        <t>[Threaded comment]
Your version of Excel allows you to read this threaded comment; however, any edits to it will get removed if the file is opened in a newer version of Excel. Learn more: https://go.microsoft.com/fwlink/?linkid=870924
Comment:
    a_0 = ˉy - a_1*ˉx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<sst xmlns="http://schemas.openxmlformats.org/spreadsheetml/2006/main" count="154" uniqueCount="118">
  <si>
    <t xml:space="preserve">Za pomocą współczynnika korelacji rang Spearmana oraz współczynnika korelacji Pearsona, zbadaj zależność między kursem akcji spółki UNIVERSAL S.A., a wielkością obrotów na WGPW, </t>
  </si>
  <si>
    <r>
      <t>zaobserwowanych na 10 sesjach oraz sprawdź następującą relację r</t>
    </r>
    <r>
      <rPr>
        <vertAlign val="subscript"/>
        <sz val="10"/>
        <rFont val="Arial"/>
        <family val="2"/>
        <charset val="238"/>
      </rPr>
      <t>S</t>
    </r>
    <r>
      <rPr>
        <sz val="10"/>
        <rFont val="Arial"/>
        <family val="2"/>
        <charset val="238"/>
      </rPr>
      <t>&lt;r</t>
    </r>
    <r>
      <rPr>
        <vertAlign val="subscript"/>
        <sz val="10"/>
        <rFont val="Arial"/>
        <family val="2"/>
        <charset val="238"/>
      </rPr>
      <t>xy</t>
    </r>
    <r>
      <rPr>
        <sz val="10"/>
        <rFont val="Arial"/>
        <family val="2"/>
        <charset val="238"/>
      </rPr>
      <t xml:space="preserve">. </t>
    </r>
  </si>
  <si>
    <t>kurs zł</t>
  </si>
  <si>
    <t>obroty w tys. zł</t>
  </si>
  <si>
    <t>rangi x</t>
  </si>
  <si>
    <t>rangi y</t>
  </si>
  <si>
    <t>di</t>
  </si>
  <si>
    <t xml:space="preserve"> </t>
  </si>
  <si>
    <t>suma kwadr.</t>
  </si>
  <si>
    <t>N</t>
  </si>
  <si>
    <t>rS</t>
  </si>
  <si>
    <t>rxy</t>
  </si>
  <si>
    <t>Zbadaj związek między paleniem papierosów przez gimnazjalistów a ich postępami w nauce, mając następujące dane:</t>
  </si>
  <si>
    <t>palenie tytoniu</t>
  </si>
  <si>
    <t>postępy w nauce</t>
  </si>
  <si>
    <t>dobre</t>
  </si>
  <si>
    <t>złe</t>
  </si>
  <si>
    <t>palący</t>
  </si>
  <si>
    <t>niepalący</t>
  </si>
  <si>
    <t>wsp. Pearsona-Bravaisa:</t>
  </si>
  <si>
    <t>wsp. Bykowskiego:</t>
  </si>
  <si>
    <t>wsp. Yule'a-Kendalla:</t>
  </si>
  <si>
    <t>palenie tytoniu (x)</t>
  </si>
  <si>
    <t>postępy w nauce (y)</t>
  </si>
  <si>
    <t>rozkład brzegowy zmiennej x</t>
  </si>
  <si>
    <t>a+b</t>
  </si>
  <si>
    <t>c+d</t>
  </si>
  <si>
    <t>rozkład brzegowy zm. y</t>
  </si>
  <si>
    <t>a+c</t>
  </si>
  <si>
    <t>b+d</t>
  </si>
  <si>
    <t>Poziomy produkcji (w tys. szt.) i przychody (w tys. zł) w pewnym przedsiębiorstwie kształtowały się następująco:</t>
  </si>
  <si>
    <t>Produkcja (x)</t>
  </si>
  <si>
    <t>Przychody (y)</t>
  </si>
  <si>
    <t>b) Jakich przychodów należy oczekiwać przy produkcji wynoszącej 15,734 tys. sztuk? Oszacuj bezwzględny i względny błąd ex ante zbudowanej prognozy.</t>
  </si>
  <si>
    <t>a)</t>
  </si>
  <si>
    <t>1. Sprawdzamy rodzaj zależności korelacyjnej na diagramie korelacyjnym:</t>
  </si>
  <si>
    <t>2. Wyznaczamy współczynnik korelacji liniowej Pearsona:</t>
  </si>
  <si>
    <t>xi</t>
  </si>
  <si>
    <t>yi</t>
  </si>
  <si>
    <t>xi-ˉx</t>
  </si>
  <si>
    <t>yi-ˉy</t>
  </si>
  <si>
    <t>(xi-ˉx)(yi-ˉy)</t>
  </si>
  <si>
    <t>suma</t>
  </si>
  <si>
    <t>średnia x</t>
  </si>
  <si>
    <t>średnia y</t>
  </si>
  <si>
    <t>s(x)</t>
  </si>
  <si>
    <t>s(y)</t>
  </si>
  <si>
    <t>cov(x,y)</t>
  </si>
  <si>
    <t>współczynnik korelacji Pearsona:</t>
  </si>
  <si>
    <t>współczynnik determinacji:</t>
  </si>
  <si>
    <t xml:space="preserve">3. Oszacowanie liniowej funkcji regresji zmiennej y (przychodów) względem x (poziomu produkcji) postaci: </t>
  </si>
  <si>
    <t>a0</t>
  </si>
  <si>
    <t>a1</t>
  </si>
  <si>
    <t>4. Ocena dopasowania liniowej funkcji regresji do danych empirycznych</t>
  </si>
  <si>
    <t>wariancja resztowa:</t>
  </si>
  <si>
    <t>współczynnik zmienności resztowej:</t>
  </si>
  <si>
    <t>współczynnik zbieżności:</t>
  </si>
  <si>
    <t>odchylenie standardowe skł. resztowego:</t>
  </si>
  <si>
    <t>^yi</t>
  </si>
  <si>
    <t>k (liczba parametrów strukturalnych)</t>
  </si>
  <si>
    <t xml:space="preserve">współczynnik determinacji: </t>
  </si>
  <si>
    <t>b)</t>
  </si>
  <si>
    <t>1. Prognoza punktowa</t>
  </si>
  <si>
    <t>x* - ustalona wartość zmiennej objaśniającej;</t>
  </si>
  <si>
    <t>prognoza przychodów:</t>
  </si>
  <si>
    <t>2. Oszacowanie błędu prognozy</t>
  </si>
  <si>
    <t>bezwzględny błąd prognozy ex ante:</t>
  </si>
  <si>
    <t>względny błąd prognozy:</t>
  </si>
  <si>
    <t>Wniosek:</t>
  </si>
  <si>
    <t xml:space="preserve">Interpretacja: </t>
  </si>
  <si>
    <t>Z2</t>
  </si>
  <si>
    <t>Z1</t>
  </si>
  <si>
    <t>Z3</t>
  </si>
  <si>
    <t>a) Przeprowadź badanie statystyczne w celu ustalenia zależności między produkcją a przychodami: wyznacz wsp. korelacji, oszacuj parametry strukturalne funkcji regresji przychodów względem poziomu produkcji oraz oceń dopasowanie funkcji do danych empirycznych.</t>
  </si>
  <si>
    <t>a</t>
  </si>
  <si>
    <t>b</t>
  </si>
  <si>
    <t>R^2</t>
  </si>
  <si>
    <t>Interpretacja:</t>
  </si>
  <si>
    <t xml:space="preserve">WNIOSEK: </t>
  </si>
  <si>
    <r>
      <t>WNIOSEK:</t>
    </r>
    <r>
      <rPr>
        <sz val="10"/>
        <rFont val="Arial"/>
        <family val="2"/>
        <charset val="238"/>
      </rPr>
      <t xml:space="preserve"> </t>
    </r>
  </si>
  <si>
    <t>largest to smallest</t>
  </si>
  <si>
    <t>W \ S</t>
  </si>
  <si>
    <t>W1</t>
  </si>
  <si>
    <t>W2</t>
  </si>
  <si>
    <t>S1</t>
  </si>
  <si>
    <t>S2</t>
  </si>
  <si>
    <t>S3</t>
  </si>
  <si>
    <t>Zadanie B1: 2 wykładowców ocenia prace 3 studentów</t>
  </si>
  <si>
    <t>Sort względem W1</t>
  </si>
  <si>
    <t>r_k = S/(1/2*N*(N-1))</t>
  </si>
  <si>
    <t>_(4,3)</t>
  </si>
  <si>
    <t>_(4,5)</t>
  </si>
  <si>
    <t>_(3,5)</t>
  </si>
  <si>
    <t>S</t>
  </si>
  <si>
    <t>N - Liczba obserwacji</t>
  </si>
  <si>
    <t>Współczynnik Kendala</t>
  </si>
  <si>
    <t>r_k</t>
  </si>
  <si>
    <t>N = 3</t>
  </si>
  <si>
    <t>Wniosek</t>
  </si>
  <si>
    <t>|0 - 0.3| - słaba zależność</t>
  </si>
  <si>
    <t>|0.31 - 0.6| - umiarkowana zależność</t>
  </si>
  <si>
    <t>|0.61 - 1| - silna zależność</t>
  </si>
  <si>
    <t>Umiarkowana zależność</t>
  </si>
  <si>
    <t>c</t>
  </si>
  <si>
    <t>d</t>
  </si>
  <si>
    <t>Pytanie:</t>
  </si>
  <si>
    <t>Czy jest związek między produkcją a przychodzami?</t>
  </si>
  <si>
    <t>V = ((A*D) - (B*C))/(SQRT((A+B)*(A+C)*(B+D)*(C+D)))</t>
  </si>
  <si>
    <t>V = ((A+D)-(B+C))/(A+B+C+D)</t>
  </si>
  <si>
    <t>V = ((A*D)-(B*C))/((A*D)+(B*C))</t>
  </si>
  <si>
    <t>Silna korelacja dodatnia (wzrostowi produkcji towarzyszy bardzo silny wzrost przychodów)</t>
  </si>
  <si>
    <t>Przychody są wyjaśnione w 97,6% od produkcji</t>
  </si>
  <si>
    <t>(Reszta brakujących procent, tj. 2.3% to jest espilon)</t>
  </si>
  <si>
    <t>ei (reszty)</t>
  </si>
  <si>
    <t>Wartości empiryczne zm. objaśnianej (przychody) odchylają się przeciętnie od wartości teoretycznych o 0,81.</t>
  </si>
  <si>
    <t>2,38% zmienności zmiennej objasnianej nie jest wyjaśniona przez dan funkcję regresji</t>
  </si>
  <si>
    <t>Odchylenia standardowe stanowią 7,57% średniej wartości zmiennej objaśnianej</t>
  </si>
  <si>
    <t>Prognoza punktowa przychodów (dla produkcji równej 15,734 tys zł) wynosi 18,22 tys zł.
Błąd prognozy nie jest duży (V &lt;= 10%), zatem jest to prognoza dopuszczalna.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</si>
</sst>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d/mm/yyyy"/>
    <numFmt numFmtId="166" formatCode="0.00000000"/>
    <numFmt numFmtId="167" formatCode="#,##0.000"/>
  </numFmts>
  <fonts count="9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vertAlign val="subscript"/>
      <sz val="10"/>
      <name val="Arial"/>
      <family val="2"/>
      <charset val="238"/>
    </font>
    <font>
      <sz val="11"/>
      <color rgb="FF0061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0"/>
      <color rgb="FFFF000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9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Fill="1" applyBorder="1"/>
    <xf numFmtId="0" fontId="0" fillId="0" borderId="10" xfId="0" applyBorder="1"/>
    <xf numFmtId="0" fontId="0" fillId="0" borderId="2" xfId="0" applyFont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0" xfId="0" applyFont="1" applyAlignment="1">
      <alignment horizontal="right"/>
    </xf>
    <xf numFmtId="0" fontId="0" fillId="2" borderId="0" xfId="0" applyFont="1" applyFill="1"/>
    <xf numFmtId="164" fontId="0" fillId="0" borderId="0" xfId="0" applyNumberFormat="1"/>
    <xf numFmtId="165" fontId="0" fillId="0" borderId="0" xfId="0" applyNumberFormat="1" applyFont="1"/>
    <xf numFmtId="0" fontId="0" fillId="0" borderId="0" xfId="0" applyBorder="1"/>
    <xf numFmtId="0" fontId="0" fillId="0" borderId="0" xfId="0" applyFill="1" applyBorder="1"/>
    <xf numFmtId="0" fontId="8" fillId="0" borderId="0" xfId="0" applyFont="1"/>
    <xf numFmtId="0" fontId="5" fillId="5" borderId="13" xfId="3" applyBorder="1"/>
    <xf numFmtId="0" fontId="4" fillId="4" borderId="13" xfId="2" applyBorder="1"/>
    <xf numFmtId="0" fontId="3" fillId="3" borderId="13" xfId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3" borderId="18" xfId="1" applyBorder="1"/>
    <xf numFmtId="0" fontId="0" fillId="0" borderId="19" xfId="0" applyBorder="1"/>
    <xf numFmtId="0" fontId="5" fillId="5" borderId="20" xfId="3" applyBorder="1"/>
    <xf numFmtId="0" fontId="4" fillId="4" borderId="20" xfId="2" applyBorder="1"/>
    <xf numFmtId="0" fontId="3" fillId="3" borderId="21" xfId="1" applyBorder="1"/>
    <xf numFmtId="0" fontId="4" fillId="4" borderId="18" xfId="2" applyBorder="1"/>
    <xf numFmtId="0" fontId="3" fillId="3" borderId="20" xfId="1" applyBorder="1"/>
    <xf numFmtId="0" fontId="4" fillId="4" borderId="21" xfId="2" applyBorder="1"/>
    <xf numFmtId="0" fontId="0" fillId="0" borderId="0" xfId="0" applyAlignment="1">
      <alignment horizontal="left"/>
    </xf>
    <xf numFmtId="0" fontId="0" fillId="0" borderId="13" xfId="0" applyBorder="1"/>
    <xf numFmtId="164" fontId="0" fillId="0" borderId="22" xfId="0" applyNumberFormat="1" applyBorder="1"/>
    <xf numFmtId="164" fontId="0" fillId="0" borderId="23" xfId="0" applyNumberFormat="1" applyBorder="1"/>
    <xf numFmtId="164" fontId="0" fillId="0" borderId="24" xfId="0" applyNumberFormat="1" applyBorder="1"/>
    <xf numFmtId="164" fontId="0" fillId="0" borderId="13" xfId="0" applyNumberFormat="1" applyBorder="1"/>
    <xf numFmtId="0" fontId="0" fillId="0" borderId="25" xfId="0" applyBorder="1"/>
    <xf numFmtId="0" fontId="0" fillId="0" borderId="26" xfId="0" applyBorder="1"/>
    <xf numFmtId="0" fontId="0" fillId="0" borderId="27" xfId="0" applyFont="1" applyBorder="1"/>
    <xf numFmtId="164" fontId="0" fillId="0" borderId="25" xfId="0" applyNumberFormat="1" applyBorder="1"/>
    <xf numFmtId="164" fontId="0" fillId="0" borderId="26" xfId="0" applyNumberFormat="1" applyBorder="1"/>
    <xf numFmtId="164" fontId="0" fillId="0" borderId="27" xfId="0" applyNumberFormat="1" applyBorder="1"/>
    <xf numFmtId="0" fontId="0" fillId="0" borderId="28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166" fontId="0" fillId="0" borderId="13" xfId="0" applyNumberFormat="1" applyBorder="1"/>
    <xf numFmtId="0" fontId="0" fillId="0" borderId="27" xfId="0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167" fontId="0" fillId="0" borderId="0" xfId="0" applyNumberForma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wrapText="1"/>
    </xf>
    <xf numFmtId="0" fontId="0" fillId="0" borderId="9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428632190351588E-2"/>
          <c:y val="7.6923076923076927E-2"/>
          <c:w val="0.58188202808725442"/>
          <c:h val="0.7899408284023669"/>
        </c:manualLayout>
      </c:layout>
      <c:scatterChart>
        <c:scatterStyle val="lineMarker"/>
        <c:varyColors val="0"/>
        <c:ser>
          <c:idx val="0"/>
          <c:order val="0"/>
          <c:tx>
            <c:strRef>
              <c:f>'Z3'!$A$5</c:f>
              <c:strCache>
                <c:ptCount val="1"/>
                <c:pt idx="0">
                  <c:v>Przychody (y)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3517067683612719"/>
                  <c:y val="-3.3530571992110451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 algn="l">
                      <a:defRPr sz="900" b="0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y = 0.9558x + 3.18
R² = 0.9762</a:t>
                    </a:r>
                  </a:p>
                </c:rich>
              </c:tx>
              <c:numFmt formatCode="General" sourceLinked="0"/>
              <c:spPr>
                <a:noFill/>
                <a:ln w="25400"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 algn="l"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'Z3'!$B$4:$G$4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</c:numCache>
            </c:numRef>
          </c:xVal>
          <c:yVal>
            <c:numRef>
              <c:f>'Z3'!$B$5:$G$5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9</c:v>
                </c:pt>
                <c:pt idx="3">
                  <c:v>13</c:v>
                </c:pt>
                <c:pt idx="4">
                  <c:v>15</c:v>
                </c:pt>
                <c:pt idx="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AC-418B-9E1E-EB676A0B5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308479"/>
        <c:axId val="1"/>
      </c:scatterChart>
      <c:valAx>
        <c:axId val="762308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"/>
        <c:crossesAt val="0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62308479"/>
        <c:crossesAt val="0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span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43069</xdr:colOff>
      <xdr:row>15</xdr:row>
      <xdr:rowOff>65267</xdr:rowOff>
    </xdr:from>
    <xdr:to>
      <xdr:col>5</xdr:col>
      <xdr:colOff>792480</xdr:colOff>
      <xdr:row>32</xdr:row>
      <xdr:rowOff>65267</xdr:rowOff>
    </xdr:to>
    <xdr:graphicFrame macro="">
      <xdr:nvGraphicFramePr>
        <xdr:cNvPr id="3100" name="Wykres 4">
          <a:extLst>
            <a:ext uri="{FF2B5EF4-FFF2-40B4-BE49-F238E27FC236}">
              <a16:creationId xmlns:a16="http://schemas.microsoft.com/office/drawing/2014/main" id="{8B8A9D27-0F06-4CF7-B912-740E31A65B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eo Catalani" id="{03A3EBA9-3572-4D4D-8073-D498A9EF2ED6}" userId="81d25947ee698777" providerId="Windows Live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6" dT="2022-05-14T10:01:47.94" personId="{03A3EBA9-3572-4D4D-8073-D498A9EF2ED6}" id="{FA9FB13B-83E7-4719-A3C0-4978B9E0D057}">
    <text>Korelacja(X) na podstawie xi</text>
  </threadedComment>
  <threadedComment ref="F46" dT="2022-05-14T10:02:07.69" personId="{03A3EBA9-3572-4D4D-8073-D498A9EF2ED6}" id="{04E7ABC9-EBFE-40EF-97F3-489F307EB37C}">
    <text>Korelacja(Y) na podstawie wartosci yi</text>
  </threadedComment>
  <threadedComment ref="G46" dT="2022-05-14T10:02:35.62" personId="{03A3EBA9-3572-4D4D-8073-D498A9EF2ED6}" id="{070A8456-5780-402A-BB30-1DDFBDE6886A}">
    <text>Kowarjancja(X,Y) na podstawie wartości xi, yi</text>
  </threadedComment>
  <threadedComment ref="A60" dT="2022-05-14T10:13:11.91" personId="{03A3EBA9-3572-4D4D-8073-D498A9EF2ED6}" id="{27568F46-E7D4-4C83-9705-7FB39463E0D4}">
    <text>a_0 = ˉy - a_1*ˉx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>
      <selection activeCell="C61" sqref="C61"/>
    </sheetView>
  </sheetViews>
  <sheetFormatPr defaultColWidth="11.5546875" defaultRowHeight="13.2" x14ac:dyDescent="0.25"/>
  <cols>
    <col min="1" max="2" width="13.33203125" customWidth="1"/>
    <col min="7" max="7" width="18.6640625" bestFit="1" customWidth="1"/>
  </cols>
  <sheetData>
    <row r="1" spans="1:11" x14ac:dyDescent="0.25">
      <c r="A1" s="1" t="s">
        <v>71</v>
      </c>
    </row>
    <row r="2" spans="1:11" x14ac:dyDescent="0.25">
      <c r="A2" t="s">
        <v>0</v>
      </c>
    </row>
    <row r="3" spans="1:11" ht="15.6" x14ac:dyDescent="0.35">
      <c r="A3" t="s">
        <v>1</v>
      </c>
    </row>
    <row r="4" spans="1:11" x14ac:dyDescent="0.25">
      <c r="A4" t="s">
        <v>2</v>
      </c>
      <c r="B4">
        <v>227</v>
      </c>
      <c r="C4">
        <v>249</v>
      </c>
      <c r="D4">
        <v>225</v>
      </c>
      <c r="E4">
        <v>228</v>
      </c>
      <c r="F4">
        <v>242</v>
      </c>
      <c r="G4">
        <v>266</v>
      </c>
      <c r="H4">
        <v>259</v>
      </c>
      <c r="I4">
        <v>274</v>
      </c>
      <c r="J4">
        <v>285</v>
      </c>
      <c r="K4">
        <v>290</v>
      </c>
    </row>
    <row r="5" spans="1:11" x14ac:dyDescent="0.25">
      <c r="A5" t="s">
        <v>3</v>
      </c>
      <c r="B5">
        <v>1037.8</v>
      </c>
      <c r="C5">
        <v>1250.5999999999999</v>
      </c>
      <c r="D5">
        <v>970.9</v>
      </c>
      <c r="E5">
        <v>850.7</v>
      </c>
      <c r="F5">
        <v>1101.4000000000001</v>
      </c>
      <c r="G5">
        <v>1232.5</v>
      </c>
      <c r="H5">
        <v>1091.4000000000001</v>
      </c>
      <c r="I5">
        <v>1255.9000000000001</v>
      </c>
      <c r="J5">
        <v>1386</v>
      </c>
      <c r="K5">
        <v>1488.8</v>
      </c>
    </row>
    <row r="11" spans="1:11" x14ac:dyDescent="0.25">
      <c r="A11" t="s">
        <v>80</v>
      </c>
    </row>
    <row r="12" spans="1:11" x14ac:dyDescent="0.25">
      <c r="A12" s="2" t="s">
        <v>2</v>
      </c>
      <c r="B12" s="2" t="s">
        <v>3</v>
      </c>
      <c r="C12" s="2" t="s">
        <v>4</v>
      </c>
      <c r="D12" s="2" t="s">
        <v>5</v>
      </c>
      <c r="E12" s="2" t="s">
        <v>6</v>
      </c>
    </row>
    <row r="13" spans="1:11" x14ac:dyDescent="0.25">
      <c r="A13">
        <v>290</v>
      </c>
      <c r="B13">
        <v>1488.8</v>
      </c>
      <c r="C13">
        <v>1</v>
      </c>
      <c r="D13">
        <v>1</v>
      </c>
      <c r="E13">
        <f>C13-D13</f>
        <v>0</v>
      </c>
      <c r="G13">
        <f>E13^2</f>
        <v>0</v>
      </c>
    </row>
    <row r="14" spans="1:11" x14ac:dyDescent="0.25">
      <c r="A14">
        <v>285</v>
      </c>
      <c r="B14">
        <v>1386</v>
      </c>
      <c r="C14">
        <v>2</v>
      </c>
      <c r="D14">
        <v>2</v>
      </c>
      <c r="E14">
        <f t="shared" ref="E14:E22" si="0">C14-D14</f>
        <v>0</v>
      </c>
      <c r="G14">
        <f t="shared" ref="G14:G23" si="1">E14^2</f>
        <v>0</v>
      </c>
    </row>
    <row r="15" spans="1:11" x14ac:dyDescent="0.25">
      <c r="A15">
        <v>274</v>
      </c>
      <c r="B15">
        <v>1255.9000000000001</v>
      </c>
      <c r="C15">
        <v>3</v>
      </c>
      <c r="D15">
        <v>3</v>
      </c>
      <c r="E15">
        <f t="shared" si="0"/>
        <v>0</v>
      </c>
      <c r="G15">
        <f t="shared" si="1"/>
        <v>0</v>
      </c>
      <c r="H15" t="s">
        <v>7</v>
      </c>
    </row>
    <row r="16" spans="1:11" x14ac:dyDescent="0.25">
      <c r="A16">
        <v>266</v>
      </c>
      <c r="B16">
        <v>1232.5</v>
      </c>
      <c r="C16">
        <v>4</v>
      </c>
      <c r="D16">
        <v>5</v>
      </c>
      <c r="E16">
        <f t="shared" si="0"/>
        <v>-1</v>
      </c>
      <c r="G16">
        <f t="shared" si="1"/>
        <v>1</v>
      </c>
    </row>
    <row r="17" spans="1:7" x14ac:dyDescent="0.25">
      <c r="A17">
        <v>259</v>
      </c>
      <c r="B17">
        <v>1091.4000000000001</v>
      </c>
      <c r="C17">
        <v>5</v>
      </c>
      <c r="D17">
        <v>7</v>
      </c>
      <c r="E17">
        <f t="shared" si="0"/>
        <v>-2</v>
      </c>
      <c r="G17">
        <f t="shared" si="1"/>
        <v>4</v>
      </c>
    </row>
    <row r="18" spans="1:7" x14ac:dyDescent="0.25">
      <c r="A18">
        <v>249</v>
      </c>
      <c r="B18">
        <v>1250.5999999999999</v>
      </c>
      <c r="C18">
        <v>6</v>
      </c>
      <c r="D18">
        <v>4</v>
      </c>
      <c r="E18">
        <f t="shared" si="0"/>
        <v>2</v>
      </c>
      <c r="G18">
        <f t="shared" si="1"/>
        <v>4</v>
      </c>
    </row>
    <row r="19" spans="1:7" x14ac:dyDescent="0.25">
      <c r="A19">
        <v>242</v>
      </c>
      <c r="B19">
        <v>1101.4000000000001</v>
      </c>
      <c r="C19">
        <v>7</v>
      </c>
      <c r="D19">
        <v>6</v>
      </c>
      <c r="E19">
        <f t="shared" si="0"/>
        <v>1</v>
      </c>
      <c r="G19">
        <f t="shared" si="1"/>
        <v>1</v>
      </c>
    </row>
    <row r="20" spans="1:7" x14ac:dyDescent="0.25">
      <c r="A20" s="24">
        <v>228</v>
      </c>
      <c r="B20" s="24">
        <v>850.7</v>
      </c>
      <c r="C20">
        <v>8</v>
      </c>
      <c r="D20" s="24">
        <v>10</v>
      </c>
      <c r="E20">
        <f t="shared" si="0"/>
        <v>-2</v>
      </c>
      <c r="G20">
        <f t="shared" si="1"/>
        <v>4</v>
      </c>
    </row>
    <row r="21" spans="1:7" x14ac:dyDescent="0.25">
      <c r="A21">
        <v>227</v>
      </c>
      <c r="B21">
        <v>1037.8</v>
      </c>
      <c r="C21">
        <v>9</v>
      </c>
      <c r="D21" s="25">
        <v>8</v>
      </c>
      <c r="E21">
        <f t="shared" si="0"/>
        <v>1</v>
      </c>
      <c r="G21">
        <f t="shared" si="1"/>
        <v>1</v>
      </c>
    </row>
    <row r="22" spans="1:7" x14ac:dyDescent="0.25">
      <c r="A22" s="2">
        <v>225</v>
      </c>
      <c r="B22" s="2">
        <v>970.9</v>
      </c>
      <c r="C22">
        <v>10</v>
      </c>
      <c r="D22" s="2">
        <v>9</v>
      </c>
      <c r="E22">
        <f t="shared" si="0"/>
        <v>1</v>
      </c>
      <c r="G22">
        <f t="shared" si="1"/>
        <v>1</v>
      </c>
    </row>
    <row r="23" spans="1:7" x14ac:dyDescent="0.25">
      <c r="E23">
        <f>SUM(G13:G22)</f>
        <v>16</v>
      </c>
      <c r="G23">
        <f t="shared" si="1"/>
        <v>256</v>
      </c>
    </row>
    <row r="24" spans="1:7" x14ac:dyDescent="0.25">
      <c r="E24" t="s">
        <v>8</v>
      </c>
    </row>
    <row r="26" spans="1:7" x14ac:dyDescent="0.25">
      <c r="A26" s="3" t="s">
        <v>9</v>
      </c>
      <c r="B26" s="4"/>
      <c r="C26" s="3" t="s">
        <v>10</v>
      </c>
      <c r="D26" s="4"/>
      <c r="E26" s="3" t="s">
        <v>11</v>
      </c>
    </row>
    <row r="27" spans="1:7" x14ac:dyDescent="0.25">
      <c r="A27">
        <f>COUNT(E13:E22)</f>
        <v>10</v>
      </c>
      <c r="C27">
        <f>1-(6*E23)/(A27*(POWER(A27,2)-1))</f>
        <v>0.90303030303030307</v>
      </c>
      <c r="E27">
        <f>CORREL(A13:A22,B13:B22)</f>
        <v>0.91374592105750374</v>
      </c>
    </row>
    <row r="30" spans="1:7" x14ac:dyDescent="0.25">
      <c r="A30" t="s">
        <v>68</v>
      </c>
    </row>
    <row r="35" spans="1:10" ht="13.8" thickBot="1" x14ac:dyDescent="0.3">
      <c r="A35" t="s">
        <v>87</v>
      </c>
    </row>
    <row r="36" spans="1:10" x14ac:dyDescent="0.25">
      <c r="A36" s="30" t="s">
        <v>81</v>
      </c>
      <c r="B36" s="31" t="s">
        <v>84</v>
      </c>
      <c r="C36" s="31" t="s">
        <v>85</v>
      </c>
      <c r="D36" s="32" t="s">
        <v>86</v>
      </c>
    </row>
    <row r="37" spans="1:10" ht="14.4" x14ac:dyDescent="0.3">
      <c r="A37" s="33" t="s">
        <v>82</v>
      </c>
      <c r="B37" s="27">
        <v>3</v>
      </c>
      <c r="C37" s="28">
        <v>4</v>
      </c>
      <c r="D37" s="34">
        <v>2</v>
      </c>
      <c r="G37" t="s">
        <v>89</v>
      </c>
    </row>
    <row r="38" spans="1:10" ht="15" thickBot="1" x14ac:dyDescent="0.35">
      <c r="A38" s="35" t="s">
        <v>83</v>
      </c>
      <c r="B38" s="36">
        <v>3</v>
      </c>
      <c r="C38" s="37">
        <v>5</v>
      </c>
      <c r="D38" s="38">
        <v>4</v>
      </c>
    </row>
    <row r="40" spans="1:10" ht="13.8" thickBot="1" x14ac:dyDescent="0.3">
      <c r="A40" t="s">
        <v>88</v>
      </c>
    </row>
    <row r="41" spans="1:10" x14ac:dyDescent="0.25">
      <c r="A41" s="30" t="s">
        <v>81</v>
      </c>
      <c r="B41" s="31" t="s">
        <v>86</v>
      </c>
      <c r="C41" s="31" t="s">
        <v>84</v>
      </c>
      <c r="D41" s="32" t="s">
        <v>85</v>
      </c>
    </row>
    <row r="42" spans="1:10" ht="14.4" x14ac:dyDescent="0.3">
      <c r="A42" s="33" t="s">
        <v>82</v>
      </c>
      <c r="B42" s="29">
        <v>2</v>
      </c>
      <c r="C42" s="27">
        <v>3</v>
      </c>
      <c r="D42" s="39">
        <v>4</v>
      </c>
    </row>
    <row r="43" spans="1:10" ht="15" thickBot="1" x14ac:dyDescent="0.35">
      <c r="A43" s="35" t="s">
        <v>83</v>
      </c>
      <c r="B43" s="40">
        <v>4</v>
      </c>
      <c r="C43" s="36">
        <v>3</v>
      </c>
      <c r="D43" s="41">
        <v>5</v>
      </c>
    </row>
    <row r="45" spans="1:10" x14ac:dyDescent="0.25">
      <c r="A45" t="s">
        <v>83</v>
      </c>
      <c r="B45" t="s">
        <v>90</v>
      </c>
      <c r="C45" t="s">
        <v>91</v>
      </c>
      <c r="D45" t="s">
        <v>92</v>
      </c>
      <c r="E45" t="s">
        <v>93</v>
      </c>
      <c r="F45" t="s">
        <v>97</v>
      </c>
      <c r="G45" t="s">
        <v>94</v>
      </c>
      <c r="H45" t="s">
        <v>95</v>
      </c>
      <c r="J45" t="s">
        <v>99</v>
      </c>
    </row>
    <row r="46" spans="1:10" x14ac:dyDescent="0.25">
      <c r="B46">
        <v>-1</v>
      </c>
      <c r="C46">
        <v>1</v>
      </c>
      <c r="D46">
        <v>1</v>
      </c>
      <c r="E46">
        <f>B46+C46+D46</f>
        <v>1</v>
      </c>
      <c r="G46" t="s">
        <v>96</v>
      </c>
      <c r="H46">
        <f>1/(1/2*3*(3-1))</f>
        <v>0.33333333333333331</v>
      </c>
      <c r="J46" t="s">
        <v>100</v>
      </c>
    </row>
    <row r="47" spans="1:10" x14ac:dyDescent="0.25">
      <c r="J47" t="s">
        <v>101</v>
      </c>
    </row>
    <row r="48" spans="1:10" x14ac:dyDescent="0.25">
      <c r="A48" s="1" t="s">
        <v>98</v>
      </c>
    </row>
    <row r="49" spans="1:1" x14ac:dyDescent="0.25">
      <c r="A49" t="s">
        <v>102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&amp;CStrona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zoomScale="137" workbookViewId="0">
      <selection activeCell="F11" sqref="F11"/>
    </sheetView>
  </sheetViews>
  <sheetFormatPr defaultColWidth="11.5546875" defaultRowHeight="13.2" x14ac:dyDescent="0.25"/>
  <cols>
    <col min="1" max="1" width="14.44140625" customWidth="1"/>
    <col min="4" max="4" width="16" customWidth="1"/>
  </cols>
  <sheetData>
    <row r="1" spans="1:8" x14ac:dyDescent="0.25">
      <c r="A1" s="1" t="s">
        <v>70</v>
      </c>
    </row>
    <row r="2" spans="1:8" x14ac:dyDescent="0.25">
      <c r="A2" s="64" t="s">
        <v>12</v>
      </c>
      <c r="B2" s="64"/>
      <c r="C2" s="64"/>
      <c r="D2" s="64"/>
      <c r="E2" s="64"/>
      <c r="F2" s="64"/>
      <c r="G2" s="64"/>
      <c r="H2" s="64"/>
    </row>
    <row r="4" spans="1:8" ht="12.75" customHeight="1" x14ac:dyDescent="0.25">
      <c r="A4" s="66" t="s">
        <v>13</v>
      </c>
      <c r="B4" s="65" t="s">
        <v>14</v>
      </c>
      <c r="C4" s="65"/>
      <c r="E4" s="67" t="s">
        <v>13</v>
      </c>
      <c r="F4" s="65" t="s">
        <v>14</v>
      </c>
      <c r="G4" s="65"/>
    </row>
    <row r="5" spans="1:8" x14ac:dyDescent="0.25">
      <c r="A5" s="66"/>
      <c r="B5" s="5" t="s">
        <v>15</v>
      </c>
      <c r="C5" s="5" t="s">
        <v>16</v>
      </c>
      <c r="E5" s="67"/>
      <c r="F5" s="5" t="s">
        <v>15</v>
      </c>
      <c r="G5" s="5" t="s">
        <v>16</v>
      </c>
    </row>
    <row r="6" spans="1:8" x14ac:dyDescent="0.25">
      <c r="A6" s="6" t="s">
        <v>17</v>
      </c>
      <c r="B6" s="7">
        <v>10</v>
      </c>
      <c r="C6" s="8">
        <v>26</v>
      </c>
      <c r="E6" s="6" t="s">
        <v>17</v>
      </c>
      <c r="F6" s="7" t="s">
        <v>74</v>
      </c>
      <c r="G6" s="8" t="s">
        <v>75</v>
      </c>
    </row>
    <row r="7" spans="1:8" x14ac:dyDescent="0.25">
      <c r="A7" s="9" t="s">
        <v>18</v>
      </c>
      <c r="B7" s="10">
        <v>60</v>
      </c>
      <c r="C7" s="11">
        <v>4</v>
      </c>
      <c r="E7" s="9" t="s">
        <v>18</v>
      </c>
      <c r="F7" s="10" t="s">
        <v>103</v>
      </c>
      <c r="G7" s="11" t="s">
        <v>104</v>
      </c>
    </row>
    <row r="9" spans="1:8" x14ac:dyDescent="0.25">
      <c r="A9" t="s">
        <v>19</v>
      </c>
      <c r="C9" t="s">
        <v>107</v>
      </c>
    </row>
    <row r="11" spans="1:8" x14ac:dyDescent="0.25">
      <c r="A11" t="s">
        <v>20</v>
      </c>
      <c r="C11" t="s">
        <v>108</v>
      </c>
    </row>
    <row r="13" spans="1:8" x14ac:dyDescent="0.25">
      <c r="A13" t="s">
        <v>21</v>
      </c>
      <c r="C13" t="s">
        <v>109</v>
      </c>
    </row>
    <row r="16" spans="1:8" ht="12.75" customHeight="1" x14ac:dyDescent="0.25">
      <c r="A16" s="67" t="s">
        <v>22</v>
      </c>
      <c r="B16" s="65" t="s">
        <v>23</v>
      </c>
      <c r="C16" s="65"/>
      <c r="D16" s="68" t="s">
        <v>24</v>
      </c>
    </row>
    <row r="17" spans="1:5" x14ac:dyDescent="0.25">
      <c r="A17" s="67"/>
      <c r="B17" s="5" t="s">
        <v>15</v>
      </c>
      <c r="C17" s="5" t="s">
        <v>16</v>
      </c>
      <c r="D17" s="68"/>
    </row>
    <row r="18" spans="1:5" x14ac:dyDescent="0.25">
      <c r="A18" s="6" t="s">
        <v>17</v>
      </c>
      <c r="B18" s="12">
        <v>10</v>
      </c>
      <c r="C18" s="13">
        <v>26</v>
      </c>
      <c r="D18" s="14">
        <f>SUM(B18:C18)</f>
        <v>36</v>
      </c>
      <c r="E18" t="s">
        <v>25</v>
      </c>
    </row>
    <row r="19" spans="1:5" x14ac:dyDescent="0.25">
      <c r="A19" s="9" t="s">
        <v>18</v>
      </c>
      <c r="B19" s="15">
        <v>60</v>
      </c>
      <c r="C19" s="11">
        <v>4</v>
      </c>
      <c r="D19" s="16">
        <f>SUM(B19:C19)</f>
        <v>64</v>
      </c>
      <c r="E19" t="s">
        <v>26</v>
      </c>
    </row>
    <row r="20" spans="1:5" ht="26.4" x14ac:dyDescent="0.25">
      <c r="A20" s="17" t="s">
        <v>27</v>
      </c>
      <c r="B20" s="18">
        <f>SUM(B18:B19)</f>
        <v>70</v>
      </c>
      <c r="C20" s="19">
        <f>SUM(C18:C19)</f>
        <v>30</v>
      </c>
      <c r="D20" s="16"/>
    </row>
    <row r="21" spans="1:5" x14ac:dyDescent="0.25">
      <c r="B21" s="20" t="s">
        <v>28</v>
      </c>
      <c r="C21" s="20" t="s">
        <v>29</v>
      </c>
    </row>
    <row r="23" spans="1:5" x14ac:dyDescent="0.25">
      <c r="A23" t="s">
        <v>19</v>
      </c>
    </row>
    <row r="24" spans="1:5" x14ac:dyDescent="0.25">
      <c r="A24">
        <f>((B18*C19)-(C18*B19))/SQRT(D18*B20*C20*D19)</f>
        <v>-0.69102331908064252</v>
      </c>
    </row>
    <row r="26" spans="1:5" x14ac:dyDescent="0.25">
      <c r="A26" t="s">
        <v>20</v>
      </c>
    </row>
    <row r="27" spans="1:5" x14ac:dyDescent="0.25">
      <c r="A27">
        <f>((B18+C19)-(C18+B19))/(B18+C18+B19+C19)</f>
        <v>-0.72</v>
      </c>
    </row>
    <row r="29" spans="1:5" x14ac:dyDescent="0.25">
      <c r="A29" t="s">
        <v>21</v>
      </c>
    </row>
    <row r="30" spans="1:5" x14ac:dyDescent="0.25">
      <c r="A30">
        <f>((B18*C19)-(C18*B19))/((B18*C19)+(C18*B19))</f>
        <v>-0.95</v>
      </c>
    </row>
    <row r="32" spans="1:5" x14ac:dyDescent="0.25">
      <c r="A32" s="1" t="s">
        <v>69</v>
      </c>
    </row>
  </sheetData>
  <sheetProtection selectLockedCells="1" selectUnlockedCells="1"/>
  <mergeCells count="8">
    <mergeCell ref="A2:H2"/>
    <mergeCell ref="F4:G4"/>
    <mergeCell ref="A4:A5"/>
    <mergeCell ref="B4:C4"/>
    <mergeCell ref="A16:A17"/>
    <mergeCell ref="B16:C16"/>
    <mergeCell ref="D16:D17"/>
    <mergeCell ref="E4:E5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5"/>
  <sheetViews>
    <sheetView topLeftCell="A45" zoomScale="64" zoomScaleNormal="130" workbookViewId="0">
      <selection activeCell="J88" sqref="J88"/>
    </sheetView>
  </sheetViews>
  <sheetFormatPr defaultColWidth="11.5546875" defaultRowHeight="13.2" x14ac:dyDescent="0.25"/>
  <cols>
    <col min="1" max="1" width="12.88671875" customWidth="1"/>
    <col min="3" max="3" width="13.5546875" bestFit="1" customWidth="1"/>
  </cols>
  <sheetData>
    <row r="1" spans="1:13" x14ac:dyDescent="0.25">
      <c r="A1" s="1" t="s">
        <v>72</v>
      </c>
    </row>
    <row r="2" spans="1:13" x14ac:dyDescent="0.25">
      <c r="A2" t="s">
        <v>30</v>
      </c>
      <c r="J2" s="26" t="s">
        <v>105</v>
      </c>
    </row>
    <row r="3" spans="1:13" x14ac:dyDescent="0.25">
      <c r="J3" s="26" t="s">
        <v>106</v>
      </c>
    </row>
    <row r="4" spans="1:13" x14ac:dyDescent="0.25">
      <c r="A4" s="43" t="s">
        <v>31</v>
      </c>
      <c r="B4" s="43">
        <v>2</v>
      </c>
      <c r="C4" s="43">
        <v>4</v>
      </c>
      <c r="D4" s="43">
        <v>5</v>
      </c>
      <c r="E4" s="43">
        <v>10</v>
      </c>
      <c r="F4" s="43">
        <v>12</v>
      </c>
      <c r="G4" s="43">
        <v>14</v>
      </c>
    </row>
    <row r="5" spans="1:13" x14ac:dyDescent="0.25">
      <c r="A5" s="43" t="s">
        <v>32</v>
      </c>
      <c r="B5" s="43">
        <v>5</v>
      </c>
      <c r="C5" s="43">
        <v>6</v>
      </c>
      <c r="D5" s="43">
        <v>9</v>
      </c>
      <c r="E5" s="43">
        <v>13</v>
      </c>
      <c r="F5" s="43">
        <v>15</v>
      </c>
      <c r="G5" s="43">
        <v>16</v>
      </c>
    </row>
    <row r="7" spans="1:13" ht="76.2" customHeight="1" x14ac:dyDescent="0.25">
      <c r="A7" s="70" t="s">
        <v>73</v>
      </c>
      <c r="B7" s="70"/>
      <c r="C7" s="70"/>
      <c r="D7" s="70"/>
    </row>
    <row r="8" spans="1:13" ht="67.2" customHeight="1" x14ac:dyDescent="0.25">
      <c r="A8" s="70" t="s">
        <v>33</v>
      </c>
      <c r="B8" s="70"/>
      <c r="C8" s="70"/>
      <c r="D8" s="70"/>
    </row>
    <row r="11" spans="1:13" x14ac:dyDescent="0.25">
      <c r="A11" t="s">
        <v>34</v>
      </c>
    </row>
    <row r="13" spans="1:13" x14ac:dyDescent="0.25">
      <c r="A13" s="21" t="s">
        <v>35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</row>
    <row r="14" spans="1:13" x14ac:dyDescent="0.25">
      <c r="A14" t="s">
        <v>74</v>
      </c>
      <c r="B14" t="s">
        <v>75</v>
      </c>
      <c r="D14" t="s">
        <v>76</v>
      </c>
    </row>
    <row r="15" spans="1:13" x14ac:dyDescent="0.25">
      <c r="A15" cm="1">
        <f t="array" ref="A15:B15">LINEST(B5:G5,B4:G4)</f>
        <v>0.95577746077032821</v>
      </c>
      <c r="B15">
        <v>3.1797432239657617</v>
      </c>
      <c r="D15">
        <f>POWER(CORREL(B4:G4,B5:G5), 2)</f>
        <v>0.97617515048189007</v>
      </c>
    </row>
    <row r="35" spans="1:13" x14ac:dyDescent="0.25">
      <c r="A35" s="21" t="s">
        <v>36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</row>
    <row r="36" spans="1:13" x14ac:dyDescent="0.25">
      <c r="A36" s="43" t="s">
        <v>37</v>
      </c>
      <c r="B36" s="43" t="s">
        <v>38</v>
      </c>
      <c r="C36" s="43" t="s">
        <v>39</v>
      </c>
      <c r="D36" s="43" t="s">
        <v>40</v>
      </c>
      <c r="E36" s="43" t="s">
        <v>41</v>
      </c>
    </row>
    <row r="37" spans="1:13" x14ac:dyDescent="0.25">
      <c r="A37" s="48">
        <v>2</v>
      </c>
      <c r="B37" s="48">
        <v>5</v>
      </c>
      <c r="C37" s="51">
        <f>A37-$B$47</f>
        <v>-5.833333333333333</v>
      </c>
      <c r="D37" s="51">
        <f>B37-$C$47</f>
        <v>-5.6666666666666661</v>
      </c>
      <c r="E37" s="44">
        <f>C37*D37</f>
        <v>33.05555555555555</v>
      </c>
      <c r="F37" s="22"/>
    </row>
    <row r="38" spans="1:13" x14ac:dyDescent="0.25">
      <c r="A38" s="49">
        <v>4</v>
      </c>
      <c r="B38" s="49">
        <v>6</v>
      </c>
      <c r="C38" s="52">
        <f t="shared" ref="C38:C42" si="0">A38-$B$47</f>
        <v>-3.833333333333333</v>
      </c>
      <c r="D38" s="52">
        <f t="shared" ref="D38:D42" si="1">B38-$C$47</f>
        <v>-4.6666666666666661</v>
      </c>
      <c r="E38" s="45">
        <f t="shared" ref="E38:E42" si="2">C38*D38</f>
        <v>17.888888888888886</v>
      </c>
      <c r="F38" s="22"/>
    </row>
    <row r="39" spans="1:13" x14ac:dyDescent="0.25">
      <c r="A39" s="49">
        <v>5</v>
      </c>
      <c r="B39" s="49">
        <v>9</v>
      </c>
      <c r="C39" s="52">
        <f t="shared" si="0"/>
        <v>-2.833333333333333</v>
      </c>
      <c r="D39" s="52">
        <f t="shared" si="1"/>
        <v>-1.6666666666666661</v>
      </c>
      <c r="E39" s="45">
        <f t="shared" si="2"/>
        <v>4.7222222222222197</v>
      </c>
      <c r="F39" s="22"/>
    </row>
    <row r="40" spans="1:13" x14ac:dyDescent="0.25">
      <c r="A40" s="49">
        <v>10</v>
      </c>
      <c r="B40" s="49">
        <v>13</v>
      </c>
      <c r="C40" s="52">
        <f t="shared" si="0"/>
        <v>2.166666666666667</v>
      </c>
      <c r="D40" s="52">
        <f t="shared" si="1"/>
        <v>2.3333333333333339</v>
      </c>
      <c r="E40" s="45">
        <f t="shared" si="2"/>
        <v>5.0555555555555571</v>
      </c>
      <c r="F40" s="22"/>
    </row>
    <row r="41" spans="1:13" x14ac:dyDescent="0.25">
      <c r="A41" s="49">
        <v>12</v>
      </c>
      <c r="B41" s="49">
        <v>15</v>
      </c>
      <c r="C41" s="52">
        <f t="shared" si="0"/>
        <v>4.166666666666667</v>
      </c>
      <c r="D41" s="52">
        <f t="shared" si="1"/>
        <v>4.3333333333333339</v>
      </c>
      <c r="E41" s="45">
        <f t="shared" si="2"/>
        <v>18.055555555555561</v>
      </c>
      <c r="F41" s="22"/>
    </row>
    <row r="42" spans="1:13" x14ac:dyDescent="0.25">
      <c r="A42" s="50">
        <v>14</v>
      </c>
      <c r="B42" s="50">
        <v>16</v>
      </c>
      <c r="C42" s="53">
        <f t="shared" si="0"/>
        <v>6.166666666666667</v>
      </c>
      <c r="D42" s="53">
        <f t="shared" si="1"/>
        <v>5.3333333333333339</v>
      </c>
      <c r="E42" s="46">
        <f t="shared" si="2"/>
        <v>32.888888888888893</v>
      </c>
      <c r="F42" s="22"/>
    </row>
    <row r="43" spans="1:13" x14ac:dyDescent="0.25">
      <c r="C43" s="47" cm="1">
        <f t="array" ref="C43">SUM(POWER(C37:C42, 2))</f>
        <v>116.83333333333331</v>
      </c>
      <c r="D43" s="47" cm="1">
        <f t="array" ref="D43">SUM(POWER(D37:D42, 2))</f>
        <v>109.33333333333334</v>
      </c>
      <c r="E43" s="47">
        <f>SUM(E37:E42)</f>
        <v>111.66666666666666</v>
      </c>
    </row>
    <row r="44" spans="1:13" x14ac:dyDescent="0.25">
      <c r="C44" t="s">
        <v>8</v>
      </c>
      <c r="D44" t="s">
        <v>8</v>
      </c>
      <c r="E44" t="s">
        <v>42</v>
      </c>
    </row>
    <row r="46" spans="1:13" x14ac:dyDescent="0.25">
      <c r="A46" t="s">
        <v>9</v>
      </c>
      <c r="B46" t="s">
        <v>43</v>
      </c>
      <c r="C46" t="s">
        <v>44</v>
      </c>
      <c r="E46" t="s">
        <v>45</v>
      </c>
      <c r="F46" t="s">
        <v>46</v>
      </c>
      <c r="G46" t="s">
        <v>47</v>
      </c>
    </row>
    <row r="47" spans="1:13" x14ac:dyDescent="0.25">
      <c r="A47">
        <f>COUNT(A37:A42)</f>
        <v>6</v>
      </c>
      <c r="B47">
        <f>AVERAGE(A37:A42)</f>
        <v>7.833333333333333</v>
      </c>
      <c r="C47">
        <f>AVERAGE(B37:B42)</f>
        <v>10.666666666666666</v>
      </c>
      <c r="E47">
        <f>_xlfn.STDEV.P(A37:A42)</f>
        <v>4.4127340982912422</v>
      </c>
      <c r="F47">
        <f>_xlfn.STDEV.P(B37:B42)</f>
        <v>4.2687494916218993</v>
      </c>
      <c r="G47">
        <f>_xlfn.COVARIANCE.P(A37:A42, B37:B42)</f>
        <v>18.611111111111111</v>
      </c>
    </row>
    <row r="49" spans="1:13" x14ac:dyDescent="0.25">
      <c r="A49" s="1" t="s">
        <v>48</v>
      </c>
      <c r="B49" s="1"/>
      <c r="C49" s="1"/>
    </row>
    <row r="50" spans="1:13" x14ac:dyDescent="0.25">
      <c r="A50">
        <f>PEARSON(A37:A42, B37:B42)</f>
        <v>0.98801576428814641</v>
      </c>
    </row>
    <row r="52" spans="1:13" x14ac:dyDescent="0.25">
      <c r="A52" s="1" t="s">
        <v>68</v>
      </c>
      <c r="B52" s="71" t="s">
        <v>110</v>
      </c>
      <c r="C52" s="71"/>
      <c r="D52" s="71"/>
      <c r="E52" s="71"/>
      <c r="F52" s="71"/>
      <c r="G52" s="71"/>
      <c r="H52" s="71"/>
    </row>
    <row r="54" spans="1:13" x14ac:dyDescent="0.25">
      <c r="A54" s="1" t="s">
        <v>49</v>
      </c>
      <c r="B54" s="1"/>
    </row>
    <row r="55" spans="1:13" x14ac:dyDescent="0.25">
      <c r="A55">
        <f>RSQ(B37:B42, A37:A42)</f>
        <v>0.97617515048188985</v>
      </c>
    </row>
    <row r="57" spans="1:13" x14ac:dyDescent="0.25">
      <c r="A57" s="1" t="s">
        <v>68</v>
      </c>
      <c r="B57" s="64" t="s">
        <v>111</v>
      </c>
      <c r="C57" s="64"/>
      <c r="D57" s="64"/>
      <c r="E57" s="64"/>
      <c r="F57" t="s">
        <v>112</v>
      </c>
    </row>
    <row r="59" spans="1:13" x14ac:dyDescent="0.25">
      <c r="A59" s="21" t="s">
        <v>50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</row>
    <row r="60" spans="1:13" x14ac:dyDescent="0.25">
      <c r="A60" s="3" t="s">
        <v>51</v>
      </c>
      <c r="B60" s="3" t="s">
        <v>52</v>
      </c>
    </row>
    <row r="61" spans="1:13" x14ac:dyDescent="0.25">
      <c r="A61">
        <f>C47-(B61*B47)</f>
        <v>3.1797432239657617</v>
      </c>
      <c r="B61">
        <f>E43/C43</f>
        <v>0.95577746077032821</v>
      </c>
    </row>
    <row r="63" spans="1:13" x14ac:dyDescent="0.25">
      <c r="A63" s="21" t="s">
        <v>53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</row>
    <row r="64" spans="1:13" x14ac:dyDescent="0.25">
      <c r="A64" s="64" t="s">
        <v>54</v>
      </c>
      <c r="B64" s="64"/>
      <c r="C64" s="42"/>
      <c r="D64" s="42"/>
      <c r="E64" s="64" t="s">
        <v>55</v>
      </c>
      <c r="F64" s="64"/>
      <c r="G64" s="64"/>
      <c r="H64" s="1" t="s">
        <v>77</v>
      </c>
      <c r="J64" s="62" t="s">
        <v>56</v>
      </c>
      <c r="K64" s="62"/>
      <c r="L64" s="1" t="s">
        <v>77</v>
      </c>
    </row>
    <row r="65" spans="1:13" ht="28.8" customHeight="1" x14ac:dyDescent="0.25">
      <c r="A65" s="42">
        <f>C78/(A47-E69)</f>
        <v>0.65121255349500717</v>
      </c>
      <c r="B65" s="42"/>
      <c r="C65" s="42"/>
      <c r="D65" s="42"/>
      <c r="E65" s="42">
        <f>(A69/C47)*100</f>
        <v>7.5654132956846531</v>
      </c>
      <c r="F65" s="61"/>
      <c r="H65" s="70" t="s">
        <v>116</v>
      </c>
      <c r="I65" s="70"/>
      <c r="J65" s="42">
        <f>C78/D43</f>
        <v>2.3824849518110015E-2</v>
      </c>
      <c r="K65" s="42"/>
      <c r="L65" s="70" t="s">
        <v>115</v>
      </c>
      <c r="M65" s="70"/>
    </row>
    <row r="66" spans="1:13" ht="28.8" customHeight="1" x14ac:dyDescent="0.25">
      <c r="A66" s="42"/>
      <c r="B66" s="42"/>
      <c r="C66" s="42"/>
      <c r="D66" s="42"/>
      <c r="E66" s="42"/>
      <c r="F66" s="61"/>
      <c r="G66" s="61"/>
      <c r="H66" s="70"/>
      <c r="I66" s="70"/>
      <c r="J66" s="42"/>
      <c r="K66" s="42"/>
      <c r="L66" s="70"/>
      <c r="M66" s="70"/>
    </row>
    <row r="67" spans="1:13" x14ac:dyDescent="0.25">
      <c r="A67" s="42"/>
      <c r="B67" s="42"/>
      <c r="C67" s="42"/>
      <c r="D67" s="42"/>
      <c r="E67" s="42"/>
      <c r="F67" s="61"/>
      <c r="G67" s="61"/>
      <c r="H67" s="60"/>
      <c r="I67" s="60"/>
      <c r="J67" s="42"/>
      <c r="K67" s="42"/>
      <c r="L67" s="60"/>
      <c r="M67" s="60"/>
    </row>
    <row r="68" spans="1:13" x14ac:dyDescent="0.25">
      <c r="A68" s="64" t="s">
        <v>57</v>
      </c>
      <c r="B68" s="64"/>
      <c r="C68" s="64"/>
      <c r="D68" s="42"/>
      <c r="E68" s="72" t="s">
        <v>59</v>
      </c>
      <c r="F68" s="72"/>
      <c r="G68" s="72"/>
      <c r="H68" s="42"/>
      <c r="J68" s="62" t="s">
        <v>49</v>
      </c>
      <c r="K68" s="62"/>
    </row>
    <row r="69" spans="1:13" x14ac:dyDescent="0.25">
      <c r="A69" s="42">
        <f>SQRT(A65)</f>
        <v>0.80697741820636293</v>
      </c>
      <c r="B69" s="42"/>
      <c r="C69" s="42"/>
      <c r="D69" s="42"/>
      <c r="E69" s="42">
        <v>2</v>
      </c>
      <c r="F69" s="42"/>
      <c r="G69" s="42"/>
      <c r="H69" s="42"/>
      <c r="J69" s="42">
        <f>1 - J65</f>
        <v>0.97617515048188996</v>
      </c>
      <c r="K69" s="42"/>
    </row>
    <row r="71" spans="1:13" x14ac:dyDescent="0.25">
      <c r="A71" s="43" t="s">
        <v>38</v>
      </c>
      <c r="B71" s="43" t="s">
        <v>58</v>
      </c>
      <c r="C71" s="54" t="s">
        <v>113</v>
      </c>
    </row>
    <row r="72" spans="1:13" x14ac:dyDescent="0.25">
      <c r="A72" s="48">
        <v>5</v>
      </c>
      <c r="B72" s="48">
        <f t="shared" ref="B72:B77" si="3">$A$61+($B$61*A37)</f>
        <v>5.0912981455064177</v>
      </c>
      <c r="C72" s="55">
        <f>A72-B72</f>
        <v>-9.1298145506417683E-2</v>
      </c>
    </row>
    <row r="73" spans="1:13" x14ac:dyDescent="0.25">
      <c r="A73" s="49">
        <v>6</v>
      </c>
      <c r="B73" s="49">
        <f t="shared" si="3"/>
        <v>7.0028530670470746</v>
      </c>
      <c r="C73" s="56">
        <f t="shared" ref="C73:C77" si="4">A73-B73</f>
        <v>-1.0028530670470746</v>
      </c>
    </row>
    <row r="74" spans="1:13" x14ac:dyDescent="0.25">
      <c r="A74" s="49">
        <v>9</v>
      </c>
      <c r="B74" s="49">
        <f t="shared" si="3"/>
        <v>7.9586305278174025</v>
      </c>
      <c r="C74" s="56">
        <f t="shared" si="4"/>
        <v>1.0413694721825975</v>
      </c>
    </row>
    <row r="75" spans="1:13" x14ac:dyDescent="0.25">
      <c r="A75" s="49">
        <v>13</v>
      </c>
      <c r="B75" s="49">
        <f t="shared" si="3"/>
        <v>12.737517831669043</v>
      </c>
      <c r="C75" s="56">
        <f t="shared" si="4"/>
        <v>0.26248216833095661</v>
      </c>
    </row>
    <row r="76" spans="1:13" x14ac:dyDescent="0.25">
      <c r="A76" s="49">
        <v>15</v>
      </c>
      <c r="B76" s="49">
        <f t="shared" si="3"/>
        <v>14.649072753209701</v>
      </c>
      <c r="C76" s="56">
        <f t="shared" si="4"/>
        <v>0.35092724679029885</v>
      </c>
    </row>
    <row r="77" spans="1:13" x14ac:dyDescent="0.25">
      <c r="A77" s="50">
        <v>16</v>
      </c>
      <c r="B77" s="59">
        <f t="shared" si="3"/>
        <v>16.560627674750357</v>
      </c>
      <c r="C77" s="57">
        <f t="shared" si="4"/>
        <v>-0.56062767475035713</v>
      </c>
    </row>
    <row r="78" spans="1:13" x14ac:dyDescent="0.25">
      <c r="C78" s="58" cm="1">
        <f t="array" ref="C78">SUM(POWER(C72:C77, 2))</f>
        <v>2.6048502139800287</v>
      </c>
    </row>
    <row r="79" spans="1:13" x14ac:dyDescent="0.25">
      <c r="C79" t="s">
        <v>8</v>
      </c>
    </row>
    <row r="81" spans="1:13" x14ac:dyDescent="0.25">
      <c r="A81" s="1" t="s">
        <v>60</v>
      </c>
    </row>
    <row r="82" spans="1:13" x14ac:dyDescent="0.25">
      <c r="A82">
        <f>J69</f>
        <v>0.97617515048188996</v>
      </c>
    </row>
    <row r="84" spans="1:13" x14ac:dyDescent="0.25">
      <c r="A84" s="1" t="s">
        <v>77</v>
      </c>
      <c r="B84" t="s">
        <v>114</v>
      </c>
    </row>
    <row r="87" spans="1:13" x14ac:dyDescent="0.25">
      <c r="A87" s="1" t="s">
        <v>78</v>
      </c>
    </row>
    <row r="91" spans="1:13" x14ac:dyDescent="0.25">
      <c r="A91" s="23" t="s">
        <v>61</v>
      </c>
    </row>
    <row r="92" spans="1:13" x14ac:dyDescent="0.25">
      <c r="A92" s="21" t="s">
        <v>62</v>
      </c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</row>
    <row r="93" spans="1:13" x14ac:dyDescent="0.25">
      <c r="A93" t="s">
        <v>63</v>
      </c>
    </row>
    <row r="94" spans="1:13" x14ac:dyDescent="0.25">
      <c r="A94" s="63">
        <v>15.734</v>
      </c>
    </row>
    <row r="96" spans="1:13" x14ac:dyDescent="0.25">
      <c r="A96" s="1" t="s">
        <v>64</v>
      </c>
      <c r="B96" s="1"/>
    </row>
    <row r="97" spans="1:13" x14ac:dyDescent="0.25">
      <c r="A97">
        <f>A61+B61*A94</f>
        <v>18.217945791726105</v>
      </c>
    </row>
    <row r="99" spans="1:13" x14ac:dyDescent="0.25">
      <c r="A99" s="21" t="s">
        <v>65</v>
      </c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</row>
    <row r="101" spans="1:13" x14ac:dyDescent="0.25">
      <c r="A101" t="s">
        <v>66</v>
      </c>
      <c r="E101" t="s">
        <v>67</v>
      </c>
    </row>
    <row r="102" spans="1:13" x14ac:dyDescent="0.25">
      <c r="A102">
        <f>A69*SQRT((1)+(1/A47)+(POWER(A94-B47,2))/(C43))</f>
        <v>1.0524596179817063</v>
      </c>
      <c r="E102">
        <f>(A102/A97)*100</f>
        <v>5.7770487958071168</v>
      </c>
    </row>
    <row r="109" spans="1:13" x14ac:dyDescent="0.25">
      <c r="A109" s="1" t="s">
        <v>66</v>
      </c>
    </row>
    <row r="110" spans="1:13" x14ac:dyDescent="0.25">
      <c r="A110">
        <v>1.0524596179817063</v>
      </c>
    </row>
    <row r="112" spans="1:13" x14ac:dyDescent="0.25">
      <c r="A112" s="1" t="s">
        <v>67</v>
      </c>
    </row>
    <row r="113" spans="1:13" x14ac:dyDescent="0.25">
      <c r="A113">
        <v>5.7770487958071168</v>
      </c>
    </row>
    <row r="115" spans="1:13" x14ac:dyDescent="0.25">
      <c r="A115" s="1" t="s">
        <v>79</v>
      </c>
      <c r="B115" s="69" t="s">
        <v>117</v>
      </c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</row>
  </sheetData>
  <sheetProtection selectLockedCells="1" selectUnlockedCells="1"/>
  <mergeCells count="11">
    <mergeCell ref="B115:M115"/>
    <mergeCell ref="H65:I66"/>
    <mergeCell ref="L65:M66"/>
    <mergeCell ref="A7:D7"/>
    <mergeCell ref="A8:D8"/>
    <mergeCell ref="B52:H52"/>
    <mergeCell ref="B57:E57"/>
    <mergeCell ref="E68:G68"/>
    <mergeCell ref="E64:G64"/>
    <mergeCell ref="A64:B64"/>
    <mergeCell ref="A68:C68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&amp;CStrona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Z1</vt:lpstr>
      <vt:lpstr>Z2</vt:lpstr>
      <vt:lpstr>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Śliwka</dc:creator>
  <cp:lastModifiedBy>Matteo Catalani</cp:lastModifiedBy>
  <dcterms:created xsi:type="dcterms:W3CDTF">2021-04-24T11:52:04Z</dcterms:created>
  <dcterms:modified xsi:type="dcterms:W3CDTF">2022-05-21T16:09:35Z</dcterms:modified>
</cp:coreProperties>
</file>