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sousa/Downloads/"/>
    </mc:Choice>
  </mc:AlternateContent>
  <xr:revisionPtr revIDLastSave="0" documentId="13_ncr:1_{EB1049D0-8F2E-7547-ABA5-A76645B502D0}" xr6:coauthVersionLast="47" xr6:coauthVersionMax="47" xr10:uidLastSave="{00000000-0000-0000-0000-000000000000}"/>
  <bookViews>
    <workbookView xWindow="-32320" yWindow="500" windowWidth="30860" windowHeight="18940" activeTab="4" xr2:uid="{2FF51DD9-0DAD-2D41-912B-D77B834483FB}"/>
  </bookViews>
  <sheets>
    <sheet name="Circularity Flows" sheetId="1" r:id="rId1"/>
    <sheet name="Processes" sheetId="3" r:id="rId2"/>
    <sheet name="Flows" sheetId="2" r:id="rId3"/>
    <sheet name="IN-OUT" sheetId="4" r:id="rId4"/>
    <sheet name="Data Circularity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E20" i="5" l="1"/>
  <c r="C21" i="5" s="1"/>
  <c r="D20" i="5"/>
  <c r="C20" i="5"/>
  <c r="D6" i="5"/>
  <c r="C6" i="5"/>
  <c r="D9" i="5"/>
  <c r="E9" i="5"/>
  <c r="C9" i="5"/>
  <c r="C10" i="5"/>
  <c r="D10" i="5"/>
  <c r="E10" i="5"/>
  <c r="D14" i="5"/>
  <c r="D17" i="5" s="1"/>
  <c r="D18" i="5" s="1"/>
  <c r="C15" i="5"/>
  <c r="C14" i="5"/>
  <c r="E14" i="5"/>
  <c r="D19" i="5"/>
  <c r="C19" i="5"/>
  <c r="E15" i="5"/>
  <c r="D15" i="5"/>
  <c r="E13" i="5"/>
  <c r="D13" i="5"/>
  <c r="C17" i="5"/>
  <c r="C18" i="5" s="1"/>
  <c r="E17" i="5" l="1"/>
  <c r="E18" i="5" s="1"/>
  <c r="C13" i="5" l="1"/>
</calcChain>
</file>

<file path=xl/sharedStrings.xml><?xml version="1.0" encoding="utf-8"?>
<sst xmlns="http://schemas.openxmlformats.org/spreadsheetml/2006/main" count="228" uniqueCount="107">
  <si>
    <t xml:space="preserve">Energia necessária para produção das matérias/produtos principais </t>
  </si>
  <si>
    <t>Waste radioactivo (Wr)</t>
  </si>
  <si>
    <t>Materiais reciclados</t>
  </si>
  <si>
    <t>Waste total produzido</t>
  </si>
  <si>
    <t>Material virgem (V)</t>
  </si>
  <si>
    <t>Waste produzido na reciclagem (Wc)</t>
  </si>
  <si>
    <t>CIRCULAR ELEMENTAR FLOWS (OUTPUT FLOWS)</t>
  </si>
  <si>
    <t>DESCRIÇÃO</t>
  </si>
  <si>
    <t>Energia usada num processo que realiza um material ou produto primário</t>
  </si>
  <si>
    <t xml:space="preserve">Energia necessária para produção das matérias/produtos secundário </t>
  </si>
  <si>
    <t>Energia usada num processo que realiza um material ou produto secundário, como o processo de reciclagem</t>
  </si>
  <si>
    <t>Quantidade de material recuperado e que pode ser usado novamente no mercado. Quantidade por processo.</t>
  </si>
  <si>
    <t>Rastreia/identifica material livre de encargos e de impacto para o ambiente. Se o valor for positivo então os valores correspondem a material reciclado usado. Se os valores forem negativos então trata-se de materiais secundários produzidos durante o processo.</t>
  </si>
  <si>
    <t>Rastreia/Identifica , no final da cadeia, o desperdício total. Trata-se de quantidades que tipicamente seguem para inceneração e/ou aterros.</t>
  </si>
  <si>
    <t>Identifica a quantidade de material extraído da natureza e usado nos processos</t>
  </si>
  <si>
    <t>Rastreia/identifica o desperdício de processos que produzem material secundário</t>
  </si>
  <si>
    <t>Rastreia/identifica o desperdício do processo de reciclagem</t>
  </si>
  <si>
    <t>Flow</t>
  </si>
  <si>
    <t>Product Flow</t>
  </si>
  <si>
    <t>Flow Type</t>
  </si>
  <si>
    <t>Reference flow metric</t>
  </si>
  <si>
    <t>Processo</t>
  </si>
  <si>
    <t>Descrição</t>
  </si>
  <si>
    <t>Quantidade de referência</t>
  </si>
  <si>
    <t>FLOW</t>
  </si>
  <si>
    <t>TYPE</t>
  </si>
  <si>
    <t>Output</t>
  </si>
  <si>
    <t>polyethylene terephthalate (PET) granulate</t>
  </si>
  <si>
    <t>Massa</t>
  </si>
  <si>
    <t>Unidade de Referência</t>
  </si>
  <si>
    <t>Fator de Coversão</t>
  </si>
  <si>
    <t>Formula</t>
  </si>
  <si>
    <t>Referencia</t>
  </si>
  <si>
    <t>kg</t>
  </si>
  <si>
    <t>1=1</t>
  </si>
  <si>
    <t>Input</t>
  </si>
  <si>
    <t>Quantidade</t>
  </si>
  <si>
    <t>Caterogy</t>
  </si>
  <si>
    <t>Materials/Plastic</t>
  </si>
  <si>
    <t>Items</t>
  </si>
  <si>
    <t>Transporte p/ estrada dentro da Zona Euro até x t</t>
  </si>
  <si>
    <t>Categoria</t>
  </si>
  <si>
    <t>Produção</t>
  </si>
  <si>
    <t>Serviços de Transporte - Estrada</t>
  </si>
  <si>
    <t>Localização</t>
  </si>
  <si>
    <t>EU ZONE</t>
  </si>
  <si>
    <t>PT</t>
  </si>
  <si>
    <t>t*km</t>
  </si>
  <si>
    <t>transporte t?km</t>
  </si>
  <si>
    <t>t?km</t>
  </si>
  <si>
    <t>Serviços de Trtansporte (Massa*distância)</t>
  </si>
  <si>
    <t>transporte cargo</t>
  </si>
  <si>
    <t>Serviços de Trtansporte (cargo)</t>
  </si>
  <si>
    <t>Unit</t>
  </si>
  <si>
    <t>água da companhia - EU</t>
  </si>
  <si>
    <t>Água com tratamento</t>
  </si>
  <si>
    <t>Produção de Componentes de Plástico</t>
  </si>
  <si>
    <t>Engarrafamento água</t>
  </si>
  <si>
    <t>Granulado de plástico</t>
  </si>
  <si>
    <t>Componentes de plástico</t>
  </si>
  <si>
    <t>Número e items</t>
  </si>
  <si>
    <t>garrafas com água</t>
  </si>
  <si>
    <t>Garrafa de água</t>
  </si>
  <si>
    <t>items</t>
  </si>
  <si>
    <t>garrafas para venda</t>
  </si>
  <si>
    <t>Low-density polyethylene (LD-PE)</t>
  </si>
  <si>
    <t>adhesive PUR</t>
  </si>
  <si>
    <t>Produção de embalagens</t>
  </si>
  <si>
    <t>Centro de reciclagem</t>
  </si>
  <si>
    <t>Reciclagem</t>
  </si>
  <si>
    <t>Recolha de desperdício</t>
  </si>
  <si>
    <t>Energia</t>
  </si>
  <si>
    <t>Mj</t>
  </si>
  <si>
    <t>Inceneração de desperdício</t>
  </si>
  <si>
    <t>Waste Flow</t>
  </si>
  <si>
    <t>End-Of-Life</t>
  </si>
  <si>
    <t>Embalagem de pástico</t>
  </si>
  <si>
    <t>Extrusão</t>
  </si>
  <si>
    <t>Extrusão/Co-Extrusão</t>
  </si>
  <si>
    <t>Materiais</t>
  </si>
  <si>
    <t>Waste na produção de materiais (Wf)</t>
  </si>
  <si>
    <t>Massa (V+Ri)</t>
  </si>
  <si>
    <t>Materiais em fim-de-vida recuperados (Rr)</t>
  </si>
  <si>
    <t>Waste na produção de materiais (Wf) - ws</t>
  </si>
  <si>
    <t>Waste total produzido (W)</t>
  </si>
  <si>
    <t>Materiais recuperados EoL (Rr)</t>
  </si>
  <si>
    <t>Materiais reciclados (R) (+ Burden Free) (-cr)</t>
  </si>
  <si>
    <t>x</t>
  </si>
  <si>
    <t>f(x)</t>
  </si>
  <si>
    <t>LFI</t>
  </si>
  <si>
    <t>Calculado &lt;=&gt; Matéria prima no input flow</t>
  </si>
  <si>
    <t>Introduzido &lt;=&gt; Material recuperado após reciclagem e que pode ser reutilizado em futuras iterações</t>
  </si>
  <si>
    <t>Introduzido &lt;=&gt; Output flow em processo de reciclagem</t>
  </si>
  <si>
    <t>Calculado</t>
  </si>
  <si>
    <t>Introduzido</t>
  </si>
  <si>
    <t>Introduzido. O valor negativo significa que é material selecionado e que irá para reciclagem</t>
  </si>
  <si>
    <t>Valor resultante da reciclagem e reaproveitado. Numa segunda iteração seria 103,15 (Rr)</t>
  </si>
  <si>
    <t>Explicação</t>
  </si>
  <si>
    <t>Flow de Circularidade</t>
  </si>
  <si>
    <t>Tempo de Vida Útil (anos)/Vida útil em média (anos)</t>
  </si>
  <si>
    <t>Utilidade do Produto (U) - nº utilizações/Média (anos)</t>
  </si>
  <si>
    <t>Obs</t>
  </si>
  <si>
    <t>Input de Valor Reciclado (Ri) - fr</t>
  </si>
  <si>
    <t>MCIp (1 - LFI * F(x))</t>
  </si>
  <si>
    <t>MCI Total</t>
  </si>
  <si>
    <t>Número de items</t>
  </si>
  <si>
    <t>Nota: Poderia ser um processo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</si>
</sst>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2" fontId="0" fillId="2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8F23-3A3F-2548-8B8B-90D34F7FC229}">
  <dimension ref="A1:B10"/>
  <sheetViews>
    <sheetView workbookViewId="0">
      <selection activeCell="L7" sqref="L7"/>
    </sheetView>
  </sheetViews>
  <sheetFormatPr baseColWidth="10" defaultRowHeight="16" x14ac:dyDescent="0.2"/>
  <cols>
    <col min="1" max="1" width="62.83203125" style="5" customWidth="1"/>
    <col min="2" max="2" width="58.33203125" style="5" customWidth="1"/>
    <col min="3" max="16384" width="10.83203125" style="5"/>
  </cols>
  <sheetData>
    <row r="1" spans="1:2" ht="17" x14ac:dyDescent="0.2">
      <c r="A1" s="4" t="s">
        <v>6</v>
      </c>
      <c r="B1" s="4" t="s">
        <v>7</v>
      </c>
    </row>
    <row r="2" spans="1:2" ht="34" x14ac:dyDescent="0.2">
      <c r="A2" s="5" t="s">
        <v>0</v>
      </c>
      <c r="B2" s="5" t="s">
        <v>8</v>
      </c>
    </row>
    <row r="3" spans="1:2" ht="34" x14ac:dyDescent="0.2">
      <c r="A3" s="5" t="s">
        <v>9</v>
      </c>
      <c r="B3" s="5" t="s">
        <v>10</v>
      </c>
    </row>
    <row r="4" spans="1:2" ht="34" x14ac:dyDescent="0.2">
      <c r="A4" s="5" t="s">
        <v>82</v>
      </c>
      <c r="B4" s="5" t="s">
        <v>11</v>
      </c>
    </row>
    <row r="5" spans="1:2" ht="17" x14ac:dyDescent="0.2">
      <c r="A5" s="5" t="s">
        <v>1</v>
      </c>
    </row>
    <row r="6" spans="1:2" ht="30" customHeight="1" x14ac:dyDescent="0.2">
      <c r="A6" s="5" t="s">
        <v>2</v>
      </c>
      <c r="B6" s="5" t="s">
        <v>12</v>
      </c>
    </row>
    <row r="7" spans="1:2" ht="51" x14ac:dyDescent="0.2">
      <c r="A7" s="5" t="s">
        <v>3</v>
      </c>
      <c r="B7" s="5" t="s">
        <v>13</v>
      </c>
    </row>
    <row r="8" spans="1:2" ht="34" x14ac:dyDescent="0.2">
      <c r="A8" s="5" t="s">
        <v>4</v>
      </c>
      <c r="B8" s="5" t="s">
        <v>14</v>
      </c>
    </row>
    <row r="9" spans="1:2" ht="17" x14ac:dyDescent="0.2">
      <c r="A9" s="5" t="s">
        <v>5</v>
      </c>
      <c r="B9" s="5" t="s">
        <v>16</v>
      </c>
    </row>
    <row r="10" spans="1:2" ht="34" x14ac:dyDescent="0.2">
      <c r="A10" s="5" t="s">
        <v>80</v>
      </c>
      <c r="B10" s="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AC91-2F42-994C-8627-713C1777CF8A}">
  <dimension ref="A1:E7"/>
  <sheetViews>
    <sheetView workbookViewId="0">
      <selection activeCell="B24" sqref="B24"/>
    </sheetView>
  </sheetViews>
  <sheetFormatPr baseColWidth="10" defaultRowHeight="16" x14ac:dyDescent="0.2"/>
  <cols>
    <col min="1" max="1" width="42.5" style="3" bestFit="1" customWidth="1"/>
    <col min="2" max="2" width="42.5" style="3" customWidth="1"/>
    <col min="3" max="4" width="16.5" style="3" customWidth="1"/>
    <col min="5" max="5" width="27.83203125" style="3" customWidth="1"/>
    <col min="6" max="16384" width="10.83203125" style="3"/>
  </cols>
  <sheetData>
    <row r="1" spans="1:5" x14ac:dyDescent="0.2">
      <c r="A1" s="2" t="s">
        <v>21</v>
      </c>
      <c r="B1" s="2" t="s">
        <v>41</v>
      </c>
      <c r="C1" s="2" t="s">
        <v>22</v>
      </c>
      <c r="D1" s="2" t="s">
        <v>44</v>
      </c>
      <c r="E1" s="2" t="s">
        <v>23</v>
      </c>
    </row>
    <row r="2" spans="1:5" x14ac:dyDescent="0.2">
      <c r="A2" s="3" t="s">
        <v>67</v>
      </c>
      <c r="B2" s="3" t="s">
        <v>42</v>
      </c>
      <c r="E2" s="3" t="s">
        <v>28</v>
      </c>
    </row>
    <row r="3" spans="1:5" x14ac:dyDescent="0.2">
      <c r="A3" s="3" t="s">
        <v>56</v>
      </c>
      <c r="B3" s="3" t="s">
        <v>42</v>
      </c>
      <c r="E3" s="3" t="s">
        <v>28</v>
      </c>
    </row>
    <row r="4" spans="1:5" x14ac:dyDescent="0.2">
      <c r="A4" s="3" t="s">
        <v>57</v>
      </c>
      <c r="B4" s="3" t="s">
        <v>42</v>
      </c>
      <c r="D4" s="3" t="s">
        <v>46</v>
      </c>
      <c r="E4" s="3" t="s">
        <v>105</v>
      </c>
    </row>
    <row r="5" spans="1:5" x14ac:dyDescent="0.2">
      <c r="A5" s="3" t="s">
        <v>40</v>
      </c>
      <c r="B5" s="3" t="s">
        <v>43</v>
      </c>
      <c r="D5" s="3" t="s">
        <v>45</v>
      </c>
      <c r="E5" s="3" t="s">
        <v>47</v>
      </c>
    </row>
    <row r="6" spans="1:5" x14ac:dyDescent="0.2">
      <c r="A6" s="3" t="s">
        <v>70</v>
      </c>
      <c r="B6" s="3" t="s">
        <v>69</v>
      </c>
      <c r="D6" s="3" t="s">
        <v>46</v>
      </c>
      <c r="E6" s="3" t="s">
        <v>28</v>
      </c>
    </row>
    <row r="7" spans="1:5" x14ac:dyDescent="0.2">
      <c r="A7" s="3" t="s">
        <v>68</v>
      </c>
      <c r="B7" s="3" t="s">
        <v>69</v>
      </c>
      <c r="D7" s="3" t="s">
        <v>46</v>
      </c>
      <c r="E7" s="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E7D7-85E7-074A-ADA1-09B795734188}">
  <dimension ref="A1:I14"/>
  <sheetViews>
    <sheetView workbookViewId="0">
      <selection activeCell="O28" sqref="O28"/>
    </sheetView>
  </sheetViews>
  <sheetFormatPr baseColWidth="10" defaultRowHeight="16" x14ac:dyDescent="0.2"/>
  <cols>
    <col min="1" max="1" width="37.1640625" style="3" bestFit="1" customWidth="1"/>
    <col min="2" max="2" width="37.1640625" style="3" customWidth="1"/>
    <col min="3" max="3" width="13.6640625" style="3" customWidth="1"/>
    <col min="4" max="4" width="22.6640625" style="3" customWidth="1"/>
    <col min="5" max="16384" width="10.83203125" style="3"/>
  </cols>
  <sheetData>
    <row r="1" spans="1:9" x14ac:dyDescent="0.2">
      <c r="A1" s="2" t="s">
        <v>17</v>
      </c>
      <c r="B1" s="2" t="s">
        <v>37</v>
      </c>
      <c r="C1" s="2" t="s">
        <v>19</v>
      </c>
      <c r="D1" s="2" t="s">
        <v>20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9" x14ac:dyDescent="0.2">
      <c r="A2" s="3" t="s">
        <v>58</v>
      </c>
      <c r="B2" s="3" t="s">
        <v>38</v>
      </c>
      <c r="C2" s="3" t="s">
        <v>18</v>
      </c>
      <c r="D2" s="3" t="s">
        <v>28</v>
      </c>
      <c r="E2" s="3" t="s">
        <v>33</v>
      </c>
      <c r="F2" s="3">
        <v>1</v>
      </c>
      <c r="G2" s="3" t="s">
        <v>34</v>
      </c>
      <c r="H2" s="3" t="b">
        <v>1</v>
      </c>
    </row>
    <row r="3" spans="1:9" x14ac:dyDescent="0.2">
      <c r="A3" s="3" t="s">
        <v>27</v>
      </c>
      <c r="B3" s="3" t="s">
        <v>38</v>
      </c>
      <c r="C3" s="3" t="s">
        <v>18</v>
      </c>
      <c r="D3" s="3" t="s">
        <v>28</v>
      </c>
      <c r="E3" s="3" t="s">
        <v>33</v>
      </c>
      <c r="F3" s="3">
        <v>1</v>
      </c>
      <c r="G3" s="3" t="s">
        <v>34</v>
      </c>
      <c r="H3" s="3" t="b">
        <v>1</v>
      </c>
    </row>
    <row r="4" spans="1:9" x14ac:dyDescent="0.2">
      <c r="A4" s="3" t="s">
        <v>66</v>
      </c>
      <c r="B4" s="3" t="s">
        <v>38</v>
      </c>
      <c r="C4" s="3" t="s">
        <v>18</v>
      </c>
      <c r="D4" s="3" t="s">
        <v>28</v>
      </c>
      <c r="E4" s="3" t="s">
        <v>33</v>
      </c>
      <c r="F4" s="3">
        <v>1</v>
      </c>
      <c r="G4" s="3" t="s">
        <v>34</v>
      </c>
      <c r="H4" s="3" t="b">
        <v>1</v>
      </c>
    </row>
    <row r="5" spans="1:9" x14ac:dyDescent="0.2">
      <c r="A5" s="3" t="s">
        <v>65</v>
      </c>
      <c r="B5" s="3" t="s">
        <v>38</v>
      </c>
      <c r="C5" s="3" t="s">
        <v>18</v>
      </c>
      <c r="D5" s="3" t="s">
        <v>28</v>
      </c>
      <c r="E5" s="3" t="s">
        <v>33</v>
      </c>
      <c r="F5" s="3">
        <v>1</v>
      </c>
      <c r="G5" s="3" t="s">
        <v>34</v>
      </c>
      <c r="H5" s="3" t="b">
        <v>1</v>
      </c>
    </row>
    <row r="6" spans="1:9" x14ac:dyDescent="0.2">
      <c r="A6" s="3" t="s">
        <v>48</v>
      </c>
      <c r="B6" s="3" t="s">
        <v>50</v>
      </c>
      <c r="C6" s="3" t="s">
        <v>18</v>
      </c>
      <c r="D6" s="3" t="s">
        <v>47</v>
      </c>
      <c r="E6" s="3" t="s">
        <v>49</v>
      </c>
      <c r="F6" s="3">
        <v>1</v>
      </c>
      <c r="G6" s="3" t="s">
        <v>34</v>
      </c>
      <c r="H6" s="3" t="b">
        <v>1</v>
      </c>
    </row>
    <row r="7" spans="1:9" x14ac:dyDescent="0.2">
      <c r="A7" s="3" t="s">
        <v>51</v>
      </c>
      <c r="B7" s="3" t="s">
        <v>52</v>
      </c>
      <c r="C7" s="3" t="s">
        <v>18</v>
      </c>
      <c r="D7" s="3" t="s">
        <v>28</v>
      </c>
      <c r="E7" s="3" t="s">
        <v>33</v>
      </c>
      <c r="F7" s="3">
        <v>1</v>
      </c>
      <c r="G7" s="3" t="s">
        <v>34</v>
      </c>
      <c r="H7" s="3" t="b">
        <v>1</v>
      </c>
    </row>
    <row r="8" spans="1:9" x14ac:dyDescent="0.2">
      <c r="A8" s="3" t="s">
        <v>54</v>
      </c>
      <c r="B8" s="3" t="s">
        <v>55</v>
      </c>
      <c r="C8" s="3" t="s">
        <v>18</v>
      </c>
      <c r="D8" s="3" t="s">
        <v>28</v>
      </c>
      <c r="E8" s="3" t="s">
        <v>33</v>
      </c>
      <c r="F8" s="3">
        <v>1</v>
      </c>
      <c r="G8" s="3" t="s">
        <v>34</v>
      </c>
      <c r="H8" s="3" t="b">
        <v>1</v>
      </c>
    </row>
    <row r="9" spans="1:9" x14ac:dyDescent="0.2">
      <c r="A9" s="3" t="s">
        <v>59</v>
      </c>
      <c r="B9" s="3" t="s">
        <v>38</v>
      </c>
      <c r="C9" s="3" t="s">
        <v>18</v>
      </c>
      <c r="D9" s="3" t="s">
        <v>60</v>
      </c>
      <c r="E9" s="3" t="s">
        <v>39</v>
      </c>
      <c r="F9" s="3">
        <v>1</v>
      </c>
      <c r="G9" s="3" t="s">
        <v>34</v>
      </c>
      <c r="H9" s="3" t="b">
        <v>1</v>
      </c>
    </row>
    <row r="10" spans="1:9" x14ac:dyDescent="0.2">
      <c r="A10" s="3" t="s">
        <v>61</v>
      </c>
      <c r="B10" s="3" t="s">
        <v>62</v>
      </c>
      <c r="C10" s="3" t="s">
        <v>18</v>
      </c>
      <c r="D10" s="3" t="s">
        <v>60</v>
      </c>
      <c r="E10" s="3" t="s">
        <v>39</v>
      </c>
      <c r="F10" s="3">
        <v>1</v>
      </c>
      <c r="G10" s="3">
        <v>1</v>
      </c>
      <c r="H10" s="3" t="b">
        <v>1</v>
      </c>
    </row>
    <row r="11" spans="1:9" x14ac:dyDescent="0.2">
      <c r="A11" s="3" t="s">
        <v>64</v>
      </c>
      <c r="B11" s="3" t="s">
        <v>62</v>
      </c>
      <c r="C11" s="3" t="s">
        <v>18</v>
      </c>
      <c r="D11" s="3" t="s">
        <v>60</v>
      </c>
      <c r="E11" s="3" t="s">
        <v>39</v>
      </c>
      <c r="F11" s="3">
        <v>1</v>
      </c>
      <c r="G11" s="3">
        <v>1</v>
      </c>
      <c r="H11" s="3" t="b">
        <v>1</v>
      </c>
    </row>
    <row r="12" spans="1:9" x14ac:dyDescent="0.2">
      <c r="A12" s="3" t="s">
        <v>77</v>
      </c>
      <c r="B12" s="3" t="s">
        <v>78</v>
      </c>
      <c r="C12" s="3" t="s">
        <v>18</v>
      </c>
      <c r="D12" s="3" t="s">
        <v>71</v>
      </c>
      <c r="E12" s="3" t="s">
        <v>72</v>
      </c>
      <c r="F12" s="3">
        <v>1</v>
      </c>
      <c r="G12" s="3">
        <v>1</v>
      </c>
      <c r="H12" s="3" t="b">
        <v>1</v>
      </c>
      <c r="I12" s="3" t="s">
        <v>106</v>
      </c>
    </row>
    <row r="13" spans="1:9" x14ac:dyDescent="0.2">
      <c r="A13" s="3" t="s">
        <v>73</v>
      </c>
      <c r="B13" s="3" t="s">
        <v>75</v>
      </c>
      <c r="C13" s="3" t="s">
        <v>74</v>
      </c>
      <c r="D13" s="3" t="s">
        <v>28</v>
      </c>
      <c r="E13" s="3" t="s">
        <v>33</v>
      </c>
      <c r="F13" s="3">
        <v>1</v>
      </c>
      <c r="G13" s="3">
        <v>1</v>
      </c>
      <c r="H13" s="3" t="b">
        <v>1</v>
      </c>
    </row>
    <row r="14" spans="1:9" x14ac:dyDescent="0.2">
      <c r="A14" s="3" t="s">
        <v>76</v>
      </c>
      <c r="B14" s="3" t="s">
        <v>38</v>
      </c>
      <c r="C14" s="3" t="s">
        <v>18</v>
      </c>
      <c r="D14" s="3" t="s">
        <v>60</v>
      </c>
      <c r="E14" s="3" t="s">
        <v>39</v>
      </c>
      <c r="F14" s="3">
        <v>1</v>
      </c>
      <c r="G14" s="3">
        <v>1</v>
      </c>
      <c r="H14" s="3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A25D-6A96-5045-BD59-83E6CCDEF2E8}">
  <dimension ref="A1:E7"/>
  <sheetViews>
    <sheetView workbookViewId="0">
      <selection activeCell="K24" sqref="K24"/>
    </sheetView>
  </sheetViews>
  <sheetFormatPr baseColWidth="10" defaultRowHeight="16" x14ac:dyDescent="0.2"/>
  <cols>
    <col min="1" max="1" width="34.6640625" style="3" customWidth="1"/>
    <col min="2" max="2" width="37.1640625" style="3" bestFit="1" customWidth="1"/>
    <col min="3" max="4" width="10.83203125" style="3"/>
    <col min="5" max="5" width="19.33203125" style="3" bestFit="1" customWidth="1"/>
    <col min="6" max="16384" width="10.83203125" style="3"/>
  </cols>
  <sheetData>
    <row r="1" spans="1:5" x14ac:dyDescent="0.2">
      <c r="A1" s="2" t="s">
        <v>21</v>
      </c>
      <c r="B1" s="2" t="s">
        <v>24</v>
      </c>
      <c r="C1" s="2" t="s">
        <v>25</v>
      </c>
      <c r="D1" s="2" t="s">
        <v>53</v>
      </c>
      <c r="E1" s="2" t="s">
        <v>36</v>
      </c>
    </row>
    <row r="2" spans="1:5" x14ac:dyDescent="0.2">
      <c r="A2" s="2" t="s">
        <v>67</v>
      </c>
      <c r="B2" s="2" t="s">
        <v>65</v>
      </c>
      <c r="C2" s="2" t="s">
        <v>35</v>
      </c>
      <c r="D2" s="2" t="s">
        <v>33</v>
      </c>
      <c r="E2" s="2">
        <v>0.73</v>
      </c>
    </row>
    <row r="3" spans="1:5" x14ac:dyDescent="0.2">
      <c r="A3" s="2" t="s">
        <v>67</v>
      </c>
      <c r="B3" s="2" t="s">
        <v>27</v>
      </c>
      <c r="C3" s="2" t="s">
        <v>35</v>
      </c>
      <c r="D3" s="2" t="s">
        <v>33</v>
      </c>
      <c r="E3" s="2">
        <v>0.247</v>
      </c>
    </row>
    <row r="4" spans="1:5" x14ac:dyDescent="0.2">
      <c r="A4" s="2" t="s">
        <v>67</v>
      </c>
      <c r="B4" s="2" t="s">
        <v>66</v>
      </c>
      <c r="C4" s="2" t="s">
        <v>35</v>
      </c>
      <c r="D4" s="2" t="s">
        <v>33</v>
      </c>
      <c r="E4" s="2">
        <v>2.3E-2</v>
      </c>
    </row>
    <row r="5" spans="1:5" x14ac:dyDescent="0.2">
      <c r="A5" s="3" t="s">
        <v>67</v>
      </c>
      <c r="B5" s="3" t="s">
        <v>77</v>
      </c>
      <c r="C5" s="3" t="s">
        <v>35</v>
      </c>
      <c r="D5" s="3" t="s">
        <v>33</v>
      </c>
      <c r="E5" s="3">
        <v>1.032</v>
      </c>
    </row>
    <row r="6" spans="1:5" x14ac:dyDescent="0.2">
      <c r="A6" s="3" t="s">
        <v>67</v>
      </c>
      <c r="B6" s="3" t="s">
        <v>73</v>
      </c>
      <c r="C6" s="3" t="s">
        <v>26</v>
      </c>
      <c r="D6" s="3" t="s">
        <v>33</v>
      </c>
      <c r="E6" s="3">
        <v>1</v>
      </c>
    </row>
    <row r="7" spans="1:5" x14ac:dyDescent="0.2">
      <c r="A7" s="3" t="s">
        <v>67</v>
      </c>
      <c r="B7" s="3" t="s">
        <v>76</v>
      </c>
      <c r="C7" s="3" t="s">
        <v>26</v>
      </c>
      <c r="D7" s="3" t="s">
        <v>63</v>
      </c>
      <c r="E7" s="3">
        <v>1</v>
      </c>
    </row>
  </sheetData>
  <dataValidations count="1">
    <dataValidation type="list" allowBlank="1" showInputMessage="1" showErrorMessage="1" sqref="C2:C30" xr:uid="{D6CE5918-3FC9-6943-AE71-5A172693A0BE}">
      <formula1>"Input,Output"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B9CC7BA-AB03-2A4A-8A91-57FBFAFE0622}">
          <x14:formula1>
            <xm:f>Flows!$A$2:$A$30</xm:f>
          </x14:formula1>
          <xm:sqref>B2:B7 B11:B30</xm:sqref>
        </x14:dataValidation>
        <x14:dataValidation type="list" allowBlank="1" showInputMessage="1" showErrorMessage="1" xr:uid="{21ACD3C1-BC98-F143-96A9-F31BD9F8BFD3}">
          <x14:formula1>
            <xm:f>Processes!$A$2:$A$32</xm:f>
          </x14:formula1>
          <xm:sqref>A2:A30</xm:sqref>
        </x14:dataValidation>
        <x14:dataValidation type="list" allowBlank="1" showInputMessage="1" showErrorMessage="1" xr:uid="{97527EA2-071A-3546-BF3B-C68F7FF2A92A}">
          <x14:formula1>
            <xm:f>'Circularity Flows'!$A$2:$A$10</xm:f>
          </x14:formula1>
          <xm:sqref>B8:B10</xm:sqref>
        </x14:dataValidation>
        <x14:dataValidation type="list" allowBlank="1" showInputMessage="1" showErrorMessage="1" xr:uid="{957C2F7C-9C14-3248-A513-96EEED27E0C6}">
          <x14:formula1>
            <xm:f>Processes!A33:A61</xm:f>
          </x14:formula1>
          <xm:sqref>A31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6651-0E86-1945-B376-EAEB44183417}">
  <dimension ref="A1:F21"/>
  <sheetViews>
    <sheetView tabSelected="1" workbookViewId="0">
      <selection activeCell="J5" sqref="J5"/>
    </sheetView>
  </sheetViews>
  <sheetFormatPr baseColWidth="10" defaultRowHeight="16" x14ac:dyDescent="0.2"/>
  <cols>
    <col min="1" max="1" width="57" style="3" customWidth="1"/>
    <col min="2" max="2" width="47.6640625" style="3" customWidth="1"/>
    <col min="3" max="3" width="37.1640625" style="3" bestFit="1" customWidth="1"/>
    <col min="4" max="4" width="28.83203125" style="3" bestFit="1" customWidth="1"/>
    <col min="5" max="5" width="12.33203125" style="3" bestFit="1" customWidth="1"/>
    <col min="6" max="16384" width="10.83203125" style="3"/>
  </cols>
  <sheetData>
    <row r="1" spans="1:6" x14ac:dyDescent="0.2">
      <c r="C1" s="2" t="s">
        <v>79</v>
      </c>
      <c r="F1" s="3" t="s">
        <v>101</v>
      </c>
    </row>
    <row r="2" spans="1:6" x14ac:dyDescent="0.2">
      <c r="A2" s="2" t="s">
        <v>98</v>
      </c>
      <c r="B2" s="2" t="s">
        <v>97</v>
      </c>
      <c r="C2" s="3" t="s">
        <v>27</v>
      </c>
      <c r="D2" s="3" t="s">
        <v>65</v>
      </c>
      <c r="E2" s="3" t="s">
        <v>66</v>
      </c>
    </row>
    <row r="3" spans="1:6" x14ac:dyDescent="0.2">
      <c r="A3" s="3" t="s">
        <v>4</v>
      </c>
      <c r="B3" s="3" t="s">
        <v>90</v>
      </c>
      <c r="C3" s="3">
        <v>247</v>
      </c>
      <c r="D3" s="3">
        <v>730</v>
      </c>
      <c r="E3" s="3">
        <v>23</v>
      </c>
    </row>
    <row r="4" spans="1:6" x14ac:dyDescent="0.2">
      <c r="A4" s="3" t="s">
        <v>85</v>
      </c>
      <c r="B4" s="3" t="s">
        <v>91</v>
      </c>
      <c r="C4" s="3">
        <v>103.15</v>
      </c>
      <c r="D4" s="3">
        <v>270.98</v>
      </c>
      <c r="E4" s="3">
        <v>0</v>
      </c>
    </row>
    <row r="5" spans="1:6" x14ac:dyDescent="0.2">
      <c r="A5" s="3" t="s">
        <v>5</v>
      </c>
      <c r="B5" s="3" t="s">
        <v>92</v>
      </c>
      <c r="C5" s="3">
        <v>40.11</v>
      </c>
      <c r="D5" s="3">
        <v>152.4</v>
      </c>
      <c r="E5" s="7">
        <v>9.66</v>
      </c>
    </row>
    <row r="6" spans="1:6" x14ac:dyDescent="0.2">
      <c r="A6" s="3" t="s">
        <v>84</v>
      </c>
      <c r="B6" s="3" t="s">
        <v>93</v>
      </c>
      <c r="C6" s="3">
        <f>C3-C4</f>
        <v>143.85</v>
      </c>
      <c r="D6" s="3">
        <f>D3-D4</f>
        <v>459.02</v>
      </c>
      <c r="E6" s="3">
        <v>0</v>
      </c>
    </row>
    <row r="7" spans="1:6" x14ac:dyDescent="0.2">
      <c r="A7" s="3" t="s">
        <v>1</v>
      </c>
      <c r="B7" s="3" t="s">
        <v>94</v>
      </c>
      <c r="C7" s="3">
        <v>0</v>
      </c>
      <c r="D7" s="3">
        <v>0</v>
      </c>
      <c r="E7" s="3">
        <v>0</v>
      </c>
    </row>
    <row r="8" spans="1:6" x14ac:dyDescent="0.2">
      <c r="A8" s="3" t="s">
        <v>86</v>
      </c>
      <c r="B8" s="3" t="s">
        <v>95</v>
      </c>
      <c r="C8" s="3">
        <v>-143.26</v>
      </c>
      <c r="D8" s="3">
        <v>-423.4</v>
      </c>
      <c r="E8" s="3">
        <v>-13.34</v>
      </c>
    </row>
    <row r="9" spans="1:6" x14ac:dyDescent="0.2">
      <c r="A9" s="3" t="s">
        <v>0</v>
      </c>
      <c r="B9" s="3" t="s">
        <v>94</v>
      </c>
      <c r="C9" s="6">
        <f>1-C5/-C8</f>
        <v>0.72001954488342879</v>
      </c>
      <c r="D9" s="6">
        <f t="shared" ref="D9:E9" si="0">1-D5/-D8</f>
        <v>0.64005668398677362</v>
      </c>
      <c r="E9" s="6">
        <f t="shared" si="0"/>
        <v>0.27586206896551724</v>
      </c>
    </row>
    <row r="10" spans="1:6" x14ac:dyDescent="0.2">
      <c r="A10" s="3" t="s">
        <v>9</v>
      </c>
      <c r="B10" s="3" t="s">
        <v>94</v>
      </c>
      <c r="C10" s="6">
        <f t="shared" ref="C10:D10" si="1">1-C11/C3</f>
        <v>0.58000000000000007</v>
      </c>
      <c r="D10" s="6">
        <f t="shared" si="1"/>
        <v>0.58082191780821923</v>
      </c>
      <c r="E10" s="6">
        <f>1-E11/E3</f>
        <v>0.58000000000000007</v>
      </c>
    </row>
    <row r="11" spans="1:6" x14ac:dyDescent="0.2">
      <c r="A11" s="3" t="s">
        <v>83</v>
      </c>
      <c r="B11" s="3" t="s">
        <v>94</v>
      </c>
      <c r="C11" s="3">
        <v>103.74</v>
      </c>
      <c r="D11" s="3">
        <v>306</v>
      </c>
      <c r="E11" s="3">
        <v>9.66</v>
      </c>
    </row>
    <row r="12" spans="1:6" x14ac:dyDescent="0.2">
      <c r="A12" s="3" t="s">
        <v>102</v>
      </c>
      <c r="B12" s="3" t="s">
        <v>96</v>
      </c>
      <c r="C12" s="3">
        <v>0</v>
      </c>
      <c r="D12" s="3">
        <v>0</v>
      </c>
      <c r="E12" s="3">
        <v>0</v>
      </c>
    </row>
    <row r="13" spans="1:6" x14ac:dyDescent="0.2">
      <c r="A13" s="3" t="s">
        <v>81</v>
      </c>
      <c r="B13" s="3" t="s">
        <v>93</v>
      </c>
      <c r="C13" s="3">
        <f>C3+C12</f>
        <v>247</v>
      </c>
      <c r="D13" s="3">
        <f>D3+D12</f>
        <v>730</v>
      </c>
      <c r="E13" s="3">
        <f>E3+E12</f>
        <v>23</v>
      </c>
    </row>
    <row r="14" spans="1:6" x14ac:dyDescent="0.2">
      <c r="A14" s="3" t="s">
        <v>99</v>
      </c>
      <c r="B14" s="3" t="s">
        <v>93</v>
      </c>
      <c r="C14" s="6">
        <f>10/10</f>
        <v>1</v>
      </c>
      <c r="D14" s="3">
        <f>5/5</f>
        <v>1</v>
      </c>
      <c r="E14" s="3">
        <f>5/5</f>
        <v>1</v>
      </c>
    </row>
    <row r="15" spans="1:6" x14ac:dyDescent="0.2">
      <c r="A15" s="3" t="s">
        <v>100</v>
      </c>
      <c r="B15" s="3" t="s">
        <v>93</v>
      </c>
      <c r="C15" s="3">
        <f>10000/10000</f>
        <v>1</v>
      </c>
      <c r="D15" s="3">
        <f>5000/5000</f>
        <v>1</v>
      </c>
      <c r="E15" s="3">
        <f>100/100</f>
        <v>1</v>
      </c>
    </row>
    <row r="17" spans="1:5" x14ac:dyDescent="0.2">
      <c r="A17" s="3" t="s">
        <v>87</v>
      </c>
      <c r="B17" s="3" t="s">
        <v>93</v>
      </c>
      <c r="C17" s="3">
        <f>C14*C15</f>
        <v>1</v>
      </c>
      <c r="D17" s="3">
        <f t="shared" ref="D17:E17" si="2">D14*D15</f>
        <v>1</v>
      </c>
      <c r="E17" s="3">
        <f t="shared" si="2"/>
        <v>1</v>
      </c>
    </row>
    <row r="18" spans="1:5" x14ac:dyDescent="0.2">
      <c r="A18" s="3" t="s">
        <v>88</v>
      </c>
      <c r="B18" s="3" t="s">
        <v>93</v>
      </c>
      <c r="C18" s="3">
        <f>0.9/C17</f>
        <v>0.9</v>
      </c>
      <c r="D18" s="3">
        <f t="shared" ref="D18:E18" si="3">0.9/D17</f>
        <v>0.9</v>
      </c>
      <c r="E18" s="3">
        <f t="shared" si="3"/>
        <v>0.9</v>
      </c>
    </row>
    <row r="19" spans="1:5" x14ac:dyDescent="0.2">
      <c r="A19" s="3" t="s">
        <v>89</v>
      </c>
      <c r="B19" s="3" t="s">
        <v>93</v>
      </c>
      <c r="C19" s="6">
        <f>(2*C3-C4)/(2*C13+((C11-C5)/2))</f>
        <v>0.74332227114099059</v>
      </c>
      <c r="D19" s="6">
        <f>(2*D3-D4)/(2*D13+((D11-D5)/2))</f>
        <v>0.77369859448204059</v>
      </c>
      <c r="E19" s="6">
        <f>(2*E3-E4)/(2*E13+((E11-E5)/2))</f>
        <v>1</v>
      </c>
    </row>
    <row r="20" spans="1:5" x14ac:dyDescent="0.2">
      <c r="A20" s="3" t="s">
        <v>103</v>
      </c>
      <c r="B20" s="3" t="s">
        <v>93</v>
      </c>
      <c r="C20" s="6">
        <f>1-C19*C18</f>
        <v>0.33100995597310845</v>
      </c>
      <c r="D20" s="6">
        <f>1-D19*D18</f>
        <v>0.30367126496616348</v>
      </c>
      <c r="E20" s="6">
        <f>1-E19*E18</f>
        <v>9.9999999999999978E-2</v>
      </c>
    </row>
    <row r="21" spans="1:5" x14ac:dyDescent="0.2">
      <c r="A21" s="3" t="s">
        <v>104</v>
      </c>
      <c r="C21" s="3">
        <f>(C20*C13+D20*D13+E20*E13)/(C13+D13+E13)</f>
        <v>0.30573948255065714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3717-020D-5147-A1FE-11A060765562}">
  <dimension ref="A1:E7"/>
  <sheetViews>
    <sheetView workbookViewId="0">
      <selection sqref="A1:E8"/>
    </sheetView>
  </sheetViews>
  <sheetFormatPr baseColWidth="10" defaultRowHeight="16" x14ac:dyDescent="0.2"/>
  <cols>
    <col min="1" max="1" width="22.33203125" bestFit="1" customWidth="1"/>
    <col min="2" max="2" width="37.5" bestFit="1" customWidth="1"/>
  </cols>
  <sheetData>
    <row r="1" spans="1:5" x14ac:dyDescent="0.2">
      <c r="A1" s="1" t="s">
        <v>21</v>
      </c>
      <c r="B1" s="1" t="s">
        <v>24</v>
      </c>
      <c r="C1" s="1" t="s">
        <v>25</v>
      </c>
      <c r="D1" s="1" t="s">
        <v>53</v>
      </c>
      <c r="E1" s="1" t="s">
        <v>36</v>
      </c>
    </row>
    <row r="2" spans="1:5" x14ac:dyDescent="0.2">
      <c r="A2" s="1" t="s">
        <v>67</v>
      </c>
      <c r="B2" s="1" t="s">
        <v>65</v>
      </c>
      <c r="C2" s="1" t="s">
        <v>35</v>
      </c>
      <c r="D2" s="1" t="s">
        <v>33</v>
      </c>
      <c r="E2" s="1">
        <v>0.73</v>
      </c>
    </row>
    <row r="3" spans="1:5" x14ac:dyDescent="0.2">
      <c r="A3" s="1" t="s">
        <v>67</v>
      </c>
      <c r="B3" s="1" t="s">
        <v>27</v>
      </c>
      <c r="C3" s="1" t="s">
        <v>35</v>
      </c>
      <c r="D3" s="1" t="s">
        <v>33</v>
      </c>
      <c r="E3" s="1">
        <v>0.247</v>
      </c>
    </row>
    <row r="4" spans="1:5" x14ac:dyDescent="0.2">
      <c r="A4" s="1" t="s">
        <v>67</v>
      </c>
      <c r="B4" s="1" t="s">
        <v>66</v>
      </c>
      <c r="C4" s="1" t="s">
        <v>35</v>
      </c>
      <c r="D4" s="1" t="s">
        <v>33</v>
      </c>
      <c r="E4" s="1">
        <v>2.3E-2</v>
      </c>
    </row>
    <row r="5" spans="1:5" x14ac:dyDescent="0.2">
      <c r="A5" t="s">
        <v>67</v>
      </c>
      <c r="B5" t="s">
        <v>77</v>
      </c>
      <c r="C5" t="s">
        <v>35</v>
      </c>
      <c r="D5" t="s">
        <v>33</v>
      </c>
      <c r="E5">
        <v>1.032</v>
      </c>
    </row>
    <row r="6" spans="1:5" x14ac:dyDescent="0.2">
      <c r="A6" t="s">
        <v>67</v>
      </c>
      <c r="B6" t="s">
        <v>73</v>
      </c>
      <c r="C6" t="s">
        <v>26</v>
      </c>
      <c r="D6" t="s">
        <v>33</v>
      </c>
      <c r="E6">
        <v>1</v>
      </c>
    </row>
    <row r="7" spans="1:5" x14ac:dyDescent="0.2">
      <c r="A7" t="s">
        <v>67</v>
      </c>
      <c r="B7" t="s">
        <v>76</v>
      </c>
      <c r="C7" t="s">
        <v>26</v>
      </c>
      <c r="D7" t="s">
        <v>63</v>
      </c>
      <c r="E7">
        <v>1</v>
      </c>
    </row>
  </sheetData>
  <dataValidations count="1">
    <dataValidation type="list" allowBlank="1" showInputMessage="1" showErrorMessage="1" sqref="C2:C8" xr:uid="{49B696C6-FA4A-D149-AEA3-726B543474E2}">
      <formula1>"Input,Output"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68330BF-42F9-3348-A9F7-409946439C61}">
          <x14:formula1>
            <xm:f>'Circularity Flows'!$A$2:$A$10</xm:f>
          </x14:formula1>
          <xm:sqref>B8</xm:sqref>
        </x14:dataValidation>
        <x14:dataValidation type="list" allowBlank="1" showInputMessage="1" showErrorMessage="1" xr:uid="{A7513ADB-C392-FB4F-B7C3-B63FCFCEDD25}">
          <x14:formula1>
            <xm:f>Processes!$A$2:$A$32</xm:f>
          </x14:formula1>
          <xm:sqref>A2:A8</xm:sqref>
        </x14:dataValidation>
        <x14:dataValidation type="list" allowBlank="1" showInputMessage="1" showErrorMessage="1" xr:uid="{22137F21-1173-9444-AB91-2175BD23EC5A}">
          <x14:formula1>
            <xm:f>Flows!$A$2:$A$30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Circularity Flows</vt:lpstr>
      <vt:lpstr>Processes</vt:lpstr>
      <vt:lpstr>Flows</vt:lpstr>
      <vt:lpstr>IN-OUT</vt:lpstr>
      <vt:lpstr>Data Circularity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Cristovão Dinis Polido Sousa</dc:creator>
  <cp:lastModifiedBy>Cristovão Dinis Polido Sousa</cp:lastModifiedBy>
  <dcterms:created xsi:type="dcterms:W3CDTF">2023-12-22T12:39:33Z</dcterms:created>
  <dcterms:modified xsi:type="dcterms:W3CDTF">2023-12-23T20:23:05Z</dcterms:modified>
</cp:coreProperties>
</file>