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comments2.xml" ContentType="application/vnd.openxmlformats-officedocument.spreadsheetml.comments+xml"/>
  <Override PartName="/xl/pivotTables/pivotTable4.xml" ContentType="application/vnd.openxmlformats-officedocument.spreadsheetml.pivotTable+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7CC77152-6E6C-4F41-BF0D-DFF9A4A3A723}" xr6:coauthVersionLast="31" xr6:coauthVersionMax="35" xr10:uidLastSave="{00000000-0000-0000-0000-000000000000}"/>
  <bookViews>
    <workbookView xWindow="0" yWindow="0" windowWidth="23040" windowHeight="9072" tabRatio="806" xr2:uid="{00000000-000D-0000-FFFF-FFFF00000000}"/>
  </bookViews>
  <sheets>
    <sheet name="Product Portfolio" sheetId="29" r:id="rId1"/>
    <sheet name="DATA for 227" sheetId="13" r:id="rId2"/>
    <sheet name="Major classification by TYPE" sheetId="23" r:id="rId3"/>
    <sheet name="Address sheet" sheetId="27" r:id="rId4"/>
    <sheet name="Equipment stats" sheetId="28" r:id="rId5"/>
    <sheet name="Certification Stats" sheetId="17" r:id="rId6"/>
    <sheet name="Final List" sheetId="3" r:id="rId7"/>
    <sheet name="Stats_227" sheetId="19" r:id="rId8"/>
    <sheet name="Contacted Companies" sheetId="5" r:id="rId9"/>
    <sheet name="From Mapping" sheetId="1" r:id="rId10"/>
    <sheet name="From List of Companies" sheetId="2" r:id="rId11"/>
  </sheets>
  <externalReferences>
    <externalReference r:id="rId12"/>
  </externalReferences>
  <definedNames>
    <definedName name="ExternalData_1" localSheetId="3" hidden="1">'Address sheet'!$A$1:$D$545</definedName>
  </definedNames>
  <calcPr calcId="179017"/>
  <pivotCaches>
    <pivotCache cacheId="97" r:id="rId13"/>
    <pivotCache cacheId="98"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9" l="1"/>
  <c r="F16" i="29"/>
  <c r="F2" i="29"/>
  <c r="E16" i="29"/>
  <c r="D16" i="29"/>
  <c r="C16" i="29"/>
  <c r="E8" i="29"/>
  <c r="D8" i="29"/>
  <c r="C8" i="29"/>
  <c r="E2" i="29"/>
  <c r="D2" i="29"/>
  <c r="C2" i="29"/>
  <c r="T2" i="13" l="1"/>
  <c r="T3" i="13"/>
  <c r="T4" i="13"/>
  <c r="T5" i="13"/>
  <c r="T6" i="13"/>
  <c r="T7" i="13"/>
  <c r="T8" i="13"/>
  <c r="T9" i="13"/>
  <c r="T10" i="13"/>
  <c r="T11" i="13"/>
  <c r="T12" i="13"/>
  <c r="T13" i="13"/>
  <c r="T14" i="13"/>
  <c r="T15" i="13"/>
  <c r="T16" i="13"/>
  <c r="T17" i="13"/>
  <c r="T18" i="13"/>
  <c r="T19" i="13"/>
  <c r="T20" i="13"/>
  <c r="T21" i="13"/>
  <c r="T22" i="13"/>
  <c r="T23" i="13"/>
  <c r="T24" i="13"/>
  <c r="T25" i="13"/>
  <c r="T26" i="13"/>
  <c r="T27" i="13"/>
  <c r="T28" i="13"/>
  <c r="T29" i="13"/>
  <c r="T30" i="13"/>
  <c r="T31" i="13"/>
  <c r="T32" i="13"/>
  <c r="T33" i="13"/>
  <c r="T34" i="13"/>
  <c r="T35" i="13"/>
  <c r="T36" i="13"/>
  <c r="T37" i="13"/>
  <c r="T38" i="13"/>
  <c r="T39" i="13"/>
  <c r="T40" i="13"/>
  <c r="T41" i="13"/>
  <c r="C2" i="5"/>
  <c r="C3" i="5"/>
  <c r="C4" i="5"/>
  <c r="C5" i="5"/>
  <c r="C6" i="5"/>
  <c r="C7" i="5"/>
  <c r="C8" i="5"/>
  <c r="C9" i="5"/>
  <c r="C10" i="5"/>
  <c r="C11" i="5"/>
  <c r="C12" i="5"/>
  <c r="C13" i="5"/>
  <c r="C14" i="5"/>
  <c r="C15" i="5"/>
  <c r="C16" i="5"/>
  <c r="C17" i="5"/>
  <c r="C18" i="5"/>
  <c r="C19" i="5"/>
  <c r="C20" i="5"/>
  <c r="C21" i="5"/>
  <c r="C22" i="5"/>
  <c r="C23" i="5"/>
  <c r="C24" i="5"/>
  <c r="C25" i="5"/>
  <c r="C26" i="5"/>
  <c r="C27" i="5"/>
  <c r="C28" i="5"/>
  <c r="L42" i="13"/>
  <c r="T42" i="13" s="1"/>
  <c r="L43" i="13"/>
  <c r="T43" i="13" s="1"/>
  <c r="L44" i="13"/>
  <c r="T44" i="13" s="1"/>
  <c r="T45" i="13"/>
  <c r="L46" i="13"/>
  <c r="T46" i="13" s="1"/>
  <c r="L47" i="13"/>
  <c r="T47" i="13" s="1"/>
  <c r="L48" i="13"/>
  <c r="T48" i="13" s="1"/>
  <c r="L49" i="13"/>
  <c r="T49" i="13" s="1"/>
  <c r="L50" i="13"/>
  <c r="T50" i="13" s="1"/>
  <c r="L51" i="13"/>
  <c r="T51" i="13" s="1"/>
  <c r="L52" i="13"/>
  <c r="T52" i="13" s="1"/>
  <c r="L53" i="13"/>
  <c r="T53" i="13" s="1"/>
  <c r="L54" i="13"/>
  <c r="T54" i="13" s="1"/>
  <c r="L55" i="13"/>
  <c r="T55" i="13" s="1"/>
  <c r="L56" i="13"/>
  <c r="S56" i="13" s="1"/>
  <c r="T57" i="13"/>
  <c r="L58" i="13"/>
  <c r="T58" i="13" s="1"/>
  <c r="L59" i="13"/>
  <c r="T59" i="13" s="1"/>
  <c r="L60" i="13"/>
  <c r="T60" i="13" s="1"/>
  <c r="L61" i="13"/>
  <c r="T61" i="13" s="1"/>
  <c r="L62" i="13"/>
  <c r="T62" i="13" s="1"/>
  <c r="L63" i="13"/>
  <c r="T63" i="13" s="1"/>
  <c r="L64" i="13"/>
  <c r="S64" i="13" s="1"/>
  <c r="L65" i="13"/>
  <c r="T65" i="13" s="1"/>
  <c r="L66" i="13"/>
  <c r="T66" i="13" s="1"/>
  <c r="T67" i="13"/>
  <c r="T68" i="13"/>
  <c r="L69" i="13"/>
  <c r="T69" i="13" s="1"/>
  <c r="L70" i="13"/>
  <c r="T70" i="13" s="1"/>
  <c r="L71" i="13"/>
  <c r="T71" i="13" s="1"/>
  <c r="L72" i="13"/>
  <c r="T72" i="13" s="1"/>
  <c r="L73" i="13"/>
  <c r="T73" i="13"/>
  <c r="L74" i="13"/>
  <c r="T74" i="13" s="1"/>
  <c r="L75" i="13"/>
  <c r="T75" i="13" s="1"/>
  <c r="T76" i="13"/>
  <c r="T77" i="13"/>
  <c r="L78" i="13"/>
  <c r="T78" i="13" s="1"/>
  <c r="L79" i="13"/>
  <c r="T79" i="13" s="1"/>
  <c r="L80" i="13"/>
  <c r="S80" i="13" s="1"/>
  <c r="T80" i="13"/>
  <c r="L81" i="13"/>
  <c r="T81" i="13" s="1"/>
  <c r="T82" i="13"/>
  <c r="T83" i="13"/>
  <c r="T84" i="13"/>
  <c r="T85" i="13"/>
  <c r="T86" i="13"/>
  <c r="T87" i="13"/>
  <c r="T88" i="13"/>
  <c r="T89" i="13"/>
  <c r="T90" i="13"/>
  <c r="T91" i="13"/>
  <c r="T92" i="13"/>
  <c r="T93" i="13"/>
  <c r="T94" i="13"/>
  <c r="T95" i="13"/>
  <c r="T96" i="13"/>
  <c r="T97" i="13"/>
  <c r="T98" i="13"/>
  <c r="T99" i="13"/>
  <c r="T100" i="13"/>
  <c r="T101" i="13"/>
  <c r="T102" i="13"/>
  <c r="T103" i="13"/>
  <c r="T104" i="13"/>
  <c r="T105" i="13"/>
  <c r="T106" i="13"/>
  <c r="T107" i="13"/>
  <c r="T108" i="13"/>
  <c r="T109" i="13"/>
  <c r="T110" i="13"/>
  <c r="T111" i="13"/>
  <c r="T112" i="13"/>
  <c r="T113" i="13"/>
  <c r="T114" i="13"/>
  <c r="T115" i="13"/>
  <c r="T116" i="13"/>
  <c r="T117" i="13"/>
  <c r="T118" i="13"/>
  <c r="T119" i="13"/>
  <c r="T120" i="13"/>
  <c r="T121" i="13"/>
  <c r="T122" i="13"/>
  <c r="T123" i="13"/>
  <c r="T124" i="13"/>
  <c r="T125" i="13"/>
  <c r="T126" i="13"/>
  <c r="T127" i="13"/>
  <c r="T128" i="13"/>
  <c r="T129" i="13"/>
  <c r="T130" i="13"/>
  <c r="T131" i="13"/>
  <c r="T132" i="13"/>
  <c r="T133" i="13"/>
  <c r="T134" i="13"/>
  <c r="T135" i="13"/>
  <c r="T136" i="13"/>
  <c r="T137" i="13"/>
  <c r="T138" i="13"/>
  <c r="T139" i="13"/>
  <c r="T140" i="13"/>
  <c r="T141" i="13"/>
  <c r="T142" i="13"/>
  <c r="T143" i="13"/>
  <c r="T144" i="13"/>
  <c r="T145" i="13"/>
  <c r="T146" i="13"/>
  <c r="T147" i="13"/>
  <c r="T148" i="13"/>
  <c r="T149" i="13"/>
  <c r="T150" i="13"/>
  <c r="T151" i="13"/>
  <c r="T152" i="13"/>
  <c r="T153" i="13"/>
  <c r="T154" i="13"/>
  <c r="T155" i="13"/>
  <c r="T156" i="13"/>
  <c r="T157" i="13"/>
  <c r="T158" i="13"/>
  <c r="T159" i="13"/>
  <c r="T160" i="13"/>
  <c r="T161" i="13"/>
  <c r="T162" i="13"/>
  <c r="T163" i="13"/>
  <c r="T164" i="13"/>
  <c r="T165" i="13"/>
  <c r="T166" i="13"/>
  <c r="T167" i="13"/>
  <c r="T168" i="13"/>
  <c r="T169" i="13"/>
  <c r="T170" i="13"/>
  <c r="T171" i="13"/>
  <c r="T172" i="13"/>
  <c r="T173" i="13"/>
  <c r="T174" i="13"/>
  <c r="T175" i="13"/>
  <c r="T176" i="13"/>
  <c r="T177" i="13"/>
  <c r="T178" i="13"/>
  <c r="T179" i="13"/>
  <c r="T180" i="13"/>
  <c r="T181" i="13"/>
  <c r="T182" i="13"/>
  <c r="T183" i="13"/>
  <c r="T184" i="13"/>
  <c r="T185" i="13"/>
  <c r="T186" i="13"/>
  <c r="T187" i="13"/>
  <c r="T188" i="13"/>
  <c r="T189" i="13"/>
  <c r="T190" i="13"/>
  <c r="T191" i="13"/>
  <c r="T192" i="13"/>
  <c r="T193" i="13"/>
  <c r="T194" i="13"/>
  <c r="T195" i="13"/>
  <c r="T196" i="13"/>
  <c r="T197" i="13"/>
  <c r="T198" i="13"/>
  <c r="T199" i="13"/>
  <c r="T200" i="13"/>
  <c r="T201" i="13"/>
  <c r="T202" i="13"/>
  <c r="T203" i="13"/>
  <c r="T204" i="13"/>
  <c r="T205" i="13"/>
  <c r="T206" i="13"/>
  <c r="T207" i="13"/>
  <c r="T208" i="13"/>
  <c r="T209" i="13"/>
  <c r="T210" i="13"/>
  <c r="T211" i="13"/>
  <c r="T212" i="13"/>
  <c r="T213" i="13"/>
  <c r="T214" i="13"/>
  <c r="T215" i="13"/>
  <c r="T216" i="13"/>
  <c r="T217" i="13"/>
  <c r="T218" i="13"/>
  <c r="T219" i="13"/>
  <c r="T220" i="13"/>
  <c r="T221" i="13"/>
  <c r="T222" i="13"/>
  <c r="T223" i="13"/>
  <c r="T224" i="13"/>
  <c r="T225" i="13"/>
  <c r="T226" i="13"/>
  <c r="T227"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3" i="13"/>
  <c r="S45" i="13"/>
  <c r="S47" i="13"/>
  <c r="S49" i="13"/>
  <c r="S51" i="13"/>
  <c r="S53" i="13"/>
  <c r="S55" i="13"/>
  <c r="S57" i="13"/>
  <c r="S59" i="13"/>
  <c r="S60" i="13"/>
  <c r="S63" i="13"/>
  <c r="S67" i="13"/>
  <c r="S68" i="13"/>
  <c r="S69" i="13"/>
  <c r="S71" i="13"/>
  <c r="S73" i="13"/>
  <c r="S76" i="13"/>
  <c r="S77"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3" i="13"/>
  <c r="R45" i="13"/>
  <c r="R47" i="13"/>
  <c r="R49" i="13"/>
  <c r="R51" i="13"/>
  <c r="R53" i="13"/>
  <c r="R55" i="13"/>
  <c r="R57" i="13"/>
  <c r="R58" i="13"/>
  <c r="R60" i="13"/>
  <c r="R67" i="13"/>
  <c r="R68" i="13"/>
  <c r="R69" i="13"/>
  <c r="R71" i="13"/>
  <c r="R73" i="13"/>
  <c r="R74" i="13"/>
  <c r="R75" i="13"/>
  <c r="R76" i="13"/>
  <c r="R77" i="13"/>
  <c r="R80"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R206" i="13"/>
  <c r="R207" i="13"/>
  <c r="R208" i="13"/>
  <c r="R209" i="13"/>
  <c r="R210" i="13"/>
  <c r="R211" i="13"/>
  <c r="R212" i="13"/>
  <c r="R213" i="13"/>
  <c r="R214" i="13"/>
  <c r="R215" i="13"/>
  <c r="R216" i="13"/>
  <c r="R217" i="13"/>
  <c r="R218" i="13"/>
  <c r="R219" i="13"/>
  <c r="R220" i="13"/>
  <c r="R221" i="13"/>
  <c r="R222" i="13"/>
  <c r="R223" i="13"/>
  <c r="R224" i="13"/>
  <c r="R225" i="13"/>
  <c r="R226" i="13"/>
  <c r="R227" i="13"/>
  <c r="Q3"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3" i="13"/>
  <c r="Q45" i="13"/>
  <c r="Q47" i="13"/>
  <c r="Q49" i="13"/>
  <c r="Q51" i="13"/>
  <c r="Q53" i="13"/>
  <c r="Q54" i="13"/>
  <c r="Q55" i="13"/>
  <c r="Q57" i="13"/>
  <c r="Q60" i="13"/>
  <c r="Q62" i="13"/>
  <c r="Q65" i="13"/>
  <c r="Q67" i="13"/>
  <c r="Q68" i="13"/>
  <c r="Q69" i="13"/>
  <c r="Q71" i="13"/>
  <c r="Q73" i="13"/>
  <c r="Q75" i="13"/>
  <c r="Q76" i="13"/>
  <c r="Q77"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3" i="13"/>
  <c r="P44" i="13"/>
  <c r="P45" i="13"/>
  <c r="P47" i="13"/>
  <c r="P48" i="13"/>
  <c r="P49" i="13"/>
  <c r="P51" i="13"/>
  <c r="P52" i="13"/>
  <c r="P53" i="13"/>
  <c r="P55" i="13"/>
  <c r="P56" i="13"/>
  <c r="P57" i="13"/>
  <c r="P58" i="13"/>
  <c r="P60" i="13"/>
  <c r="P62" i="13"/>
  <c r="P67" i="13"/>
  <c r="P68" i="13"/>
  <c r="P69" i="13"/>
  <c r="P71" i="13"/>
  <c r="P73" i="13"/>
  <c r="P76" i="13"/>
  <c r="P77" i="13"/>
  <c r="P78" i="13"/>
  <c r="P80"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O3" i="13"/>
  <c r="O4" i="13"/>
  <c r="O5" i="13"/>
  <c r="K39" i="23" s="1"/>
  <c r="O6" i="13"/>
  <c r="O7" i="13"/>
  <c r="O8" i="13"/>
  <c r="O9" i="13"/>
  <c r="O10" i="13"/>
  <c r="O11" i="13"/>
  <c r="O12" i="13"/>
  <c r="O13" i="13"/>
  <c r="K140" i="23" s="1"/>
  <c r="O14" i="13"/>
  <c r="O15" i="13"/>
  <c r="O16" i="13"/>
  <c r="O17" i="13"/>
  <c r="O18" i="13"/>
  <c r="K141" i="23" s="1"/>
  <c r="O19" i="13"/>
  <c r="O20" i="13"/>
  <c r="K20" i="23" s="1"/>
  <c r="O21" i="13"/>
  <c r="K142" i="23" s="1"/>
  <c r="O22" i="13"/>
  <c r="O23" i="13"/>
  <c r="O24" i="13"/>
  <c r="O25" i="13"/>
  <c r="K48" i="23" s="1"/>
  <c r="O26" i="13"/>
  <c r="K145" i="23" s="1"/>
  <c r="O27" i="13"/>
  <c r="O28" i="13"/>
  <c r="O29" i="13"/>
  <c r="O30" i="13"/>
  <c r="O31" i="13"/>
  <c r="O32" i="13"/>
  <c r="O33" i="13"/>
  <c r="K150" i="23" s="1"/>
  <c r="O34" i="13"/>
  <c r="K223" i="23" s="1"/>
  <c r="O35" i="13"/>
  <c r="O36" i="13"/>
  <c r="O37" i="13"/>
  <c r="O38" i="13"/>
  <c r="K153" i="23" s="1"/>
  <c r="O39" i="13"/>
  <c r="O40" i="13"/>
  <c r="O41" i="13"/>
  <c r="O43" i="13"/>
  <c r="O45" i="13"/>
  <c r="O47" i="13"/>
  <c r="O49" i="13"/>
  <c r="O51" i="13"/>
  <c r="O53" i="13"/>
  <c r="O55" i="13"/>
  <c r="O57" i="13"/>
  <c r="O59" i="13"/>
  <c r="K61" i="23" s="1"/>
  <c r="O60" i="13"/>
  <c r="O62" i="13"/>
  <c r="O63" i="13"/>
  <c r="O66" i="13"/>
  <c r="O67" i="13"/>
  <c r="O68" i="13"/>
  <c r="O69" i="13"/>
  <c r="K64" i="23" s="1"/>
  <c r="O71" i="13"/>
  <c r="K65" i="23" s="1"/>
  <c r="O73" i="13"/>
  <c r="O76" i="13"/>
  <c r="O77" i="13"/>
  <c r="K166" i="23" s="1"/>
  <c r="O78" i="13"/>
  <c r="O79" i="13"/>
  <c r="O80" i="13"/>
  <c r="O82" i="13"/>
  <c r="O83" i="13"/>
  <c r="O84" i="13"/>
  <c r="O85" i="13"/>
  <c r="O86" i="13"/>
  <c r="K72" i="23" s="1"/>
  <c r="O87" i="13"/>
  <c r="K169" i="23" s="1"/>
  <c r="O88" i="13"/>
  <c r="O89" i="13"/>
  <c r="O90" i="13"/>
  <c r="K74" i="23" s="1"/>
  <c r="O91" i="13"/>
  <c r="O92" i="13"/>
  <c r="O93" i="13"/>
  <c r="O94" i="13"/>
  <c r="K75" i="23" s="1"/>
  <c r="O95" i="13"/>
  <c r="K226" i="23" s="1"/>
  <c r="O96" i="13"/>
  <c r="O97" i="13"/>
  <c r="O98" i="13"/>
  <c r="O99" i="13"/>
  <c r="O100" i="13"/>
  <c r="O101" i="13"/>
  <c r="O102" i="13"/>
  <c r="K80" i="23" s="1"/>
  <c r="O103" i="13"/>
  <c r="K171" i="23" s="1"/>
  <c r="O104" i="13"/>
  <c r="O105" i="13"/>
  <c r="O106" i="13"/>
  <c r="K14" i="23" s="1"/>
  <c r="O107" i="13"/>
  <c r="O108" i="13"/>
  <c r="O109" i="13"/>
  <c r="O110" i="13"/>
  <c r="K173" i="23" s="1"/>
  <c r="O111" i="13"/>
  <c r="K174" i="23" s="1"/>
  <c r="O112" i="13"/>
  <c r="O113" i="13"/>
  <c r="O114" i="13"/>
  <c r="O115" i="13"/>
  <c r="O116" i="13"/>
  <c r="O117" i="13"/>
  <c r="O118" i="13"/>
  <c r="K177" i="23" s="1"/>
  <c r="O119" i="13"/>
  <c r="K178" i="23" s="1"/>
  <c r="O120" i="13"/>
  <c r="O121" i="13"/>
  <c r="O122" i="13"/>
  <c r="K90" i="23" s="1"/>
  <c r="O123" i="13"/>
  <c r="O124" i="13"/>
  <c r="O125" i="13"/>
  <c r="O126" i="13"/>
  <c r="K93" i="23" s="1"/>
  <c r="O127" i="13"/>
  <c r="K94" i="23" s="1"/>
  <c r="O128" i="13"/>
  <c r="O129" i="13"/>
  <c r="O130" i="13"/>
  <c r="K30" i="23" s="1"/>
  <c r="O131" i="13"/>
  <c r="O132" i="13"/>
  <c r="O133" i="13"/>
  <c r="O134" i="13"/>
  <c r="K180" i="23" s="1"/>
  <c r="O135" i="13"/>
  <c r="K31" i="23" s="1"/>
  <c r="O136" i="13"/>
  <c r="O137" i="13"/>
  <c r="O138" i="13"/>
  <c r="O139" i="13"/>
  <c r="O140" i="13"/>
  <c r="O141" i="13"/>
  <c r="O142" i="13"/>
  <c r="K99" i="23" s="1"/>
  <c r="O143" i="13"/>
  <c r="K100" i="23" s="1"/>
  <c r="O144" i="13"/>
  <c r="O145" i="13"/>
  <c r="O146" i="13"/>
  <c r="K184" i="23" s="1"/>
  <c r="O147" i="13"/>
  <c r="O148" i="13"/>
  <c r="O149" i="13"/>
  <c r="O150" i="13"/>
  <c r="K103" i="23" s="1"/>
  <c r="O151" i="13"/>
  <c r="K104" i="23" s="1"/>
  <c r="O152" i="13"/>
  <c r="O153" i="13"/>
  <c r="O154" i="13"/>
  <c r="K7" i="23" s="1"/>
  <c r="O155" i="13"/>
  <c r="O156" i="13"/>
  <c r="O157" i="13"/>
  <c r="O158" i="13"/>
  <c r="K187" i="23" s="1"/>
  <c r="O159" i="13"/>
  <c r="K188" i="23" s="1"/>
  <c r="O160" i="13"/>
  <c r="O161" i="13"/>
  <c r="O162" i="13"/>
  <c r="K158" i="23" s="1"/>
  <c r="O163" i="13"/>
  <c r="O164" i="13"/>
  <c r="O165" i="13"/>
  <c r="O166" i="13"/>
  <c r="K134" i="23" s="1"/>
  <c r="O167" i="13"/>
  <c r="O168" i="13"/>
  <c r="O169" i="13"/>
  <c r="O170" i="13"/>
  <c r="O171" i="13"/>
  <c r="O172" i="13"/>
  <c r="O173" i="13"/>
  <c r="O174" i="13"/>
  <c r="K120" i="23" s="1"/>
  <c r="O175" i="13"/>
  <c r="O176" i="13"/>
  <c r="O177" i="13"/>
  <c r="O178" i="13"/>
  <c r="O179" i="13"/>
  <c r="O180" i="13"/>
  <c r="O181" i="13"/>
  <c r="O182" i="13"/>
  <c r="K213" i="23" s="1"/>
  <c r="O183" i="13"/>
  <c r="O184" i="13"/>
  <c r="O185" i="13"/>
  <c r="O186" i="13"/>
  <c r="O187" i="13"/>
  <c r="O188" i="13"/>
  <c r="O189" i="13"/>
  <c r="O190" i="13"/>
  <c r="K40" i="23" s="1"/>
  <c r="O191" i="13"/>
  <c r="O192" i="13"/>
  <c r="O193" i="13"/>
  <c r="O194" i="13"/>
  <c r="O195" i="13"/>
  <c r="O196" i="13"/>
  <c r="O197" i="13"/>
  <c r="O198" i="13"/>
  <c r="K194" i="23" s="1"/>
  <c r="O199" i="13"/>
  <c r="K195" i="23" s="1"/>
  <c r="O200" i="13"/>
  <c r="O201" i="13"/>
  <c r="O202" i="13"/>
  <c r="K197" i="23" s="1"/>
  <c r="O203" i="13"/>
  <c r="K198" i="23" s="1"/>
  <c r="O204" i="13"/>
  <c r="O205" i="13"/>
  <c r="O206" i="13"/>
  <c r="K200" i="23" s="1"/>
  <c r="O207" i="13"/>
  <c r="O208" i="13"/>
  <c r="O209" i="13"/>
  <c r="O210" i="13"/>
  <c r="K202" i="23" s="1"/>
  <c r="O211" i="13"/>
  <c r="O212" i="13"/>
  <c r="O213" i="13"/>
  <c r="O214" i="13"/>
  <c r="K15" i="23" s="1"/>
  <c r="O215" i="13"/>
  <c r="O216" i="13"/>
  <c r="O217" i="13"/>
  <c r="O218" i="13"/>
  <c r="O219" i="13"/>
  <c r="K206" i="23" s="1"/>
  <c r="O220" i="13"/>
  <c r="O221" i="13"/>
  <c r="O222" i="13"/>
  <c r="K221" i="23" s="1"/>
  <c r="O223" i="13"/>
  <c r="O224" i="13"/>
  <c r="O225" i="13"/>
  <c r="O226" i="13"/>
  <c r="K116" i="23" s="1"/>
  <c r="O227" i="13"/>
  <c r="K211" i="23" s="1"/>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3" i="13"/>
  <c r="N45" i="13"/>
  <c r="N47" i="13"/>
  <c r="N49" i="13"/>
  <c r="N51" i="13"/>
  <c r="N53" i="13"/>
  <c r="N55" i="13"/>
  <c r="N57" i="13"/>
  <c r="N58" i="13"/>
  <c r="N60" i="13"/>
  <c r="N62" i="13"/>
  <c r="N66" i="13"/>
  <c r="N67" i="13"/>
  <c r="N68" i="13"/>
  <c r="N69" i="13"/>
  <c r="N71" i="13"/>
  <c r="N73" i="13"/>
  <c r="N74" i="13"/>
  <c r="N76" i="13"/>
  <c r="N77" i="13"/>
  <c r="N80"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 i="13"/>
  <c r="O2" i="13"/>
  <c r="K136" i="23" s="1"/>
  <c r="P2" i="13"/>
  <c r="Q2" i="13"/>
  <c r="R2" i="13"/>
  <c r="S2" i="13"/>
  <c r="M9" i="13"/>
  <c r="M10" i="13"/>
  <c r="M11" i="13"/>
  <c r="M12" i="13"/>
  <c r="M13" i="13"/>
  <c r="M14" i="13"/>
  <c r="M15" i="13"/>
  <c r="M16" i="13"/>
  <c r="M17" i="13"/>
  <c r="M18" i="13"/>
  <c r="M19" i="13"/>
  <c r="J46" i="23" s="1"/>
  <c r="M20" i="13"/>
  <c r="J131" i="23" s="1"/>
  <c r="M21" i="13"/>
  <c r="M22" i="13"/>
  <c r="M23" i="13"/>
  <c r="M24" i="13"/>
  <c r="M25" i="13"/>
  <c r="M26" i="13"/>
  <c r="M27" i="13"/>
  <c r="J146" i="23" s="1"/>
  <c r="M28" i="13"/>
  <c r="M29" i="13"/>
  <c r="M30" i="13"/>
  <c r="M31" i="13"/>
  <c r="J8" i="23" s="1"/>
  <c r="M32" i="13"/>
  <c r="J149" i="23" s="1"/>
  <c r="M33" i="13"/>
  <c r="M34" i="13"/>
  <c r="M35" i="13"/>
  <c r="J151" i="23" s="1"/>
  <c r="M36" i="13"/>
  <c r="J49" i="23" s="1"/>
  <c r="M37" i="13"/>
  <c r="M38" i="13"/>
  <c r="M39" i="13"/>
  <c r="J154" i="23" s="1"/>
  <c r="M40" i="13"/>
  <c r="M41" i="13"/>
  <c r="M43" i="13"/>
  <c r="M45" i="13"/>
  <c r="J52" i="23" s="1"/>
  <c r="M47" i="13"/>
  <c r="M49" i="13"/>
  <c r="M51" i="13"/>
  <c r="M53" i="13"/>
  <c r="M55" i="13"/>
  <c r="M57" i="13"/>
  <c r="M60" i="13"/>
  <c r="M62" i="13"/>
  <c r="M65" i="13"/>
  <c r="M66" i="13"/>
  <c r="M67" i="13"/>
  <c r="M68" i="13"/>
  <c r="J225" i="23" s="1"/>
  <c r="M69" i="13"/>
  <c r="M71" i="13"/>
  <c r="M73" i="13"/>
  <c r="M76" i="13"/>
  <c r="J68" i="23" s="1"/>
  <c r="M77" i="13"/>
  <c r="J166" i="23" s="1"/>
  <c r="M80" i="13"/>
  <c r="M81" i="13"/>
  <c r="M82" i="13"/>
  <c r="J167" i="23" s="1"/>
  <c r="M83" i="13"/>
  <c r="M84" i="13"/>
  <c r="M85" i="13"/>
  <c r="M86" i="13"/>
  <c r="J72" i="23" s="1"/>
  <c r="M87" i="13"/>
  <c r="M88" i="13"/>
  <c r="M89" i="13"/>
  <c r="M90" i="13"/>
  <c r="M91" i="13"/>
  <c r="J133" i="23" s="1"/>
  <c r="M92" i="13"/>
  <c r="M93" i="13"/>
  <c r="M94" i="13"/>
  <c r="J75" i="23" s="1"/>
  <c r="M95" i="13"/>
  <c r="J226" i="23" s="1"/>
  <c r="M96" i="13"/>
  <c r="M97" i="13"/>
  <c r="M98" i="13"/>
  <c r="J77" i="23" s="1"/>
  <c r="M99" i="13"/>
  <c r="J78" i="23" s="1"/>
  <c r="M100" i="13"/>
  <c r="M101" i="13"/>
  <c r="M102" i="13"/>
  <c r="J80" i="23" s="1"/>
  <c r="M103" i="13"/>
  <c r="M104" i="13"/>
  <c r="M105" i="13"/>
  <c r="M106" i="13"/>
  <c r="J14" i="23" s="1"/>
  <c r="M107" i="13"/>
  <c r="M108" i="13"/>
  <c r="M109" i="13"/>
  <c r="M110" i="13"/>
  <c r="J173" i="23" s="1"/>
  <c r="M111" i="13"/>
  <c r="M112" i="13"/>
  <c r="M113" i="13"/>
  <c r="M114" i="13"/>
  <c r="J176" i="23" s="1"/>
  <c r="M115" i="13"/>
  <c r="J86" i="23" s="1"/>
  <c r="M116" i="13"/>
  <c r="M117" i="13"/>
  <c r="M118" i="13"/>
  <c r="J177" i="23" s="1"/>
  <c r="M119" i="13"/>
  <c r="J178" i="23" s="1"/>
  <c r="M120" i="13"/>
  <c r="M121" i="13"/>
  <c r="M122" i="13"/>
  <c r="M123" i="13"/>
  <c r="M124" i="13"/>
  <c r="M125" i="13"/>
  <c r="M126" i="13"/>
  <c r="J93" i="23" s="1"/>
  <c r="M127" i="13"/>
  <c r="J94" i="23" s="1"/>
  <c r="M128" i="13"/>
  <c r="M129" i="13"/>
  <c r="M130" i="13"/>
  <c r="J30" i="23" s="1"/>
  <c r="M131" i="13"/>
  <c r="J218" i="23" s="1"/>
  <c r="M132" i="13"/>
  <c r="M133" i="13"/>
  <c r="M134" i="13"/>
  <c r="J180" i="23" s="1"/>
  <c r="M135" i="13"/>
  <c r="J31" i="23" s="1"/>
  <c r="M136" i="13"/>
  <c r="M137" i="13"/>
  <c r="M138" i="13"/>
  <c r="J181" i="23" s="1"/>
  <c r="M139" i="13"/>
  <c r="M140" i="13"/>
  <c r="M141" i="13"/>
  <c r="M142" i="13"/>
  <c r="J99" i="23" s="1"/>
  <c r="M143" i="13"/>
  <c r="J100" i="23" s="1"/>
  <c r="M144" i="13"/>
  <c r="M145" i="13"/>
  <c r="M146" i="13"/>
  <c r="J184" i="23" s="1"/>
  <c r="M147" i="13"/>
  <c r="J185" i="23" s="1"/>
  <c r="M148" i="13"/>
  <c r="M149" i="13"/>
  <c r="M150" i="13"/>
  <c r="J103" i="23" s="1"/>
  <c r="M151" i="13"/>
  <c r="M152" i="13"/>
  <c r="M153" i="13"/>
  <c r="M154" i="13"/>
  <c r="J7" i="23" s="1"/>
  <c r="M155" i="13"/>
  <c r="M156" i="13"/>
  <c r="M157" i="13"/>
  <c r="M158" i="13"/>
  <c r="J187" i="23" s="1"/>
  <c r="M159" i="13"/>
  <c r="M160" i="13"/>
  <c r="M161" i="13"/>
  <c r="M162" i="13"/>
  <c r="J158" i="23" s="1"/>
  <c r="M163" i="13"/>
  <c r="M164" i="13"/>
  <c r="M165" i="13"/>
  <c r="M166" i="13"/>
  <c r="J23" i="23" s="1"/>
  <c r="M167" i="13"/>
  <c r="M168" i="13"/>
  <c r="M169" i="13"/>
  <c r="M170" i="13"/>
  <c r="M171" i="13"/>
  <c r="M172" i="13"/>
  <c r="M173" i="13"/>
  <c r="M174" i="13"/>
  <c r="J120" i="23" s="1"/>
  <c r="M175" i="13"/>
  <c r="M176" i="13"/>
  <c r="M177" i="13"/>
  <c r="M178" i="13"/>
  <c r="M179" i="13"/>
  <c r="J124" i="23" s="1"/>
  <c r="M180" i="13"/>
  <c r="M181" i="13"/>
  <c r="M182" i="13"/>
  <c r="J213" i="23" s="1"/>
  <c r="M183" i="13"/>
  <c r="M184" i="13"/>
  <c r="M185" i="13"/>
  <c r="M186" i="13"/>
  <c r="J127" i="23" s="1"/>
  <c r="M187" i="13"/>
  <c r="J128" i="23" s="1"/>
  <c r="M188" i="13"/>
  <c r="M189" i="13"/>
  <c r="M190" i="13"/>
  <c r="J40" i="23" s="1"/>
  <c r="M191" i="13"/>
  <c r="J108" i="23" s="1"/>
  <c r="M192" i="13"/>
  <c r="M193" i="13"/>
  <c r="M194" i="13"/>
  <c r="M195" i="13"/>
  <c r="J192" i="23" s="1"/>
  <c r="M196" i="13"/>
  <c r="M197" i="13"/>
  <c r="M198" i="13"/>
  <c r="J194" i="23" s="1"/>
  <c r="M199" i="13"/>
  <c r="J195" i="23" s="1"/>
  <c r="M200" i="13"/>
  <c r="M201" i="13"/>
  <c r="M202" i="13"/>
  <c r="M203" i="13"/>
  <c r="M204" i="13"/>
  <c r="M205" i="13"/>
  <c r="M206" i="13"/>
  <c r="J200" i="23" s="1"/>
  <c r="M207" i="13"/>
  <c r="M208" i="13"/>
  <c r="M209" i="13"/>
  <c r="M210" i="13"/>
  <c r="J202" i="23" s="1"/>
  <c r="M211" i="13"/>
  <c r="J230" i="23" s="1"/>
  <c r="M212" i="13"/>
  <c r="M213" i="13"/>
  <c r="M214" i="13"/>
  <c r="J27" i="23" s="1"/>
  <c r="M215" i="13"/>
  <c r="J204" i="23" s="1"/>
  <c r="M216" i="13"/>
  <c r="M217" i="13"/>
  <c r="M218" i="13"/>
  <c r="M219" i="13"/>
  <c r="M220" i="13"/>
  <c r="M221" i="13"/>
  <c r="M222" i="13"/>
  <c r="M223" i="13"/>
  <c r="J208" i="23" s="1"/>
  <c r="M224" i="13"/>
  <c r="M225" i="13"/>
  <c r="M226" i="13"/>
  <c r="J116" i="23" s="1"/>
  <c r="M227" i="13"/>
  <c r="J211" i="23" s="1"/>
  <c r="M8" i="13"/>
  <c r="M3" i="13"/>
  <c r="M4" i="13"/>
  <c r="M5" i="13"/>
  <c r="M6" i="13"/>
  <c r="M7" i="13"/>
  <c r="M2" i="13"/>
  <c r="AC4" i="13"/>
  <c r="AC5" i="13"/>
  <c r="AC6" i="13"/>
  <c r="AC7" i="13"/>
  <c r="AC8" i="13"/>
  <c r="AC9" i="13"/>
  <c r="AC10" i="13"/>
  <c r="AC11"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39" i="13"/>
  <c r="AC40" i="13"/>
  <c r="AC41" i="13"/>
  <c r="AC42" i="13"/>
  <c r="AC43" i="13"/>
  <c r="AC44" i="13"/>
  <c r="AC45" i="13"/>
  <c r="AC46" i="13"/>
  <c r="AC47" i="13"/>
  <c r="AC48" i="13"/>
  <c r="AC49" i="13"/>
  <c r="AC50" i="13"/>
  <c r="AC51" i="13"/>
  <c r="AC52" i="13"/>
  <c r="AC53" i="13"/>
  <c r="AC54" i="13"/>
  <c r="AC55" i="13"/>
  <c r="AC56" i="13"/>
  <c r="AC57" i="13"/>
  <c r="AC58" i="13"/>
  <c r="AC59" i="13"/>
  <c r="AC60" i="13"/>
  <c r="AC61" i="13"/>
  <c r="AC62" i="13"/>
  <c r="AC63" i="13"/>
  <c r="AC64" i="13"/>
  <c r="AC65" i="13"/>
  <c r="AC66" i="13"/>
  <c r="AC67" i="13"/>
  <c r="AC68" i="13"/>
  <c r="AC69" i="13"/>
  <c r="AC70" i="13"/>
  <c r="AC71" i="13"/>
  <c r="AC72" i="13"/>
  <c r="AC73" i="13"/>
  <c r="AC74" i="13"/>
  <c r="AC75" i="13"/>
  <c r="AC76" i="13"/>
  <c r="AC77" i="13"/>
  <c r="AC78" i="13"/>
  <c r="AC79" i="13"/>
  <c r="AC80" i="13"/>
  <c r="AC81" i="13"/>
  <c r="AC82" i="13"/>
  <c r="AC83" i="13"/>
  <c r="AC84" i="13"/>
  <c r="AC85" i="13"/>
  <c r="AC86" i="13"/>
  <c r="AC87" i="13"/>
  <c r="AC88" i="13"/>
  <c r="AC89" i="13"/>
  <c r="AC90" i="13"/>
  <c r="AC91" i="13"/>
  <c r="AC92" i="13"/>
  <c r="AC93" i="13"/>
  <c r="AC94" i="13"/>
  <c r="AC95" i="13"/>
  <c r="AC96" i="13"/>
  <c r="AC97" i="13"/>
  <c r="AC98" i="13"/>
  <c r="AC99" i="13"/>
  <c r="AC100" i="13"/>
  <c r="AC101" i="13"/>
  <c r="AC102" i="13"/>
  <c r="AC103" i="13"/>
  <c r="AC104" i="13"/>
  <c r="AC105" i="13"/>
  <c r="AC106" i="13"/>
  <c r="AC107" i="13"/>
  <c r="AC108" i="13"/>
  <c r="AC109" i="13"/>
  <c r="AC110" i="13"/>
  <c r="AC111" i="13"/>
  <c r="AC112" i="13"/>
  <c r="AC113" i="13"/>
  <c r="AC114" i="13"/>
  <c r="AC115" i="13"/>
  <c r="AC116" i="13"/>
  <c r="AC117" i="13"/>
  <c r="AC118" i="13"/>
  <c r="AC119" i="13"/>
  <c r="AC120" i="13"/>
  <c r="AC121" i="13"/>
  <c r="AC122" i="13"/>
  <c r="AC123" i="13"/>
  <c r="AC124" i="13"/>
  <c r="AC125" i="13"/>
  <c r="AC126" i="13"/>
  <c r="AC127" i="13"/>
  <c r="AC128" i="13"/>
  <c r="AC129" i="13"/>
  <c r="AC130" i="13"/>
  <c r="AC131" i="13"/>
  <c r="AC132" i="13"/>
  <c r="AC133" i="13"/>
  <c r="AC134" i="13"/>
  <c r="AC135" i="13"/>
  <c r="AC136" i="13"/>
  <c r="AC137" i="13"/>
  <c r="AC138" i="13"/>
  <c r="AC139" i="13"/>
  <c r="AC140" i="13"/>
  <c r="AC141" i="13"/>
  <c r="AC142" i="13"/>
  <c r="AC143" i="13"/>
  <c r="AC144" i="13"/>
  <c r="AC145" i="13"/>
  <c r="AC146" i="13"/>
  <c r="AC147" i="13"/>
  <c r="AC148" i="13"/>
  <c r="AC149" i="13"/>
  <c r="AC150" i="13"/>
  <c r="AC151" i="13"/>
  <c r="AC152" i="13"/>
  <c r="AC153" i="13"/>
  <c r="AC154" i="13"/>
  <c r="AC155" i="13"/>
  <c r="AC156" i="13"/>
  <c r="AC157" i="13"/>
  <c r="AC158" i="13"/>
  <c r="AC159" i="13"/>
  <c r="AC160" i="13"/>
  <c r="AC161" i="13"/>
  <c r="AC162" i="13"/>
  <c r="AC163" i="13"/>
  <c r="AC164" i="13"/>
  <c r="AC165" i="13"/>
  <c r="AC166" i="13"/>
  <c r="AC167" i="13"/>
  <c r="AC168" i="13"/>
  <c r="AC169" i="13"/>
  <c r="AC170" i="13"/>
  <c r="AC171" i="13"/>
  <c r="AC172" i="13"/>
  <c r="AC173" i="13"/>
  <c r="AC174" i="13"/>
  <c r="AC175" i="13"/>
  <c r="AC176" i="13"/>
  <c r="AC177" i="13"/>
  <c r="AC178" i="13"/>
  <c r="AC179" i="13"/>
  <c r="AC180" i="13"/>
  <c r="AC181" i="13"/>
  <c r="AC182" i="13"/>
  <c r="AC183" i="13"/>
  <c r="AC184" i="13"/>
  <c r="AC185" i="13"/>
  <c r="AC186" i="13"/>
  <c r="AC187" i="13"/>
  <c r="AC188" i="13"/>
  <c r="AC189" i="13"/>
  <c r="AC190" i="13"/>
  <c r="AC191" i="13"/>
  <c r="AC192" i="13"/>
  <c r="AC193" i="13"/>
  <c r="AC194" i="13"/>
  <c r="AC195" i="13"/>
  <c r="AC196" i="13"/>
  <c r="AC197" i="13"/>
  <c r="AC198" i="13"/>
  <c r="AC199" i="13"/>
  <c r="AC200" i="13"/>
  <c r="AC201" i="13"/>
  <c r="AC202" i="13"/>
  <c r="AC203" i="13"/>
  <c r="AC204" i="13"/>
  <c r="AC205" i="13"/>
  <c r="AC206" i="13"/>
  <c r="AC207" i="13"/>
  <c r="AC208" i="13"/>
  <c r="AC209" i="13"/>
  <c r="AC210" i="13"/>
  <c r="AC211" i="13"/>
  <c r="AC212" i="13"/>
  <c r="AC213" i="13"/>
  <c r="AC214" i="13"/>
  <c r="AC215" i="13"/>
  <c r="AC216" i="13"/>
  <c r="AC217" i="13"/>
  <c r="AC218" i="13"/>
  <c r="AC219" i="13"/>
  <c r="AC220" i="13"/>
  <c r="AC221" i="13"/>
  <c r="AC222" i="13"/>
  <c r="AC223" i="13"/>
  <c r="AC224" i="13"/>
  <c r="AC225" i="13"/>
  <c r="AC226" i="13"/>
  <c r="AC227" i="13"/>
  <c r="AC3" i="13"/>
  <c r="AC2" i="13"/>
  <c r="AB2" i="13"/>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B50" i="13"/>
  <c r="AB51" i="13"/>
  <c r="AB52" i="13"/>
  <c r="AB53" i="13"/>
  <c r="AB54" i="13"/>
  <c r="AB55" i="13"/>
  <c r="AB56" i="13"/>
  <c r="AB57" i="13"/>
  <c r="AB58" i="13"/>
  <c r="AB59"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6" i="13"/>
  <c r="AB87" i="13"/>
  <c r="AB88" i="13"/>
  <c r="AB89" i="13"/>
  <c r="AB90" i="13"/>
  <c r="AB91" i="13"/>
  <c r="AB92" i="13"/>
  <c r="AB93" i="13"/>
  <c r="AB94" i="13"/>
  <c r="AB95" i="13"/>
  <c r="AB96" i="13"/>
  <c r="AB97" i="13"/>
  <c r="AB98" i="13"/>
  <c r="AB99" i="13"/>
  <c r="AB100" i="13"/>
  <c r="AB101" i="13"/>
  <c r="AB102" i="13"/>
  <c r="AB103" i="13"/>
  <c r="AB104" i="13"/>
  <c r="AB105" i="13"/>
  <c r="AB106" i="13"/>
  <c r="AB107" i="13"/>
  <c r="AB108" i="13"/>
  <c r="AB109" i="13"/>
  <c r="AB110" i="13"/>
  <c r="AB111" i="13"/>
  <c r="AB112" i="13"/>
  <c r="AB113" i="13"/>
  <c r="AB114" i="13"/>
  <c r="AB115" i="13"/>
  <c r="AB116" i="13"/>
  <c r="AB117" i="13"/>
  <c r="AB118" i="13"/>
  <c r="AB119" i="13"/>
  <c r="AB120" i="13"/>
  <c r="AB121" i="13"/>
  <c r="AB122" i="13"/>
  <c r="AB123" i="13"/>
  <c r="AB124" i="13"/>
  <c r="AB125" i="13"/>
  <c r="AB126" i="13"/>
  <c r="AB127" i="13"/>
  <c r="AB128" i="13"/>
  <c r="AB129" i="13"/>
  <c r="AB130" i="13"/>
  <c r="AB131" i="13"/>
  <c r="AB132" i="13"/>
  <c r="AB133" i="13"/>
  <c r="AB134" i="13"/>
  <c r="AB135" i="13"/>
  <c r="AB136" i="13"/>
  <c r="AB137" i="13"/>
  <c r="AB138" i="13"/>
  <c r="AB139" i="13"/>
  <c r="AB140" i="13"/>
  <c r="AB141" i="13"/>
  <c r="AB142" i="13"/>
  <c r="AB143" i="13"/>
  <c r="AB144" i="13"/>
  <c r="AB145" i="13"/>
  <c r="AB146" i="13"/>
  <c r="AB147" i="13"/>
  <c r="AB148" i="13"/>
  <c r="AB149" i="13"/>
  <c r="AB150" i="13"/>
  <c r="AB151" i="13"/>
  <c r="AB152" i="13"/>
  <c r="AB153" i="13"/>
  <c r="AB154" i="13"/>
  <c r="AB155" i="13"/>
  <c r="AB156" i="13"/>
  <c r="AB157" i="13"/>
  <c r="AB158" i="13"/>
  <c r="AB159" i="13"/>
  <c r="AB160" i="13"/>
  <c r="AB161" i="13"/>
  <c r="AB162" i="13"/>
  <c r="AB163" i="13"/>
  <c r="AB164" i="13"/>
  <c r="AB165" i="13"/>
  <c r="AB166" i="13"/>
  <c r="AB167" i="13"/>
  <c r="AB168" i="13"/>
  <c r="AB169" i="13"/>
  <c r="AB170" i="13"/>
  <c r="AB171" i="13"/>
  <c r="AB172" i="13"/>
  <c r="AB173" i="13"/>
  <c r="AB174" i="13"/>
  <c r="AB175" i="13"/>
  <c r="AB176" i="13"/>
  <c r="AB177" i="13"/>
  <c r="AB178" i="13"/>
  <c r="AB179" i="13"/>
  <c r="AB180" i="13"/>
  <c r="AB181" i="13"/>
  <c r="AB182" i="13"/>
  <c r="AB183" i="13"/>
  <c r="AB184" i="13"/>
  <c r="AB185" i="13"/>
  <c r="AB186" i="13"/>
  <c r="AB187" i="13"/>
  <c r="AB188" i="13"/>
  <c r="AB189" i="13"/>
  <c r="AB190" i="13"/>
  <c r="AB191" i="13"/>
  <c r="AB192" i="13"/>
  <c r="AB193" i="13"/>
  <c r="AB194" i="13"/>
  <c r="AB195" i="13"/>
  <c r="AB196" i="13"/>
  <c r="AB197" i="13"/>
  <c r="AB198" i="13"/>
  <c r="AB199" i="13"/>
  <c r="AB200" i="13"/>
  <c r="AB201" i="13"/>
  <c r="AB202" i="13"/>
  <c r="AB203" i="13"/>
  <c r="AB204" i="13"/>
  <c r="AB205" i="13"/>
  <c r="AB206" i="13"/>
  <c r="AB207" i="13"/>
  <c r="AB208" i="13"/>
  <c r="AB209" i="13"/>
  <c r="AB210" i="13"/>
  <c r="AB211" i="13"/>
  <c r="AB212" i="13"/>
  <c r="AB213" i="13"/>
  <c r="AB214" i="13"/>
  <c r="AB215" i="13"/>
  <c r="AB216" i="13"/>
  <c r="AB217" i="13"/>
  <c r="AB218" i="13"/>
  <c r="AB219" i="13"/>
  <c r="AB220" i="13"/>
  <c r="AB221" i="13"/>
  <c r="AB222" i="13"/>
  <c r="AB223" i="13"/>
  <c r="AB224" i="13"/>
  <c r="AB225" i="13"/>
  <c r="AB226" i="13"/>
  <c r="AB227" i="13"/>
  <c r="AA2" i="13"/>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 i="1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159" i="23"/>
  <c r="E160" i="23"/>
  <c r="E161" i="23"/>
  <c r="E162" i="23"/>
  <c r="E163" i="23"/>
  <c r="E164" i="23"/>
  <c r="E165" i="23"/>
  <c r="E166" i="23"/>
  <c r="E167" i="23"/>
  <c r="E168" i="23"/>
  <c r="E169" i="23"/>
  <c r="E170"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205" i="23"/>
  <c r="E206" i="23"/>
  <c r="E207" i="23"/>
  <c r="E208" i="23"/>
  <c r="E209" i="23"/>
  <c r="E210" i="23"/>
  <c r="E211" i="23"/>
  <c r="E212" i="23"/>
  <c r="E213" i="23"/>
  <c r="E214" i="23"/>
  <c r="E215" i="23"/>
  <c r="E216" i="23"/>
  <c r="E217" i="23"/>
  <c r="E218" i="23"/>
  <c r="E219" i="23"/>
  <c r="E220" i="23"/>
  <c r="E221" i="23"/>
  <c r="E222" i="23"/>
  <c r="E223" i="23"/>
  <c r="E224" i="23"/>
  <c r="E225" i="23"/>
  <c r="E226" i="23"/>
  <c r="E227" i="23"/>
  <c r="E228" i="23"/>
  <c r="E229" i="23"/>
  <c r="E230" i="23"/>
  <c r="E231" i="23"/>
  <c r="E232"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62" i="23"/>
  <c r="D163" i="23"/>
  <c r="D164" i="23"/>
  <c r="D165" i="23"/>
  <c r="D166" i="23"/>
  <c r="D167" i="23"/>
  <c r="D168" i="23"/>
  <c r="D169" i="23"/>
  <c r="D170" i="23"/>
  <c r="D171" i="23"/>
  <c r="D172" i="23"/>
  <c r="D173" i="23"/>
  <c r="D174" i="23"/>
  <c r="D175" i="23"/>
  <c r="D176" i="23"/>
  <c r="D177" i="23"/>
  <c r="D178" i="23"/>
  <c r="D179" i="23"/>
  <c r="D180" i="23"/>
  <c r="D181" i="23"/>
  <c r="D182" i="23"/>
  <c r="D183" i="23"/>
  <c r="D184" i="23"/>
  <c r="D185" i="23"/>
  <c r="D186" i="23"/>
  <c r="D187" i="23"/>
  <c r="D188" i="23"/>
  <c r="D189" i="23"/>
  <c r="D190" i="23"/>
  <c r="D191" i="23"/>
  <c r="D192" i="23"/>
  <c r="D193" i="23"/>
  <c r="D194" i="23"/>
  <c r="D195" i="23"/>
  <c r="D196" i="23"/>
  <c r="D197" i="23"/>
  <c r="D198" i="23"/>
  <c r="D199" i="23"/>
  <c r="D200" i="23"/>
  <c r="D201" i="23"/>
  <c r="D202" i="23"/>
  <c r="D203" i="23"/>
  <c r="D204" i="23"/>
  <c r="D205" i="23"/>
  <c r="D206" i="23"/>
  <c r="D207" i="23"/>
  <c r="D208" i="23"/>
  <c r="D209" i="23"/>
  <c r="D210" i="23"/>
  <c r="D211" i="23"/>
  <c r="D212" i="23"/>
  <c r="D213" i="23"/>
  <c r="D214" i="23"/>
  <c r="D215" i="23"/>
  <c r="D216" i="23"/>
  <c r="D217" i="23"/>
  <c r="D218" i="23"/>
  <c r="D219" i="23"/>
  <c r="D220" i="23"/>
  <c r="D221" i="23"/>
  <c r="D222" i="23"/>
  <c r="D223" i="23"/>
  <c r="D224" i="23"/>
  <c r="D225" i="23"/>
  <c r="D226" i="23"/>
  <c r="D227" i="23"/>
  <c r="D228" i="23"/>
  <c r="D229" i="23"/>
  <c r="D230" i="23"/>
  <c r="D231" i="23"/>
  <c r="D232" i="23"/>
  <c r="E5" i="23"/>
  <c r="D5" i="23"/>
  <c r="C33" i="23"/>
  <c r="C3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4"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5" i="23"/>
  <c r="H91" i="13"/>
  <c r="K8" i="23"/>
  <c r="K11" i="23"/>
  <c r="K16" i="23"/>
  <c r="K17" i="23"/>
  <c r="K18" i="23"/>
  <c r="K19" i="23"/>
  <c r="K28" i="23"/>
  <c r="K29" i="23"/>
  <c r="K34" i="23"/>
  <c r="K35" i="23"/>
  <c r="K36" i="23"/>
  <c r="K37" i="23"/>
  <c r="K38" i="23"/>
  <c r="K41" i="23"/>
  <c r="K42" i="23"/>
  <c r="K43" i="23"/>
  <c r="K44" i="23"/>
  <c r="K45" i="23"/>
  <c r="K46" i="23"/>
  <c r="K47" i="23"/>
  <c r="K49" i="23"/>
  <c r="K108" i="23"/>
  <c r="K109" i="23"/>
  <c r="K110" i="23"/>
  <c r="K111" i="23"/>
  <c r="K112" i="23"/>
  <c r="K113" i="23"/>
  <c r="K114" i="23"/>
  <c r="K115" i="23"/>
  <c r="K117" i="23"/>
  <c r="K118" i="23"/>
  <c r="K119" i="23"/>
  <c r="K121" i="23"/>
  <c r="K122" i="23"/>
  <c r="K123" i="23"/>
  <c r="K124" i="23"/>
  <c r="K125" i="23"/>
  <c r="K126" i="23"/>
  <c r="K127" i="23"/>
  <c r="K128" i="23"/>
  <c r="K129" i="23"/>
  <c r="K130" i="23"/>
  <c r="K131" i="23"/>
  <c r="K135" i="23"/>
  <c r="K137" i="23"/>
  <c r="K138" i="23"/>
  <c r="K139" i="23"/>
  <c r="K143" i="23"/>
  <c r="K144" i="23"/>
  <c r="K146" i="23"/>
  <c r="K147" i="23"/>
  <c r="K148" i="23"/>
  <c r="K149" i="23"/>
  <c r="K151" i="23"/>
  <c r="K152" i="23"/>
  <c r="K154" i="23"/>
  <c r="K155" i="23"/>
  <c r="K191" i="23"/>
  <c r="K192" i="23"/>
  <c r="K193" i="23"/>
  <c r="K196" i="23"/>
  <c r="K199" i="23"/>
  <c r="K201" i="23"/>
  <c r="K203" i="23"/>
  <c r="K204" i="23"/>
  <c r="K205" i="23"/>
  <c r="K207" i="23"/>
  <c r="K208" i="23"/>
  <c r="K209" i="23"/>
  <c r="K210" i="23"/>
  <c r="K212" i="23"/>
  <c r="K214" i="23"/>
  <c r="K220" i="23"/>
  <c r="K222" i="23"/>
  <c r="K230" i="23"/>
  <c r="K231" i="23"/>
  <c r="K232" i="23"/>
  <c r="J9" i="23"/>
  <c r="J11" i="23"/>
  <c r="J16" i="23"/>
  <c r="J17" i="23"/>
  <c r="J18" i="23"/>
  <c r="J19" i="23"/>
  <c r="J28" i="23"/>
  <c r="J29" i="23"/>
  <c r="J34" i="23"/>
  <c r="J35" i="23"/>
  <c r="J37" i="23"/>
  <c r="J38" i="23"/>
  <c r="J39" i="23"/>
  <c r="J41" i="23"/>
  <c r="J42" i="23"/>
  <c r="J43" i="23"/>
  <c r="J44" i="23"/>
  <c r="J45" i="23"/>
  <c r="J47" i="23"/>
  <c r="J48" i="23"/>
  <c r="J109" i="23"/>
  <c r="J110" i="23"/>
  <c r="J111" i="23"/>
  <c r="J112" i="23"/>
  <c r="J113" i="23"/>
  <c r="J114" i="23"/>
  <c r="J115" i="23"/>
  <c r="J117" i="23"/>
  <c r="J118" i="23"/>
  <c r="J119" i="23"/>
  <c r="J121" i="23"/>
  <c r="J122" i="23"/>
  <c r="J123" i="23"/>
  <c r="J125" i="23"/>
  <c r="J126" i="23"/>
  <c r="J129" i="23"/>
  <c r="J130" i="23"/>
  <c r="J135" i="23"/>
  <c r="J136" i="23"/>
  <c r="J137" i="23"/>
  <c r="J138" i="23"/>
  <c r="J139" i="23"/>
  <c r="J140" i="23"/>
  <c r="J141" i="23"/>
  <c r="J142" i="23"/>
  <c r="J143" i="23"/>
  <c r="J144" i="23"/>
  <c r="J145" i="23"/>
  <c r="J147" i="23"/>
  <c r="J148" i="23"/>
  <c r="J150" i="23"/>
  <c r="J152" i="23"/>
  <c r="J153" i="23"/>
  <c r="J155" i="23"/>
  <c r="J191" i="23"/>
  <c r="J193" i="23"/>
  <c r="J196" i="23"/>
  <c r="J197" i="23"/>
  <c r="J198" i="23"/>
  <c r="J199" i="23"/>
  <c r="J201" i="23"/>
  <c r="J203" i="23"/>
  <c r="J205" i="23"/>
  <c r="J206" i="23"/>
  <c r="J207" i="23"/>
  <c r="J209" i="23"/>
  <c r="J210" i="23"/>
  <c r="J212" i="23"/>
  <c r="J214" i="23"/>
  <c r="J220" i="23"/>
  <c r="J221" i="23"/>
  <c r="J222" i="23"/>
  <c r="J223" i="23"/>
  <c r="J231" i="23"/>
  <c r="J232"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5" i="23"/>
  <c r="H7" i="23"/>
  <c r="H8" i="23"/>
  <c r="H9" i="23"/>
  <c r="H10" i="23"/>
  <c r="H11" i="23"/>
  <c r="H12" i="23"/>
  <c r="H13" i="23"/>
  <c r="H14" i="23"/>
  <c r="H15" i="23"/>
  <c r="H16" i="23"/>
  <c r="H17" i="23"/>
  <c r="H18" i="23"/>
  <c r="H19" i="23"/>
  <c r="H20" i="23"/>
  <c r="H21" i="23"/>
  <c r="H22" i="23"/>
  <c r="H23" i="23"/>
  <c r="H24" i="23"/>
  <c r="H25" i="23"/>
  <c r="H26" i="23"/>
  <c r="H27" i="23"/>
  <c r="H28" i="23"/>
  <c r="H29" i="23"/>
  <c r="H31" i="23"/>
  <c r="H33" i="23"/>
  <c r="H34" i="23"/>
  <c r="H35" i="23"/>
  <c r="H36" i="23"/>
  <c r="H37" i="23"/>
  <c r="H38" i="23"/>
  <c r="H39" i="23"/>
  <c r="H40" i="23"/>
  <c r="H41" i="23"/>
  <c r="H42" i="23"/>
  <c r="H43" i="23"/>
  <c r="H44" i="23"/>
  <c r="H45" i="23"/>
  <c r="H46" i="23"/>
  <c r="H47" i="23"/>
  <c r="H48" i="23"/>
  <c r="H49" i="23"/>
  <c r="H50" i="23"/>
  <c r="H51" i="23"/>
  <c r="H52" i="23"/>
  <c r="H53" i="23"/>
  <c r="H54" i="23"/>
  <c r="H55" i="23"/>
  <c r="H56" i="23"/>
  <c r="H58" i="23"/>
  <c r="H59" i="23"/>
  <c r="H60" i="23"/>
  <c r="H61" i="23"/>
  <c r="H62" i="23"/>
  <c r="H63" i="23"/>
  <c r="H64" i="23"/>
  <c r="H65" i="23"/>
  <c r="H66" i="23"/>
  <c r="H67" i="23"/>
  <c r="H68" i="23"/>
  <c r="H69" i="23"/>
  <c r="H70" i="23"/>
  <c r="H71" i="23"/>
  <c r="H72" i="23"/>
  <c r="H73" i="23"/>
  <c r="H74" i="23"/>
  <c r="H75" i="23"/>
  <c r="H76" i="23"/>
  <c r="H77" i="23"/>
  <c r="H78" i="23"/>
  <c r="H79" i="23"/>
  <c r="H80" i="23"/>
  <c r="H82" i="23"/>
  <c r="H83" i="23"/>
  <c r="H84" i="23"/>
  <c r="H85" i="23"/>
  <c r="H86" i="23"/>
  <c r="H87" i="23"/>
  <c r="H88" i="23"/>
  <c r="H89" i="23"/>
  <c r="H90" i="23"/>
  <c r="H91" i="23"/>
  <c r="H92" i="23"/>
  <c r="H93" i="23"/>
  <c r="H94" i="23"/>
  <c r="H95" i="23"/>
  <c r="H96" i="23"/>
  <c r="H97" i="23"/>
  <c r="H98" i="23"/>
  <c r="H99" i="23"/>
  <c r="H100" i="23"/>
  <c r="H102" i="23"/>
  <c r="H103" i="23"/>
  <c r="H104"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60" i="23"/>
  <c r="H161" i="23"/>
  <c r="H162" i="23"/>
  <c r="H163" i="23"/>
  <c r="H164" i="23"/>
  <c r="H165" i="23"/>
  <c r="H166" i="23"/>
  <c r="H167" i="23"/>
  <c r="H168" i="23"/>
  <c r="H169" i="23"/>
  <c r="H171" i="23"/>
  <c r="H172" i="23"/>
  <c r="H173" i="23"/>
  <c r="H174" i="23"/>
  <c r="H175" i="23"/>
  <c r="H176" i="23"/>
  <c r="H177" i="23"/>
  <c r="H178" i="23"/>
  <c r="H180" i="23"/>
  <c r="H181" i="23"/>
  <c r="H182" i="23"/>
  <c r="H184" i="23"/>
  <c r="H187"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5" i="23"/>
  <c r="G5" i="23"/>
  <c r="G7" i="23"/>
  <c r="G8" i="23"/>
  <c r="G9" i="23"/>
  <c r="G10" i="23"/>
  <c r="G11" i="23"/>
  <c r="G12" i="23"/>
  <c r="G13" i="23"/>
  <c r="G14" i="23"/>
  <c r="G15" i="23"/>
  <c r="G16" i="23"/>
  <c r="G17" i="23"/>
  <c r="G18" i="23"/>
  <c r="G19" i="23"/>
  <c r="G20" i="23"/>
  <c r="G21" i="23"/>
  <c r="G22" i="23"/>
  <c r="G23" i="23"/>
  <c r="G24" i="23"/>
  <c r="G25" i="23"/>
  <c r="G26" i="23"/>
  <c r="G27" i="23"/>
  <c r="G28" i="23"/>
  <c r="G29" i="23"/>
  <c r="G31" i="23"/>
  <c r="G33" i="23"/>
  <c r="G34" i="23"/>
  <c r="G35" i="23"/>
  <c r="G36" i="23"/>
  <c r="G37" i="23"/>
  <c r="G38" i="23"/>
  <c r="G39" i="23"/>
  <c r="G40" i="23"/>
  <c r="G41" i="23"/>
  <c r="G42" i="23"/>
  <c r="G43" i="23"/>
  <c r="G44" i="23"/>
  <c r="G45" i="23"/>
  <c r="G46" i="23"/>
  <c r="G47" i="23"/>
  <c r="G48" i="23"/>
  <c r="G49" i="23"/>
  <c r="G50" i="23"/>
  <c r="G51" i="23"/>
  <c r="G52" i="23"/>
  <c r="G53" i="23"/>
  <c r="G54" i="23"/>
  <c r="G55" i="23"/>
  <c r="G56" i="23"/>
  <c r="G58" i="23"/>
  <c r="G59" i="23"/>
  <c r="G60" i="23"/>
  <c r="G61" i="23"/>
  <c r="G62" i="23"/>
  <c r="G63" i="23"/>
  <c r="G64" i="23"/>
  <c r="G65" i="23"/>
  <c r="G66" i="23"/>
  <c r="G67" i="23"/>
  <c r="G68" i="23"/>
  <c r="G69" i="23"/>
  <c r="G70" i="23"/>
  <c r="G71" i="23"/>
  <c r="G72" i="23"/>
  <c r="G73" i="23"/>
  <c r="G74" i="23"/>
  <c r="G75" i="23"/>
  <c r="G76" i="23"/>
  <c r="G77" i="23"/>
  <c r="G78" i="23"/>
  <c r="G79" i="23"/>
  <c r="G80" i="23"/>
  <c r="G82" i="23"/>
  <c r="G83" i="23"/>
  <c r="G84" i="23"/>
  <c r="G85" i="23"/>
  <c r="G86" i="23"/>
  <c r="G87" i="23"/>
  <c r="G88" i="23"/>
  <c r="G89" i="23"/>
  <c r="G90" i="23"/>
  <c r="G91" i="23"/>
  <c r="G92" i="23"/>
  <c r="G93" i="23"/>
  <c r="G94" i="23"/>
  <c r="G95" i="23"/>
  <c r="G96" i="23"/>
  <c r="G97" i="23"/>
  <c r="G98" i="23"/>
  <c r="G99" i="23"/>
  <c r="G100" i="23"/>
  <c r="G102" i="23"/>
  <c r="G103" i="23"/>
  <c r="G104"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60" i="23"/>
  <c r="G161" i="23"/>
  <c r="G162" i="23"/>
  <c r="G163" i="23"/>
  <c r="G164" i="23"/>
  <c r="G165" i="23"/>
  <c r="G166" i="23"/>
  <c r="G167" i="23"/>
  <c r="G168" i="23"/>
  <c r="G169" i="23"/>
  <c r="G171" i="23"/>
  <c r="G172" i="23"/>
  <c r="G174" i="23"/>
  <c r="G176" i="23"/>
  <c r="G181" i="23"/>
  <c r="G182" i="23"/>
  <c r="G187"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3" i="23"/>
  <c r="F34" i="23"/>
  <c r="F35" i="23"/>
  <c r="F36" i="23"/>
  <c r="F37" i="23"/>
  <c r="F38" i="23"/>
  <c r="F39" i="23"/>
  <c r="F40" i="23"/>
  <c r="F41" i="23"/>
  <c r="F42" i="23"/>
  <c r="F43" i="23"/>
  <c r="F44" i="23"/>
  <c r="F45" i="23"/>
  <c r="F46" i="23"/>
  <c r="F47" i="23"/>
  <c r="F48" i="23"/>
  <c r="F49" i="23"/>
  <c r="F50" i="23"/>
  <c r="F51" i="23"/>
  <c r="F52" i="23"/>
  <c r="F53" i="23"/>
  <c r="F54" i="23"/>
  <c r="F55" i="23"/>
  <c r="F56" i="23"/>
  <c r="F58" i="23"/>
  <c r="F59" i="23"/>
  <c r="F60" i="23"/>
  <c r="F61" i="23"/>
  <c r="F62" i="23"/>
  <c r="F63" i="23"/>
  <c r="F64" i="23"/>
  <c r="F65" i="23"/>
  <c r="F66" i="23"/>
  <c r="F67" i="23"/>
  <c r="F68" i="23"/>
  <c r="F69" i="23"/>
  <c r="F70" i="23"/>
  <c r="F71" i="23"/>
  <c r="F72" i="23"/>
  <c r="F73" i="23"/>
  <c r="F74" i="23"/>
  <c r="F75" i="23"/>
  <c r="F76" i="23"/>
  <c r="F77" i="23"/>
  <c r="F78" i="23"/>
  <c r="F79" i="23"/>
  <c r="F80" i="23"/>
  <c r="F82" i="23"/>
  <c r="F83" i="23"/>
  <c r="F84" i="23"/>
  <c r="F85" i="23"/>
  <c r="F86" i="23"/>
  <c r="F87" i="23"/>
  <c r="F88" i="23"/>
  <c r="F89" i="23"/>
  <c r="F90" i="23"/>
  <c r="F91" i="23"/>
  <c r="F92" i="23"/>
  <c r="F93" i="23"/>
  <c r="F94" i="23"/>
  <c r="F95" i="23"/>
  <c r="F96" i="23"/>
  <c r="F97" i="23"/>
  <c r="F98" i="23"/>
  <c r="F99" i="23"/>
  <c r="F100" i="23"/>
  <c r="F102" i="23"/>
  <c r="F103" i="23"/>
  <c r="F104"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60" i="23"/>
  <c r="F161" i="23"/>
  <c r="F162" i="23"/>
  <c r="F163" i="23"/>
  <c r="F164" i="23"/>
  <c r="F165" i="23"/>
  <c r="F166" i="23"/>
  <c r="F167" i="23"/>
  <c r="F168" i="23"/>
  <c r="F169" i="23"/>
  <c r="F170" i="23"/>
  <c r="F171" i="23"/>
  <c r="F172" i="23"/>
  <c r="F174" i="23"/>
  <c r="F176" i="23"/>
  <c r="F181" i="23"/>
  <c r="F182" i="23"/>
  <c r="F185"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5" i="23"/>
  <c r="E6" i="19"/>
  <c r="E8" i="19"/>
  <c r="E9" i="19"/>
  <c r="E10" i="19"/>
  <c r="E11"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4" i="19"/>
  <c r="E145"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5" i="19"/>
  <c r="E176" i="19"/>
  <c r="E177" i="19"/>
  <c r="E178" i="19"/>
  <c r="E179" i="19"/>
  <c r="E180" i="19"/>
  <c r="E181" i="19"/>
  <c r="E182" i="19"/>
  <c r="E183" i="19"/>
  <c r="E184" i="19"/>
  <c r="E186" i="19"/>
  <c r="E187" i="19"/>
  <c r="E188" i="19"/>
  <c r="E189" i="19"/>
  <c r="E190" i="19"/>
  <c r="E191" i="19"/>
  <c r="E192" i="19"/>
  <c r="E193" i="19"/>
  <c r="E194" i="19"/>
  <c r="E196" i="19"/>
  <c r="E197" i="19"/>
  <c r="E198"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1" i="19"/>
  <c r="E313" i="19"/>
  <c r="E314" i="19"/>
  <c r="E315" i="19"/>
  <c r="E316" i="19"/>
  <c r="E317" i="19"/>
  <c r="E318" i="19"/>
  <c r="E319" i="19"/>
  <c r="E320" i="19"/>
  <c r="E321" i="19"/>
  <c r="E322"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5" i="19"/>
  <c r="C26" i="19"/>
  <c r="C5" i="19"/>
  <c r="D5" i="19"/>
  <c r="C6" i="19"/>
  <c r="D6" i="19"/>
  <c r="C8" i="19"/>
  <c r="D8" i="19"/>
  <c r="C9" i="19"/>
  <c r="D9" i="19"/>
  <c r="C10" i="19"/>
  <c r="D10" i="19"/>
  <c r="C11" i="19"/>
  <c r="D11" i="19"/>
  <c r="C21" i="19"/>
  <c r="D21" i="19"/>
  <c r="C22" i="19"/>
  <c r="D22" i="19"/>
  <c r="C23" i="19"/>
  <c r="D23" i="19"/>
  <c r="C24" i="19"/>
  <c r="D24" i="19"/>
  <c r="C25"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5"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5" i="19"/>
  <c r="D176" i="19"/>
  <c r="D177" i="19"/>
  <c r="D178" i="19"/>
  <c r="D179" i="19"/>
  <c r="D180" i="19"/>
  <c r="D181" i="19"/>
  <c r="D182" i="19"/>
  <c r="D183" i="19"/>
  <c r="D184" i="19"/>
  <c r="D186" i="19"/>
  <c r="D187" i="19"/>
  <c r="D188" i="19"/>
  <c r="D189" i="19"/>
  <c r="D190" i="19"/>
  <c r="D191" i="19"/>
  <c r="D192" i="19"/>
  <c r="D193" i="19"/>
  <c r="D194" i="19"/>
  <c r="D196" i="19"/>
  <c r="D197" i="19"/>
  <c r="D198"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9" i="19"/>
  <c r="D270" i="19"/>
  <c r="D271" i="19"/>
  <c r="D272" i="19"/>
  <c r="D273" i="19"/>
  <c r="D274"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1" i="19"/>
  <c r="D313" i="19"/>
  <c r="D314" i="19"/>
  <c r="D315" i="19"/>
  <c r="D316" i="19"/>
  <c r="D317" i="19"/>
  <c r="D318" i="19"/>
  <c r="D320" i="19"/>
  <c r="D322" i="19"/>
  <c r="D324" i="19"/>
  <c r="D325" i="19"/>
  <c r="D326" i="19"/>
  <c r="D327" i="19"/>
  <c r="D328" i="19"/>
  <c r="D329" i="19"/>
  <c r="D330" i="19"/>
  <c r="D331" i="19"/>
  <c r="D333" i="19"/>
  <c r="D334" i="19"/>
  <c r="D335" i="19"/>
  <c r="D336" i="19"/>
  <c r="D337" i="19"/>
  <c r="D338" i="19"/>
  <c r="D339" i="19"/>
  <c r="D340" i="19"/>
  <c r="D341" i="19"/>
  <c r="D342" i="19"/>
  <c r="D343" i="19"/>
  <c r="D344" i="19"/>
  <c r="D345" i="19"/>
  <c r="D346" i="19"/>
  <c r="D347" i="19"/>
  <c r="D348" i="19"/>
  <c r="D349" i="19"/>
  <c r="D350" i="19"/>
  <c r="D351" i="19"/>
  <c r="D352" i="19"/>
  <c r="D353"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5" i="19"/>
  <c r="C176" i="19"/>
  <c r="C177" i="19"/>
  <c r="C178" i="19"/>
  <c r="C179" i="19"/>
  <c r="C180" i="19"/>
  <c r="C181" i="19"/>
  <c r="C182" i="19"/>
  <c r="C183" i="19"/>
  <c r="C184" i="19"/>
  <c r="C186" i="19"/>
  <c r="C187" i="19"/>
  <c r="C188" i="19"/>
  <c r="C189" i="19"/>
  <c r="C190" i="19"/>
  <c r="C191" i="19"/>
  <c r="C192" i="19"/>
  <c r="C193" i="19"/>
  <c r="C194" i="19"/>
  <c r="C196" i="19"/>
  <c r="C197" i="19"/>
  <c r="C198"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45" i="19"/>
  <c r="C346" i="19"/>
  <c r="C347" i="19"/>
  <c r="C348" i="19"/>
  <c r="C349" i="19"/>
  <c r="C350" i="19"/>
  <c r="I91" i="13"/>
  <c r="H104" i="13"/>
  <c r="D185" i="19" s="1"/>
  <c r="F81" i="23"/>
  <c r="M236" i="3"/>
  <c r="A162" i="13"/>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U55" i="13"/>
  <c r="K57" i="23"/>
  <c r="H55" i="13"/>
  <c r="F57" i="2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53" i="3"/>
  <c r="D100" i="3"/>
  <c r="D150" i="3"/>
  <c r="D238" i="3"/>
  <c r="D263" i="3"/>
  <c r="D279" i="3"/>
  <c r="D308" i="3"/>
  <c r="D94" i="3"/>
  <c r="D95" i="3"/>
  <c r="D149" i="3"/>
  <c r="D283" i="3"/>
  <c r="D397" i="3"/>
  <c r="D357" i="3"/>
  <c r="D5" i="3"/>
  <c r="D6" i="3"/>
  <c r="D51" i="3"/>
  <c r="D56" i="3"/>
  <c r="D73" i="3"/>
  <c r="D107" i="3"/>
  <c r="D112" i="3"/>
  <c r="D137" i="3"/>
  <c r="D143" i="3"/>
  <c r="D151" i="3"/>
  <c r="D217" i="3"/>
  <c r="D218" i="3"/>
  <c r="D226" i="3"/>
  <c r="D243" i="3"/>
  <c r="D362" i="3"/>
  <c r="D290" i="3"/>
  <c r="D334" i="3"/>
  <c r="D315" i="3"/>
  <c r="D367" i="3"/>
  <c r="D387" i="3"/>
  <c r="D213" i="3"/>
  <c r="D364" i="3"/>
  <c r="D365" i="3"/>
  <c r="D36" i="3"/>
  <c r="D76" i="3"/>
  <c r="D85" i="3"/>
  <c r="D84" i="3"/>
  <c r="D99" i="3"/>
  <c r="D101" i="3"/>
  <c r="D118" i="3"/>
  <c r="D120" i="3"/>
  <c r="D122" i="3"/>
  <c r="D126" i="3"/>
  <c r="D246" i="3"/>
  <c r="D250" i="3"/>
  <c r="D255" i="3"/>
  <c r="D256" i="3"/>
  <c r="D332" i="3"/>
  <c r="D341" i="3"/>
  <c r="D347" i="3"/>
  <c r="D371" i="3"/>
  <c r="D386" i="3"/>
  <c r="D394" i="3"/>
  <c r="D270" i="3"/>
  <c r="D38" i="3"/>
  <c r="D50" i="3"/>
  <c r="D123" i="3"/>
  <c r="D144" i="3"/>
  <c r="D225" i="3"/>
  <c r="D244" i="3"/>
  <c r="D323" i="3"/>
  <c r="D352" i="3"/>
  <c r="D348" i="3"/>
  <c r="D10" i="3"/>
  <c r="D23" i="3"/>
  <c r="D24" i="3"/>
  <c r="D34" i="3"/>
  <c r="D71" i="3"/>
  <c r="D81" i="3"/>
  <c r="D83" i="3"/>
  <c r="D125" i="3"/>
  <c r="D148" i="3"/>
  <c r="D249" i="3"/>
  <c r="D252" i="3"/>
  <c r="D257" i="3"/>
  <c r="D271" i="3"/>
  <c r="D293" i="3"/>
  <c r="D296" i="3"/>
  <c r="D297" i="3"/>
  <c r="D298" i="3"/>
  <c r="D317" i="3"/>
  <c r="D320" i="3"/>
  <c r="D324" i="3"/>
  <c r="D336" i="3"/>
  <c r="D78" i="3"/>
  <c r="D44" i="3"/>
  <c r="D69" i="3"/>
  <c r="D124" i="3"/>
  <c r="D128" i="3"/>
  <c r="D129" i="3"/>
  <c r="D230" i="3"/>
  <c r="D277" i="3"/>
  <c r="D310" i="3"/>
  <c r="D311" i="3"/>
  <c r="D346" i="3"/>
  <c r="D383" i="3"/>
  <c r="D262" i="3"/>
  <c r="D258" i="3"/>
  <c r="D373" i="3"/>
  <c r="D130" i="3"/>
  <c r="D4" i="3"/>
  <c r="D9" i="3"/>
  <c r="D11" i="3"/>
  <c r="D12" i="3"/>
  <c r="D14" i="3"/>
  <c r="D15" i="3"/>
  <c r="D16" i="3"/>
  <c r="D17" i="3"/>
  <c r="D21" i="3"/>
  <c r="D25" i="3"/>
  <c r="D39" i="3"/>
  <c r="D42" i="3"/>
  <c r="D45" i="3"/>
  <c r="D54" i="3"/>
  <c r="D57" i="3"/>
  <c r="D59" i="3"/>
  <c r="D64" i="3"/>
  <c r="D72" i="3"/>
  <c r="D88" i="3"/>
  <c r="D90" i="3"/>
  <c r="D91" i="3"/>
  <c r="D111" i="3"/>
  <c r="D116" i="3"/>
  <c r="D131" i="3"/>
  <c r="D132" i="3"/>
  <c r="D134" i="3"/>
  <c r="D141" i="3"/>
  <c r="D202" i="3"/>
  <c r="D205" i="3"/>
  <c r="D206" i="3"/>
  <c r="D209" i="3"/>
  <c r="D210" i="3"/>
  <c r="D211" i="3"/>
  <c r="D221" i="3"/>
  <c r="D228" i="3"/>
  <c r="D245" i="3"/>
  <c r="D267" i="3"/>
  <c r="D273" i="3"/>
  <c r="D281" i="3"/>
  <c r="D285" i="3"/>
  <c r="D292" i="3"/>
  <c r="D294" i="3"/>
  <c r="D300" i="3"/>
  <c r="D307" i="3"/>
  <c r="D318" i="3"/>
  <c r="D326" i="3"/>
  <c r="D330" i="3"/>
  <c r="D344" i="3"/>
  <c r="D377" i="3"/>
  <c r="D378" i="3"/>
  <c r="D379" i="3"/>
  <c r="D382" i="3"/>
  <c r="D396" i="3"/>
  <c r="D398" i="3"/>
  <c r="D61" i="3"/>
  <c r="D156" i="3"/>
  <c r="D269" i="3"/>
  <c r="D339" i="3"/>
  <c r="D22" i="3"/>
  <c r="D8" i="3"/>
  <c r="D104" i="3"/>
  <c r="D121" i="3"/>
  <c r="D152" i="3"/>
  <c r="D354" i="3"/>
  <c r="D360" i="3"/>
  <c r="D32" i="3"/>
  <c r="D67" i="3"/>
  <c r="D102" i="3"/>
  <c r="D105" i="3"/>
  <c r="D133" i="3"/>
  <c r="D223" i="3"/>
  <c r="D275" i="3"/>
  <c r="D303" i="3"/>
  <c r="D321" i="3"/>
  <c r="D343" i="3"/>
  <c r="D350" i="3"/>
  <c r="D366" i="3"/>
  <c r="D368" i="3"/>
  <c r="D239" i="3"/>
  <c r="D74" i="3"/>
  <c r="D33" i="3"/>
  <c r="D68" i="3"/>
  <c r="D305" i="3"/>
  <c r="D356" i="3"/>
  <c r="D55" i="3"/>
  <c r="D349" i="3"/>
  <c r="D214" i="3"/>
  <c r="D240" i="3"/>
  <c r="D337" i="3"/>
  <c r="D13" i="3"/>
  <c r="D316" i="3"/>
  <c r="D359" i="3"/>
  <c r="D157" i="3"/>
  <c r="D160" i="3"/>
  <c r="D251" i="3"/>
  <c r="D286" i="3"/>
  <c r="D384" i="3"/>
  <c r="D241" i="3"/>
  <c r="D390" i="3"/>
  <c r="D110" i="3"/>
  <c r="D155" i="3"/>
  <c r="D62" i="3"/>
  <c r="D385" i="3"/>
  <c r="D380" i="3"/>
  <c r="D231" i="3"/>
  <c r="D340" i="3"/>
  <c r="D86" i="3"/>
  <c r="D142" i="3"/>
  <c r="D331" i="3"/>
  <c r="D136" i="3"/>
  <c r="D325" i="3"/>
  <c r="D87" i="3"/>
  <c r="D322" i="3"/>
  <c r="D381" i="3"/>
  <c r="D372" i="3"/>
  <c r="D229" i="3"/>
  <c r="D345" i="3"/>
  <c r="D338" i="3"/>
  <c r="D370" i="3"/>
  <c r="D276" i="3"/>
  <c r="D272" i="3"/>
  <c r="D222" i="3"/>
  <c r="D235" i="3"/>
  <c r="D140" i="3"/>
  <c r="D97" i="3"/>
  <c r="D266" i="3"/>
  <c r="D47" i="3"/>
  <c r="D159" i="3"/>
  <c r="D70" i="3"/>
  <c r="D265" i="3"/>
  <c r="D2" i="3"/>
  <c r="D138" i="3"/>
  <c r="D135" i="3"/>
  <c r="D89" i="3"/>
  <c r="D60" i="3"/>
  <c r="D117" i="3"/>
  <c r="D329" i="3"/>
  <c r="D103" i="3"/>
  <c r="D353" i="3"/>
  <c r="D264" i="3"/>
  <c r="D301" i="3"/>
  <c r="D19" i="3"/>
  <c r="D327" i="3"/>
  <c r="D376" i="3"/>
  <c r="D319" i="3"/>
  <c r="D18" i="3"/>
  <c r="D302" i="3"/>
  <c r="D304" i="3"/>
  <c r="D287" i="3"/>
  <c r="D92" i="3"/>
  <c r="D139" i="3"/>
  <c r="D203" i="3"/>
  <c r="D204" i="3"/>
  <c r="D207" i="3"/>
  <c r="D212" i="3"/>
  <c r="D215" i="3"/>
  <c r="D146" i="3"/>
  <c r="D216" i="3"/>
  <c r="D219" i="3"/>
  <c r="D220" i="3"/>
  <c r="D154" i="3"/>
  <c r="D224" i="3"/>
  <c r="D227" i="3"/>
  <c r="D369" i="3"/>
  <c r="D242" i="3"/>
  <c r="D46" i="3"/>
  <c r="D113" i="3"/>
  <c r="D49" i="3"/>
  <c r="D280" i="3"/>
  <c r="D282" i="3"/>
  <c r="D153" i="3"/>
  <c r="D58" i="3"/>
  <c r="D119" i="3"/>
  <c r="D254" i="3"/>
  <c r="D253" i="3"/>
  <c r="D284" i="3"/>
  <c r="D288" i="3"/>
  <c r="D63" i="3"/>
  <c r="D259" i="3"/>
  <c r="D261" i="3"/>
  <c r="D65" i="3"/>
  <c r="D260" i="3"/>
  <c r="D278" i="3"/>
  <c r="D20" i="3"/>
  <c r="D289" i="3"/>
  <c r="D291" i="3"/>
  <c r="D295" i="3"/>
  <c r="D299" i="3"/>
  <c r="D306" i="3"/>
  <c r="D313" i="3"/>
  <c r="D328" i="3"/>
  <c r="D335" i="3"/>
  <c r="D342" i="3"/>
  <c r="D3" i="3"/>
  <c r="D28" i="3"/>
  <c r="D361" i="3"/>
  <c r="D26" i="3"/>
  <c r="D27" i="3"/>
  <c r="D29" i="3"/>
  <c r="D31" i="3"/>
  <c r="D35" i="3"/>
  <c r="D351" i="3"/>
  <c r="D355" i="3"/>
  <c r="D358" i="3"/>
  <c r="D363" i="3"/>
  <c r="D40" i="3"/>
  <c r="D96" i="3"/>
  <c r="D93" i="3"/>
  <c r="D41" i="3"/>
  <c r="D98" i="3"/>
  <c r="D30" i="3"/>
  <c r="D106" i="3"/>
  <c r="D108" i="3"/>
  <c r="D109" i="3"/>
  <c r="D309" i="3"/>
  <c r="D312" i="3"/>
  <c r="D314" i="3"/>
  <c r="D75" i="3"/>
  <c r="D127" i="3"/>
  <c r="D77" i="3"/>
  <c r="D80" i="3"/>
  <c r="D7" i="3"/>
  <c r="D37" i="3"/>
  <c r="D43" i="3"/>
  <c r="D48" i="3"/>
  <c r="D52" i="3"/>
  <c r="D66" i="3"/>
  <c r="D79" i="3"/>
  <c r="D82" i="3"/>
  <c r="D114" i="3"/>
  <c r="D115" i="3"/>
  <c r="D145" i="3"/>
  <c r="D147" i="3"/>
  <c r="D158" i="3"/>
  <c r="D161" i="3"/>
  <c r="D201" i="3"/>
  <c r="D208" i="3"/>
  <c r="D232" i="3"/>
  <c r="D233" i="3"/>
  <c r="D234" i="3"/>
  <c r="D236" i="3"/>
  <c r="D237" i="3"/>
  <c r="D247" i="3"/>
  <c r="D248" i="3"/>
  <c r="D268" i="3"/>
  <c r="D274" i="3"/>
  <c r="D333" i="3"/>
  <c r="D374" i="3"/>
  <c r="D375" i="3"/>
  <c r="D388" i="3"/>
  <c r="D389" i="3"/>
  <c r="D391" i="3"/>
  <c r="D392" i="3"/>
  <c r="D393" i="3"/>
  <c r="D395" i="3"/>
  <c r="C205" i="2"/>
  <c r="D205" i="2" s="1"/>
  <c r="C204" i="2"/>
  <c r="D204" i="2" s="1"/>
  <c r="C203" i="2"/>
  <c r="D203" i="2" s="1"/>
  <c r="C202" i="2"/>
  <c r="D202" i="2" s="1"/>
  <c r="C201" i="2"/>
  <c r="D201" i="2" s="1"/>
  <c r="C200" i="2"/>
  <c r="D200" i="2" s="1"/>
  <c r="C199" i="2"/>
  <c r="D199" i="2" s="1"/>
  <c r="C198" i="2"/>
  <c r="D198" i="2" s="1"/>
  <c r="C197" i="2"/>
  <c r="D197" i="2" s="1"/>
  <c r="C196" i="2"/>
  <c r="D196" i="2" s="1"/>
  <c r="C195" i="2"/>
  <c r="D195" i="2" s="1"/>
  <c r="C194" i="2"/>
  <c r="D194" i="2" s="1"/>
  <c r="C193" i="2"/>
  <c r="D193" i="2" s="1"/>
  <c r="C192" i="2"/>
  <c r="D192" i="2" s="1"/>
  <c r="C191" i="2"/>
  <c r="D191" i="2" s="1"/>
  <c r="C190" i="2"/>
  <c r="D190" i="2" s="1"/>
  <c r="C189" i="2"/>
  <c r="D189" i="2" s="1"/>
  <c r="C188" i="2"/>
  <c r="D188" i="2" s="1"/>
  <c r="C187" i="2"/>
  <c r="D187" i="2" s="1"/>
  <c r="C186" i="2"/>
  <c r="D186" i="2" s="1"/>
  <c r="C185" i="2"/>
  <c r="D185" i="2" s="1"/>
  <c r="C184" i="2"/>
  <c r="D184" i="2" s="1"/>
  <c r="C183" i="2"/>
  <c r="D183" i="2" s="1"/>
  <c r="C182" i="2"/>
  <c r="D182" i="2" s="1"/>
  <c r="C181" i="2"/>
  <c r="D181" i="2" s="1"/>
  <c r="C180" i="2"/>
  <c r="D180" i="2" s="1"/>
  <c r="C179" i="2"/>
  <c r="D179" i="2" s="1"/>
  <c r="C178" i="2"/>
  <c r="D178" i="2" s="1"/>
  <c r="C177" i="2"/>
  <c r="D177" i="2" s="1"/>
  <c r="C176" i="2"/>
  <c r="D176" i="2" s="1"/>
  <c r="C175" i="2"/>
  <c r="D175" i="2" s="1"/>
  <c r="C174" i="2"/>
  <c r="D174" i="2" s="1"/>
  <c r="C173" i="2"/>
  <c r="D173" i="2" s="1"/>
  <c r="C172" i="2"/>
  <c r="D172" i="2" s="1"/>
  <c r="C171" i="2"/>
  <c r="D171" i="2" s="1"/>
  <c r="C170" i="2"/>
  <c r="D170" i="2" s="1"/>
  <c r="C169" i="2"/>
  <c r="D169" i="2" s="1"/>
  <c r="C168" i="2"/>
  <c r="D168" i="2" s="1"/>
  <c r="C167" i="2"/>
  <c r="D167" i="2" s="1"/>
  <c r="C166" i="2"/>
  <c r="D166" i="2" s="1"/>
  <c r="C165" i="2"/>
  <c r="D165" i="2" s="1"/>
  <c r="C164" i="2"/>
  <c r="D164" i="2" s="1"/>
  <c r="C163" i="2"/>
  <c r="D163" i="2" s="1"/>
  <c r="C162" i="2"/>
  <c r="D162" i="2" s="1"/>
  <c r="C161" i="2"/>
  <c r="D161" i="2" s="1"/>
  <c r="C160" i="2"/>
  <c r="D160" i="2" s="1"/>
  <c r="C159" i="2"/>
  <c r="D159" i="2" s="1"/>
  <c r="C158" i="2"/>
  <c r="D158" i="2" s="1"/>
  <c r="C157" i="2"/>
  <c r="D157" i="2" s="1"/>
  <c r="C156" i="2"/>
  <c r="D156" i="2" s="1"/>
  <c r="C155" i="2"/>
  <c r="D155" i="2" s="1"/>
  <c r="C154" i="2"/>
  <c r="D154" i="2" s="1"/>
  <c r="C153" i="2"/>
  <c r="D153" i="2" s="1"/>
  <c r="C152" i="2"/>
  <c r="D152" i="2" s="1"/>
  <c r="C151" i="2"/>
  <c r="D151" i="2" s="1"/>
  <c r="C150" i="2"/>
  <c r="D150" i="2" s="1"/>
  <c r="C149" i="2"/>
  <c r="D149" i="2" s="1"/>
  <c r="C148" i="2"/>
  <c r="D148" i="2" s="1"/>
  <c r="C147" i="2"/>
  <c r="D147" i="2" s="1"/>
  <c r="C146" i="2"/>
  <c r="D146" i="2" s="1"/>
  <c r="C145" i="2"/>
  <c r="D145" i="2" s="1"/>
  <c r="C144" i="2"/>
  <c r="D144" i="2" s="1"/>
  <c r="C143" i="2"/>
  <c r="D143" i="2" s="1"/>
  <c r="C142" i="2"/>
  <c r="D142" i="2" s="1"/>
  <c r="C141" i="2"/>
  <c r="D141" i="2" s="1"/>
  <c r="C140" i="2"/>
  <c r="D140" i="2" s="1"/>
  <c r="C139" i="2"/>
  <c r="D139" i="2" s="1"/>
  <c r="C138" i="2"/>
  <c r="D138" i="2" s="1"/>
  <c r="C137" i="2"/>
  <c r="D137" i="2" s="1"/>
  <c r="C136" i="2"/>
  <c r="D136" i="2" s="1"/>
  <c r="C135" i="2"/>
  <c r="D135" i="2" s="1"/>
  <c r="C134" i="2"/>
  <c r="D134" i="2" s="1"/>
  <c r="C133" i="2"/>
  <c r="D133" i="2" s="1"/>
  <c r="C132" i="2"/>
  <c r="D132" i="2" s="1"/>
  <c r="C131" i="2"/>
  <c r="D131" i="2" s="1"/>
  <c r="C130" i="2"/>
  <c r="D130" i="2" s="1"/>
  <c r="C129" i="2"/>
  <c r="D129" i="2" s="1"/>
  <c r="C128" i="2"/>
  <c r="D128" i="2" s="1"/>
  <c r="C127" i="2"/>
  <c r="D127" i="2" s="1"/>
  <c r="C126" i="2"/>
  <c r="D126" i="2" s="1"/>
  <c r="C125" i="2"/>
  <c r="D125" i="2" s="1"/>
  <c r="C124" i="2"/>
  <c r="D124" i="2" s="1"/>
  <c r="C123" i="2"/>
  <c r="D123" i="2" s="1"/>
  <c r="C122" i="2"/>
  <c r="D122" i="2" s="1"/>
  <c r="C121" i="2"/>
  <c r="D121" i="2" s="1"/>
  <c r="C120" i="2"/>
  <c r="D120" i="2" s="1"/>
  <c r="C119" i="2"/>
  <c r="D119" i="2" s="1"/>
  <c r="C118" i="2"/>
  <c r="D118" i="2" s="1"/>
  <c r="C117" i="2"/>
  <c r="D117" i="2" s="1"/>
  <c r="C116" i="2"/>
  <c r="D116" i="2" s="1"/>
  <c r="C115" i="2"/>
  <c r="D115" i="2" s="1"/>
  <c r="C114" i="2"/>
  <c r="D114" i="2" s="1"/>
  <c r="C113" i="2"/>
  <c r="D113" i="2" s="1"/>
  <c r="C112" i="2"/>
  <c r="D112" i="2" s="1"/>
  <c r="C111" i="2"/>
  <c r="D111" i="2" s="1"/>
  <c r="C110" i="2"/>
  <c r="D110" i="2" s="1"/>
  <c r="C109" i="2"/>
  <c r="D109" i="2" s="1"/>
  <c r="C108" i="2"/>
  <c r="D108" i="2" s="1"/>
  <c r="C107" i="2"/>
  <c r="D107" i="2" s="1"/>
  <c r="C106" i="2"/>
  <c r="D106" i="2" s="1"/>
  <c r="C105" i="2"/>
  <c r="D105" i="2" s="1"/>
  <c r="C104" i="2"/>
  <c r="D104" i="2" s="1"/>
  <c r="C103" i="2"/>
  <c r="D103" i="2" s="1"/>
  <c r="C102" i="2"/>
  <c r="D102" i="2" s="1"/>
  <c r="C101" i="2"/>
  <c r="D101" i="2" s="1"/>
  <c r="C100" i="2"/>
  <c r="D100" i="2" s="1"/>
  <c r="C99" i="2"/>
  <c r="D99" i="2" s="1"/>
  <c r="C98" i="2"/>
  <c r="D98" i="2" s="1"/>
  <c r="C97" i="2"/>
  <c r="D97" i="2" s="1"/>
  <c r="C96" i="2"/>
  <c r="D96" i="2" s="1"/>
  <c r="C95" i="2"/>
  <c r="D95" i="2" s="1"/>
  <c r="C94" i="2"/>
  <c r="D94" i="2" s="1"/>
  <c r="C93" i="2"/>
  <c r="D93" i="2" s="1"/>
  <c r="C92" i="2"/>
  <c r="D92" i="2" s="1"/>
  <c r="C91" i="2"/>
  <c r="D91" i="2" s="1"/>
  <c r="C90" i="2"/>
  <c r="D90" i="2" s="1"/>
  <c r="C89" i="2"/>
  <c r="D89" i="2" s="1"/>
  <c r="C88" i="2"/>
  <c r="D88" i="2" s="1"/>
  <c r="C87" i="2"/>
  <c r="D87" i="2" s="1"/>
  <c r="C86" i="2"/>
  <c r="D86" i="2" s="1"/>
  <c r="C85" i="2"/>
  <c r="D85" i="2" s="1"/>
  <c r="C84" i="2"/>
  <c r="D84" i="2" s="1"/>
  <c r="C83" i="2"/>
  <c r="D83" i="2" s="1"/>
  <c r="C82" i="2"/>
  <c r="D82" i="2" s="1"/>
  <c r="C81" i="2"/>
  <c r="D81" i="2" s="1"/>
  <c r="C80" i="2"/>
  <c r="D80" i="2" s="1"/>
  <c r="C79" i="2"/>
  <c r="D79" i="2" s="1"/>
  <c r="C78" i="2"/>
  <c r="D78" i="2" s="1"/>
  <c r="C77" i="2"/>
  <c r="D77" i="2" s="1"/>
  <c r="C76" i="2"/>
  <c r="D76" i="2" s="1"/>
  <c r="C75" i="2"/>
  <c r="D75" i="2" s="1"/>
  <c r="C74" i="2"/>
  <c r="D74" i="2" s="1"/>
  <c r="C73" i="2"/>
  <c r="D73" i="2" s="1"/>
  <c r="C72" i="2"/>
  <c r="D72" i="2" s="1"/>
  <c r="C71" i="2"/>
  <c r="D71" i="2" s="1"/>
  <c r="C70" i="2"/>
  <c r="D70" i="2" s="1"/>
  <c r="C69" i="2"/>
  <c r="D69" i="2" s="1"/>
  <c r="C68" i="2"/>
  <c r="D68" i="2" s="1"/>
  <c r="C67" i="2"/>
  <c r="D67" i="2" s="1"/>
  <c r="C66" i="2"/>
  <c r="D66" i="2" s="1"/>
  <c r="C65" i="2"/>
  <c r="D65" i="2" s="1"/>
  <c r="C64" i="2"/>
  <c r="D64" i="2" s="1"/>
  <c r="C63" i="2"/>
  <c r="D63" i="2" s="1"/>
  <c r="C62" i="2"/>
  <c r="D62" i="2" s="1"/>
  <c r="C61" i="2"/>
  <c r="D61" i="2" s="1"/>
  <c r="C60" i="2"/>
  <c r="D60" i="2" s="1"/>
  <c r="C59" i="2"/>
  <c r="D59" i="2" s="1"/>
  <c r="C58" i="2"/>
  <c r="D58"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c r="C34" i="2"/>
  <c r="D34" i="2" s="1"/>
  <c r="C33" i="2"/>
  <c r="D33" i="2"/>
  <c r="C32" i="2"/>
  <c r="D32" i="2" s="1"/>
  <c r="C31" i="2"/>
  <c r="D31" i="2"/>
  <c r="C30" i="2"/>
  <c r="D30" i="2" s="1"/>
  <c r="C29" i="2"/>
  <c r="D29" i="2"/>
  <c r="C28" i="2"/>
  <c r="D28" i="2" s="1"/>
  <c r="C27" i="2"/>
  <c r="D27" i="2"/>
  <c r="C26" i="2"/>
  <c r="D26" i="2" s="1"/>
  <c r="C25" i="2"/>
  <c r="D25" i="2"/>
  <c r="C24" i="2"/>
  <c r="D24" i="2" s="1"/>
  <c r="C23" i="2"/>
  <c r="D23" i="2"/>
  <c r="C22" i="2"/>
  <c r="D22" i="2" s="1"/>
  <c r="C21" i="2"/>
  <c r="D21" i="2"/>
  <c r="C20" i="2"/>
  <c r="D20" i="2" s="1"/>
  <c r="C19" i="2"/>
  <c r="D19" i="2"/>
  <c r="C18" i="2"/>
  <c r="D18" i="2" s="1"/>
  <c r="C17" i="2"/>
  <c r="D17" i="2"/>
  <c r="C16" i="2"/>
  <c r="D16" i="2" s="1"/>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C2" i="2"/>
  <c r="D2" i="2" s="1"/>
  <c r="M55" i="3"/>
  <c r="L55" i="3"/>
  <c r="H55" i="3"/>
  <c r="G7" i="17"/>
  <c r="G4" i="17"/>
  <c r="G9" i="17"/>
  <c r="G10" i="17"/>
  <c r="J57" i="23"/>
  <c r="G133" i="23"/>
  <c r="D268" i="19"/>
  <c r="C174" i="19"/>
  <c r="D275" i="19"/>
  <c r="E268" i="19"/>
  <c r="H133" i="23"/>
  <c r="I55" i="13"/>
  <c r="G57" i="23"/>
  <c r="H91" i="3"/>
  <c r="H113" i="13"/>
  <c r="E13" i="19" s="1"/>
  <c r="F175" i="23"/>
  <c r="H134" i="13"/>
  <c r="E17" i="19" s="1"/>
  <c r="F180" i="23"/>
  <c r="H118" i="13"/>
  <c r="E14" i="19" s="1"/>
  <c r="F177" i="23"/>
  <c r="H125" i="13"/>
  <c r="F179" i="23"/>
  <c r="H119" i="13"/>
  <c r="E15" i="19" s="1"/>
  <c r="F178" i="23"/>
  <c r="H110" i="13"/>
  <c r="E12" i="19" s="1"/>
  <c r="F173" i="23"/>
  <c r="K91" i="3"/>
  <c r="L91" i="3"/>
  <c r="C275" i="19"/>
  <c r="G55" i="3"/>
  <c r="L80" i="3"/>
  <c r="M244" i="3"/>
  <c r="G287" i="3"/>
  <c r="M86" i="3"/>
  <c r="G110" i="3"/>
  <c r="K253" i="3"/>
  <c r="H301" i="3"/>
  <c r="L302" i="3"/>
  <c r="H289" i="3"/>
  <c r="K147" i="3"/>
  <c r="K353" i="3"/>
  <c r="H395" i="3"/>
  <c r="M227" i="3"/>
  <c r="H366" i="3"/>
  <c r="G91" i="3"/>
  <c r="G358" i="3"/>
  <c r="G216" i="3"/>
  <c r="H307" i="3"/>
  <c r="L69" i="3"/>
  <c r="H244" i="3"/>
  <c r="K368" i="3"/>
  <c r="K390" i="3"/>
  <c r="G224" i="3"/>
  <c r="K229" i="3"/>
  <c r="L66" i="3"/>
  <c r="L135" i="3"/>
  <c r="M155" i="3"/>
  <c r="G213" i="3"/>
  <c r="H159" i="3"/>
  <c r="U82" i="13"/>
  <c r="K167" i="23"/>
  <c r="K240" i="3"/>
  <c r="L61" i="3"/>
  <c r="H351" i="3"/>
  <c r="G266" i="3"/>
  <c r="L301" i="3"/>
  <c r="L151" i="3"/>
  <c r="G382" i="3"/>
  <c r="G311" i="3"/>
  <c r="M271" i="3"/>
  <c r="M217" i="3"/>
  <c r="H238" i="3"/>
  <c r="H372" i="3"/>
  <c r="H347" i="3"/>
  <c r="L111" i="3"/>
  <c r="H389" i="3"/>
  <c r="G390" i="3"/>
  <c r="G265" i="3"/>
  <c r="K82" i="3"/>
  <c r="H260" i="3"/>
  <c r="M386" i="3"/>
  <c r="K151" i="3"/>
  <c r="M268" i="3"/>
  <c r="H290" i="3"/>
  <c r="K233" i="3"/>
  <c r="H376" i="3"/>
  <c r="J42" i="3"/>
  <c r="H125" i="3"/>
  <c r="G338" i="3"/>
  <c r="K217" i="3"/>
  <c r="L323" i="3"/>
  <c r="H231" i="3"/>
  <c r="G246" i="3"/>
  <c r="M387" i="3"/>
  <c r="M310" i="3"/>
  <c r="H302" i="3"/>
  <c r="L336" i="3"/>
  <c r="K357" i="3"/>
  <c r="K209" i="3"/>
  <c r="H328" i="3"/>
  <c r="L266" i="3"/>
  <c r="L395" i="3"/>
  <c r="M91" i="3"/>
  <c r="K389" i="3"/>
  <c r="H373" i="3"/>
  <c r="H392" i="3"/>
  <c r="G232" i="3"/>
  <c r="H243" i="3"/>
  <c r="M363" i="3"/>
  <c r="H352" i="3"/>
  <c r="K118" i="3"/>
  <c r="H363" i="3"/>
  <c r="H354" i="3"/>
  <c r="L147" i="3"/>
  <c r="L201" i="3"/>
  <c r="G330" i="3"/>
  <c r="L50" i="3"/>
  <c r="H299" i="3"/>
  <c r="H336" i="3"/>
  <c r="G262" i="3"/>
  <c r="H247" i="3"/>
  <c r="M356" i="3"/>
  <c r="H152" i="3"/>
  <c r="H268" i="3"/>
  <c r="H337" i="3"/>
  <c r="H329" i="3"/>
  <c r="K263" i="3"/>
  <c r="M142" i="3"/>
  <c r="G385" i="3"/>
  <c r="K99" i="3"/>
  <c r="G289" i="3"/>
  <c r="L88" i="3"/>
  <c r="M329" i="3"/>
  <c r="M248" i="3"/>
  <c r="M158" i="3"/>
  <c r="L230" i="3"/>
  <c r="K107" i="3"/>
  <c r="L237" i="3"/>
  <c r="M256" i="3"/>
  <c r="L297" i="3"/>
  <c r="G280" i="3"/>
  <c r="L389" i="3"/>
  <c r="K277" i="3"/>
  <c r="G362" i="3"/>
  <c r="G244" i="3"/>
  <c r="G356" i="3"/>
  <c r="H211" i="3"/>
  <c r="H207" i="3"/>
  <c r="H265" i="3"/>
  <c r="G221" i="3"/>
  <c r="M300" i="3"/>
  <c r="K322" i="3"/>
  <c r="H220" i="3"/>
  <c r="M92" i="3"/>
  <c r="K157" i="3"/>
  <c r="G281" i="3"/>
  <c r="G319" i="3"/>
  <c r="G202" i="3"/>
  <c r="G259" i="3"/>
  <c r="H242" i="3"/>
  <c r="M331" i="3"/>
  <c r="L81" i="3"/>
  <c r="K374" i="3"/>
  <c r="H343" i="3"/>
  <c r="G141" i="3"/>
  <c r="K331" i="3"/>
  <c r="L133" i="3"/>
  <c r="L86" i="3"/>
  <c r="L380" i="3"/>
  <c r="M226" i="3"/>
  <c r="G240" i="3"/>
  <c r="M322" i="3"/>
  <c r="M201" i="3"/>
  <c r="M109" i="3"/>
  <c r="M104" i="3"/>
  <c r="L365" i="3"/>
  <c r="K139" i="3"/>
  <c r="H219" i="3"/>
  <c r="K376" i="3"/>
  <c r="G327" i="3"/>
  <c r="K295" i="3"/>
  <c r="K377" i="3"/>
  <c r="M243" i="3"/>
  <c r="K88" i="3"/>
  <c r="K305" i="3"/>
  <c r="K90" i="3"/>
  <c r="K119" i="3"/>
  <c r="L371" i="3"/>
  <c r="L269" i="3"/>
  <c r="G294" i="3"/>
  <c r="L343" i="3"/>
  <c r="H229" i="3"/>
  <c r="L109" i="3"/>
  <c r="K95" i="3"/>
  <c r="L108" i="3"/>
  <c r="K379" i="3"/>
  <c r="K124" i="3"/>
  <c r="L289" i="3"/>
  <c r="M93" i="3"/>
  <c r="G313" i="3"/>
  <c r="M260" i="3"/>
  <c r="K278" i="3"/>
  <c r="H256" i="3"/>
  <c r="G107" i="3"/>
  <c r="K220" i="3"/>
  <c r="K282" i="3"/>
  <c r="H326" i="3"/>
  <c r="L321" i="3"/>
  <c r="M306" i="3"/>
  <c r="H236" i="3"/>
  <c r="K225" i="3"/>
  <c r="H250" i="3"/>
  <c r="L142" i="3"/>
  <c r="G312" i="3"/>
  <c r="H214" i="3"/>
  <c r="M242" i="3"/>
  <c r="H375" i="3"/>
  <c r="G326" i="3"/>
  <c r="G351" i="3"/>
  <c r="H234" i="3"/>
  <c r="G152" i="3"/>
  <c r="G302" i="3"/>
  <c r="M44" i="3"/>
  <c r="M140" i="3"/>
  <c r="M366" i="3"/>
  <c r="L337" i="3"/>
  <c r="L82" i="3"/>
  <c r="M343" i="3"/>
  <c r="G398" i="3"/>
  <c r="M209" i="3"/>
  <c r="G48" i="3"/>
  <c r="K348" i="3"/>
  <c r="L326" i="3"/>
  <c r="M76" i="3"/>
  <c r="M81" i="3"/>
  <c r="M348" i="3"/>
  <c r="H319" i="3"/>
  <c r="H232" i="3"/>
  <c r="G306" i="3"/>
  <c r="H396" i="3"/>
  <c r="K310" i="3"/>
  <c r="G376" i="3"/>
  <c r="H397" i="3"/>
  <c r="K280" i="3"/>
  <c r="G369" i="3"/>
  <c r="G212" i="3"/>
  <c r="L131" i="3"/>
  <c r="G337" i="3"/>
  <c r="L56" i="3"/>
  <c r="H261" i="3"/>
  <c r="G381" i="3"/>
  <c r="L205" i="3"/>
  <c r="G278" i="3"/>
  <c r="H346" i="3"/>
  <c r="M60" i="3"/>
  <c r="H249" i="3"/>
  <c r="M127" i="3"/>
  <c r="G375" i="3"/>
  <c r="L391" i="3"/>
  <c r="G304" i="3"/>
  <c r="L245" i="3"/>
  <c r="M249" i="3"/>
  <c r="L332" i="3"/>
  <c r="L311" i="3"/>
  <c r="G345" i="3"/>
  <c r="K272" i="3"/>
  <c r="K380" i="3"/>
  <c r="H327" i="3"/>
  <c r="L386" i="3"/>
  <c r="H245" i="3"/>
  <c r="G228" i="3"/>
  <c r="L79" i="3"/>
  <c r="H272" i="3"/>
  <c r="G285" i="3"/>
  <c r="K384" i="3"/>
  <c r="H288" i="3"/>
  <c r="G269" i="3"/>
  <c r="K222" i="3"/>
  <c r="G255" i="3"/>
  <c r="G288" i="3"/>
  <c r="K213" i="3"/>
  <c r="H313" i="3"/>
  <c r="H246" i="3"/>
  <c r="H291" i="3"/>
  <c r="L101" i="3"/>
  <c r="L356" i="3"/>
  <c r="L72" i="3"/>
  <c r="H382" i="3"/>
  <c r="G384" i="3"/>
  <c r="K224" i="3"/>
  <c r="H263" i="3"/>
  <c r="K235" i="3"/>
  <c r="G214" i="3"/>
  <c r="H300" i="3"/>
  <c r="K104" i="3"/>
  <c r="G125" i="3"/>
  <c r="K258" i="3"/>
  <c r="G276" i="3"/>
  <c r="G247" i="3"/>
  <c r="L366" i="3"/>
  <c r="G119" i="3"/>
  <c r="M294" i="3"/>
  <c r="L159" i="3"/>
  <c r="L228" i="3"/>
  <c r="M130" i="3"/>
  <c r="G320" i="3"/>
  <c r="M241" i="3"/>
  <c r="H387" i="3"/>
  <c r="M235" i="3"/>
  <c r="L367" i="3"/>
  <c r="H137" i="3"/>
  <c r="M302" i="3"/>
  <c r="L280" i="3"/>
  <c r="M112" i="3"/>
  <c r="M274" i="3"/>
  <c r="K274" i="3"/>
  <c r="M115" i="3"/>
  <c r="H367" i="3"/>
  <c r="H259" i="3"/>
  <c r="K116" i="3"/>
  <c r="K269" i="3"/>
  <c r="K251" i="3"/>
  <c r="K227" i="3"/>
  <c r="H235" i="3"/>
  <c r="K214" i="3"/>
  <c r="K302" i="3"/>
  <c r="G364" i="3"/>
  <c r="K156" i="3"/>
  <c r="M269" i="3"/>
  <c r="K256" i="3"/>
  <c r="L288" i="3"/>
  <c r="K339" i="3"/>
  <c r="K84" i="3"/>
  <c r="M364" i="3"/>
  <c r="G295" i="3"/>
  <c r="L309" i="3"/>
  <c r="G315" i="3"/>
  <c r="M263" i="3"/>
  <c r="H88" i="3"/>
  <c r="H333" i="3"/>
  <c r="M63" i="3"/>
  <c r="L116" i="3"/>
  <c r="L154" i="3"/>
  <c r="G254" i="3"/>
  <c r="I152" i="13"/>
  <c r="H144" i="13"/>
  <c r="D195" i="19" s="1"/>
  <c r="F101" i="23"/>
  <c r="I125" i="13"/>
  <c r="I104" i="13"/>
  <c r="G81" i="23"/>
  <c r="U80" i="13"/>
  <c r="K216" i="23"/>
  <c r="U73" i="13"/>
  <c r="K66" i="23"/>
  <c r="U64" i="13"/>
  <c r="U61" i="13"/>
  <c r="U56" i="13"/>
  <c r="U54" i="13"/>
  <c r="I48" i="13"/>
  <c r="G340" i="3"/>
  <c r="G324" i="3"/>
  <c r="K265" i="3"/>
  <c r="K245" i="3"/>
  <c r="G238" i="3"/>
  <c r="H305" i="3"/>
  <c r="M94" i="3"/>
  <c r="K128" i="3"/>
  <c r="L214" i="3"/>
  <c r="L150" i="3"/>
  <c r="H257" i="3"/>
  <c r="G104" i="3"/>
  <c r="G359" i="3"/>
  <c r="G321" i="3"/>
  <c r="H227" i="3"/>
  <c r="K314" i="3"/>
  <c r="G88" i="3"/>
  <c r="M135" i="3"/>
  <c r="K109" i="3"/>
  <c r="H315" i="3"/>
  <c r="H284" i="3"/>
  <c r="L51" i="3"/>
  <c r="L139" i="3"/>
  <c r="L285" i="3"/>
  <c r="H271" i="3"/>
  <c r="G377" i="3"/>
  <c r="L120" i="3"/>
  <c r="M57" i="3"/>
  <c r="M103" i="3"/>
  <c r="M65" i="3"/>
  <c r="M123" i="3"/>
  <c r="M312" i="3"/>
  <c r="M383" i="3"/>
  <c r="M98" i="3"/>
  <c r="L276" i="3"/>
  <c r="M122" i="3"/>
  <c r="L140" i="3"/>
  <c r="L249" i="3"/>
  <c r="L328" i="3"/>
  <c r="M128" i="3"/>
  <c r="H321" i="3"/>
  <c r="H156" i="3"/>
  <c r="L208" i="3"/>
  <c r="L363" i="3"/>
  <c r="M313" i="3"/>
  <c r="M295" i="3"/>
  <c r="M353" i="3"/>
  <c r="M267" i="3"/>
  <c r="M328" i="3"/>
  <c r="M126" i="3"/>
  <c r="M157" i="3"/>
  <c r="L375" i="3"/>
  <c r="M336" i="3"/>
  <c r="L351" i="3"/>
  <c r="L105" i="3"/>
  <c r="H104" i="3"/>
  <c r="G290" i="3"/>
  <c r="L221" i="3"/>
  <c r="M377" i="3"/>
  <c r="M113" i="3"/>
  <c r="M362" i="3"/>
  <c r="M344" i="3"/>
  <c r="M318" i="3"/>
  <c r="M349" i="3"/>
  <c r="L327" i="3"/>
  <c r="H286" i="3"/>
  <c r="M219" i="3"/>
  <c r="L119" i="3"/>
  <c r="L127" i="3"/>
  <c r="L313" i="3"/>
  <c r="H240" i="3"/>
  <c r="K138" i="3"/>
  <c r="K86" i="3"/>
  <c r="M290" i="3"/>
  <c r="L242" i="3"/>
  <c r="G236" i="3"/>
  <c r="L385" i="3"/>
  <c r="L254" i="3"/>
  <c r="H144" i="3"/>
  <c r="M212" i="3"/>
  <c r="M398" i="3"/>
  <c r="M208" i="3"/>
  <c r="L364" i="3"/>
  <c r="L347" i="3"/>
  <c r="M75" i="3"/>
  <c r="H303" i="3"/>
  <c r="K221" i="3"/>
  <c r="G318" i="3"/>
  <c r="M53" i="3"/>
  <c r="K335" i="3"/>
  <c r="G303" i="3"/>
  <c r="L377" i="3"/>
  <c r="H349" i="3"/>
  <c r="L93" i="3"/>
  <c r="H254" i="3"/>
  <c r="G305" i="3"/>
  <c r="M149" i="3"/>
  <c r="L92" i="3"/>
  <c r="M266" i="3"/>
  <c r="H398" i="3"/>
  <c r="K292" i="3"/>
  <c r="G342" i="3"/>
  <c r="H362" i="3"/>
  <c r="K367" i="3"/>
  <c r="H295" i="3"/>
  <c r="H340" i="3"/>
  <c r="L307" i="3"/>
  <c r="L350" i="3"/>
  <c r="H294" i="3"/>
  <c r="H255" i="3"/>
  <c r="K385" i="3"/>
  <c r="K232" i="3"/>
  <c r="G394" i="3"/>
  <c r="H267" i="3"/>
  <c r="K283" i="3"/>
  <c r="K103" i="3"/>
  <c r="M214" i="3"/>
  <c r="M106" i="3"/>
  <c r="M358" i="3"/>
  <c r="H252" i="3"/>
  <c r="K120" i="3"/>
  <c r="G219" i="3"/>
  <c r="G250" i="3"/>
  <c r="H217" i="3"/>
  <c r="U86" i="13"/>
  <c r="U94" i="13"/>
  <c r="U102" i="13"/>
  <c r="U110" i="13"/>
  <c r="U118" i="13"/>
  <c r="U126" i="13"/>
  <c r="U134" i="13"/>
  <c r="U142" i="13"/>
  <c r="U150" i="13"/>
  <c r="U158" i="13"/>
  <c r="U89" i="13"/>
  <c r="K217" i="23"/>
  <c r="U97" i="13"/>
  <c r="U105" i="13"/>
  <c r="K82" i="23"/>
  <c r="U113" i="13"/>
  <c r="K175" i="23"/>
  <c r="U121" i="13"/>
  <c r="K89" i="23"/>
  <c r="U129" i="13"/>
  <c r="K96" i="23"/>
  <c r="U137" i="13"/>
  <c r="K32" i="23"/>
  <c r="U145" i="13"/>
  <c r="U153" i="13"/>
  <c r="K6" i="23"/>
  <c r="U161" i="13"/>
  <c r="K190" i="23"/>
  <c r="U90" i="13"/>
  <c r="U122" i="13"/>
  <c r="U154" i="13"/>
  <c r="I153" i="13"/>
  <c r="I141" i="13"/>
  <c r="U81" i="13"/>
  <c r="U77" i="13"/>
  <c r="U75" i="13"/>
  <c r="U65" i="13"/>
  <c r="U63" i="13"/>
  <c r="K161" i="23"/>
  <c r="U59" i="13"/>
  <c r="U57" i="13"/>
  <c r="M132" i="3"/>
  <c r="L59" i="3"/>
  <c r="M255" i="3"/>
  <c r="G215" i="3"/>
  <c r="H306" i="3"/>
  <c r="G363" i="3"/>
  <c r="K123" i="3"/>
  <c r="M315" i="3"/>
  <c r="G211" i="3"/>
  <c r="G201" i="3"/>
  <c r="G308" i="3"/>
  <c r="K296" i="3"/>
  <c r="H226" i="3"/>
  <c r="M334" i="3"/>
  <c r="G233" i="3"/>
  <c r="H365" i="3"/>
  <c r="G225" i="3"/>
  <c r="L287" i="3"/>
  <c r="K146" i="3"/>
  <c r="H273" i="3"/>
  <c r="M237" i="3"/>
  <c r="M270" i="3"/>
  <c r="M276" i="3"/>
  <c r="M251" i="3"/>
  <c r="U98" i="13"/>
  <c r="K77" i="23"/>
  <c r="U130" i="13"/>
  <c r="I159" i="13"/>
  <c r="E310" i="19" s="1"/>
  <c r="I156" i="13"/>
  <c r="I147" i="13"/>
  <c r="J15" i="23"/>
  <c r="H141" i="13"/>
  <c r="F183" i="23"/>
  <c r="J82" i="23"/>
  <c r="J66" i="23"/>
  <c r="U71" i="13"/>
  <c r="U69" i="13"/>
  <c r="U67" i="13"/>
  <c r="U60" i="13"/>
  <c r="K224" i="23"/>
  <c r="U52" i="13"/>
  <c r="U50" i="13"/>
  <c r="U45" i="13"/>
  <c r="U43" i="13"/>
  <c r="K156" i="23"/>
  <c r="G391" i="3"/>
  <c r="H342" i="3"/>
  <c r="L340" i="3"/>
  <c r="L49" i="3"/>
  <c r="L352" i="3"/>
  <c r="K382" i="3"/>
  <c r="H355" i="3"/>
  <c r="K85" i="3"/>
  <c r="L136" i="3"/>
  <c r="G349" i="3"/>
  <c r="H223" i="3"/>
  <c r="L202" i="3"/>
  <c r="L387" i="3"/>
  <c r="L216" i="3"/>
  <c r="G299" i="3"/>
  <c r="H350" i="3"/>
  <c r="G372" i="3"/>
  <c r="M87" i="3"/>
  <c r="K270" i="3"/>
  <c r="G208" i="3"/>
  <c r="M207" i="3"/>
  <c r="M58" i="3"/>
  <c r="M321" i="3"/>
  <c r="M347" i="3"/>
  <c r="M62" i="3"/>
  <c r="M393" i="3"/>
  <c r="M272" i="3"/>
  <c r="L335" i="3"/>
  <c r="L329" i="3"/>
  <c r="L123" i="3"/>
  <c r="M79" i="3"/>
  <c r="G310" i="3"/>
  <c r="M134" i="3"/>
  <c r="M121" i="3"/>
  <c r="M308" i="3"/>
  <c r="M395" i="3"/>
  <c r="M216" i="3"/>
  <c r="M346" i="3"/>
  <c r="L87" i="3"/>
  <c r="M355" i="3"/>
  <c r="L156" i="3"/>
  <c r="L211" i="3"/>
  <c r="H230" i="3"/>
  <c r="M159" i="3"/>
  <c r="M359" i="3"/>
  <c r="M298" i="3"/>
  <c r="M133" i="3"/>
  <c r="M234" i="3"/>
  <c r="L215" i="3"/>
  <c r="M206" i="3"/>
  <c r="M373" i="3"/>
  <c r="M286" i="3"/>
  <c r="L360" i="3"/>
  <c r="U106" i="13"/>
  <c r="U138" i="13"/>
  <c r="K181" i="23"/>
  <c r="H152" i="13"/>
  <c r="F105" i="23"/>
  <c r="I93" i="13"/>
  <c r="U76" i="13"/>
  <c r="U74" i="13"/>
  <c r="J64" i="23"/>
  <c r="U48" i="13"/>
  <c r="G272" i="3"/>
  <c r="G227" i="3"/>
  <c r="K266" i="3"/>
  <c r="H208" i="3"/>
  <c r="H378" i="3"/>
  <c r="G355" i="3"/>
  <c r="G260" i="3"/>
  <c r="M89" i="3"/>
  <c r="M338" i="3"/>
  <c r="H384" i="3"/>
  <c r="K230" i="3"/>
  <c r="M326" i="3"/>
  <c r="K396" i="3"/>
  <c r="G386" i="3"/>
  <c r="L258" i="3"/>
  <c r="L71" i="3"/>
  <c r="H311" i="3"/>
  <c r="G113" i="3"/>
  <c r="H262" i="3"/>
  <c r="M124" i="3"/>
  <c r="M279" i="3"/>
  <c r="M394" i="3"/>
  <c r="M88" i="3"/>
  <c r="M230" i="3"/>
  <c r="L247" i="3"/>
  <c r="M317" i="3"/>
  <c r="L220" i="3"/>
  <c r="L253" i="3"/>
  <c r="M222" i="3"/>
  <c r="H153" i="3"/>
  <c r="H201" i="3"/>
  <c r="L241" i="3"/>
  <c r="M202" i="3"/>
  <c r="M97" i="3"/>
  <c r="M139" i="3"/>
  <c r="M117" i="3"/>
  <c r="M388" i="3"/>
  <c r="L295" i="3"/>
  <c r="M381" i="3"/>
  <c r="L236" i="3"/>
  <c r="K92" i="3"/>
  <c r="G368" i="3"/>
  <c r="M335" i="3"/>
  <c r="M324" i="3"/>
  <c r="M283" i="3"/>
  <c r="M245" i="3"/>
  <c r="U114" i="13"/>
  <c r="K176" i="23"/>
  <c r="I144" i="13"/>
  <c r="I137" i="13"/>
  <c r="U42" i="13"/>
  <c r="M385" i="3"/>
  <c r="L354" i="3"/>
  <c r="L305" i="3"/>
  <c r="G350" i="3"/>
  <c r="H258" i="3"/>
  <c r="L369" i="3"/>
  <c r="M101" i="3"/>
  <c r="L359" i="3"/>
  <c r="L300" i="3"/>
  <c r="M47" i="3"/>
  <c r="G292" i="3"/>
  <c r="M118" i="3"/>
  <c r="M379" i="3"/>
  <c r="M131" i="3"/>
  <c r="L95" i="3"/>
  <c r="K248" i="3"/>
  <c r="M252" i="3"/>
  <c r="M56" i="3"/>
  <c r="M304" i="3"/>
  <c r="L308" i="3"/>
  <c r="M296" i="3"/>
  <c r="L303" i="3"/>
  <c r="M339" i="3"/>
  <c r="H393" i="3"/>
  <c r="K362" i="3"/>
  <c r="K113" i="3"/>
  <c r="G300" i="3"/>
  <c r="L141" i="3"/>
  <c r="G220" i="3"/>
  <c r="L256" i="3"/>
  <c r="M110" i="3"/>
  <c r="L231" i="3"/>
  <c r="L319" i="3"/>
  <c r="L155" i="3"/>
  <c r="H323" i="3"/>
  <c r="K391" i="3"/>
  <c r="H394" i="3"/>
  <c r="H282" i="3"/>
  <c r="G207" i="3"/>
  <c r="K323" i="3"/>
  <c r="L334" i="3"/>
  <c r="G251" i="3"/>
  <c r="L344" i="3"/>
  <c r="L129" i="3"/>
  <c r="L232" i="3"/>
  <c r="L125" i="3"/>
  <c r="G332" i="3"/>
  <c r="K307" i="3"/>
  <c r="L310" i="3"/>
  <c r="L355" i="3"/>
  <c r="K115" i="3"/>
  <c r="K259" i="3"/>
  <c r="H320" i="3"/>
  <c r="K288" i="3"/>
  <c r="K375" i="3"/>
  <c r="H205" i="3"/>
  <c r="K398" i="3"/>
  <c r="K355" i="3"/>
  <c r="M396" i="3"/>
  <c r="L209" i="3"/>
  <c r="H325" i="3"/>
  <c r="K130" i="3"/>
  <c r="K96" i="3"/>
  <c r="G389" i="3"/>
  <c r="K83" i="3"/>
  <c r="L149" i="3"/>
  <c r="L270" i="3"/>
  <c r="G277" i="3"/>
  <c r="L250" i="3"/>
  <c r="H202" i="3"/>
  <c r="K160" i="3"/>
  <c r="K158" i="3"/>
  <c r="K247" i="3"/>
  <c r="H316" i="3"/>
  <c r="M72" i="3"/>
  <c r="L207" i="3"/>
  <c r="L315" i="3"/>
  <c r="K350" i="3"/>
  <c r="G378" i="3"/>
  <c r="L306" i="3"/>
  <c r="M205" i="3"/>
  <c r="L90" i="3"/>
  <c r="G347" i="3"/>
  <c r="G379" i="3"/>
  <c r="K271" i="3"/>
  <c r="G229" i="3"/>
  <c r="L128" i="3"/>
  <c r="G210" i="3"/>
  <c r="K386" i="3"/>
  <c r="L257" i="3"/>
  <c r="K364" i="3"/>
  <c r="M389" i="3"/>
  <c r="K338" i="3"/>
  <c r="G245" i="3"/>
  <c r="G339" i="3"/>
  <c r="H334" i="3"/>
  <c r="K301" i="3"/>
  <c r="K231" i="3"/>
  <c r="K101" i="3"/>
  <c r="K215" i="3"/>
  <c r="K136" i="3"/>
  <c r="K241" i="3"/>
  <c r="L290" i="3"/>
  <c r="K293" i="3"/>
  <c r="M384" i="3"/>
  <c r="M111" i="3"/>
  <c r="L358" i="3"/>
  <c r="H359" i="3"/>
  <c r="H204" i="3"/>
  <c r="K161" i="3"/>
  <c r="K361" i="3"/>
  <c r="H379" i="3"/>
  <c r="K216" i="3"/>
  <c r="K87" i="3"/>
  <c r="L278" i="3"/>
  <c r="K244" i="3"/>
  <c r="K360" i="3"/>
  <c r="K228" i="3"/>
  <c r="L85" i="3"/>
  <c r="L227" i="3"/>
  <c r="M378" i="3"/>
  <c r="H324" i="3"/>
  <c r="K89" i="3"/>
  <c r="H298" i="3"/>
  <c r="K395" i="3"/>
  <c r="H251" i="3"/>
  <c r="K372" i="3"/>
  <c r="L277" i="3"/>
  <c r="K237" i="3"/>
  <c r="K354" i="3"/>
  <c r="L240" i="3"/>
  <c r="K205" i="3"/>
  <c r="K144" i="3"/>
  <c r="G370" i="3"/>
  <c r="K208" i="3"/>
  <c r="L213" i="3"/>
  <c r="L223" i="3"/>
  <c r="G328" i="3"/>
  <c r="K359" i="3"/>
  <c r="K300" i="3"/>
  <c r="K257" i="3"/>
  <c r="K111" i="3"/>
  <c r="L144" i="3"/>
  <c r="K242" i="3"/>
  <c r="H216" i="3"/>
  <c r="M153" i="3"/>
  <c r="M146" i="3"/>
  <c r="M332" i="3"/>
  <c r="G291" i="3"/>
  <c r="M239" i="3"/>
  <c r="M372" i="3"/>
  <c r="M48" i="3"/>
  <c r="L153" i="3"/>
  <c r="M120" i="3"/>
  <c r="M291" i="3"/>
  <c r="M280" i="3"/>
  <c r="L124" i="3"/>
  <c r="H330" i="3"/>
  <c r="M78" i="3"/>
  <c r="H228" i="3"/>
  <c r="L52" i="3"/>
  <c r="K316" i="3"/>
  <c r="M204" i="3"/>
  <c r="M297" i="3"/>
  <c r="L53" i="3"/>
  <c r="H322" i="3"/>
  <c r="L267" i="3"/>
  <c r="M161" i="3"/>
  <c r="L84" i="3"/>
  <c r="M392" i="3"/>
  <c r="M254" i="3"/>
  <c r="M337" i="3"/>
  <c r="M218" i="3"/>
  <c r="M160" i="3"/>
  <c r="G249" i="3"/>
  <c r="M351" i="3"/>
  <c r="K142" i="3"/>
  <c r="L331" i="3"/>
  <c r="M52" i="3"/>
  <c r="M90" i="3"/>
  <c r="M391" i="3"/>
  <c r="M116" i="3"/>
  <c r="M262" i="3"/>
  <c r="M105" i="3"/>
  <c r="M376" i="3"/>
  <c r="M292" i="3"/>
  <c r="M67" i="3"/>
  <c r="K366" i="3"/>
  <c r="L353" i="3"/>
  <c r="M303" i="3"/>
  <c r="G203" i="3"/>
  <c r="L62" i="3"/>
  <c r="L235" i="3"/>
  <c r="H339" i="3"/>
  <c r="M143" i="3"/>
  <c r="G397" i="3"/>
  <c r="H370" i="3"/>
  <c r="H287" i="3"/>
  <c r="L54" i="3"/>
  <c r="H215" i="3"/>
  <c r="H388" i="3"/>
  <c r="L75" i="3"/>
  <c r="H341" i="3"/>
  <c r="K387" i="3"/>
  <c r="G374" i="3"/>
  <c r="H277" i="3"/>
  <c r="U146" i="13"/>
  <c r="H155" i="13"/>
  <c r="F186" i="23"/>
  <c r="G275" i="3"/>
  <c r="G258" i="3"/>
  <c r="L46" i="3"/>
  <c r="G223" i="3"/>
  <c r="M281" i="3"/>
  <c r="M277" i="3"/>
  <c r="L372" i="3"/>
  <c r="L89" i="3"/>
  <c r="M59" i="3"/>
  <c r="G297" i="3"/>
  <c r="M151" i="3"/>
  <c r="M136" i="3"/>
  <c r="M354" i="3"/>
  <c r="L271" i="3"/>
  <c r="G263" i="3"/>
  <c r="M82" i="3"/>
  <c r="M264" i="3"/>
  <c r="M70" i="3"/>
  <c r="H293" i="3"/>
  <c r="M259" i="3"/>
  <c r="L348" i="3"/>
  <c r="H206" i="3"/>
  <c r="K392" i="3"/>
  <c r="L388" i="3"/>
  <c r="K108" i="3"/>
  <c r="K207" i="3"/>
  <c r="G252" i="3"/>
  <c r="L110" i="3"/>
  <c r="M299" i="3"/>
  <c r="L324" i="3"/>
  <c r="L233" i="3"/>
  <c r="M301" i="3"/>
  <c r="H369" i="3"/>
  <c r="K212" i="3"/>
  <c r="H381" i="3"/>
  <c r="L158" i="3"/>
  <c r="H221" i="3"/>
  <c r="L325" i="3"/>
  <c r="K239" i="3"/>
  <c r="H276" i="3"/>
  <c r="M374" i="3"/>
  <c r="M83" i="3"/>
  <c r="K264" i="3"/>
  <c r="M371" i="3"/>
  <c r="L392" i="3"/>
  <c r="H390" i="3"/>
  <c r="G357" i="3"/>
  <c r="H93" i="3"/>
  <c r="L206" i="3"/>
  <c r="K102" i="3"/>
  <c r="K341" i="3"/>
  <c r="L234" i="3"/>
  <c r="H239" i="3"/>
  <c r="K393" i="3"/>
  <c r="L107" i="3"/>
  <c r="M99" i="3"/>
  <c r="M107" i="3"/>
  <c r="K363" i="3"/>
  <c r="L275" i="3"/>
  <c r="G373" i="3"/>
  <c r="G108" i="3"/>
  <c r="L357" i="3"/>
  <c r="G271" i="3"/>
  <c r="K243" i="3"/>
  <c r="G134" i="3"/>
  <c r="M333" i="3"/>
  <c r="G273" i="3"/>
  <c r="H237" i="3"/>
  <c r="M224" i="3"/>
  <c r="L398" i="3"/>
  <c r="G352" i="3"/>
  <c r="M258" i="3"/>
  <c r="L268" i="3"/>
  <c r="M43" i="3"/>
  <c r="K281" i="3"/>
  <c r="G366" i="3"/>
  <c r="L114" i="3"/>
  <c r="K112" i="3"/>
  <c r="L291" i="3"/>
  <c r="G239" i="3"/>
  <c r="G261" i="3"/>
  <c r="L383" i="3"/>
  <c r="K201" i="3"/>
  <c r="L106" i="3"/>
  <c r="H275" i="3"/>
  <c r="H344" i="3"/>
  <c r="K246" i="3"/>
  <c r="M307" i="3"/>
  <c r="L284" i="3"/>
  <c r="G284" i="3"/>
  <c r="H318" i="3"/>
  <c r="K294" i="3"/>
  <c r="K378" i="3"/>
  <c r="K105" i="3"/>
  <c r="K94" i="3"/>
  <c r="K352" i="3"/>
  <c r="K291" i="3"/>
  <c r="K114" i="3"/>
  <c r="K275" i="3"/>
  <c r="K286" i="3"/>
  <c r="K226" i="3"/>
  <c r="G222" i="3"/>
  <c r="K326" i="3"/>
  <c r="G367" i="3"/>
  <c r="L396" i="3"/>
  <c r="K122" i="3"/>
  <c r="K234" i="3"/>
  <c r="L222" i="3"/>
  <c r="K290" i="3"/>
  <c r="K98" i="3"/>
  <c r="L374" i="3"/>
  <c r="K381" i="3"/>
  <c r="L118" i="3"/>
  <c r="K328" i="3"/>
  <c r="L397" i="3"/>
  <c r="H203" i="3"/>
  <c r="L112" i="3"/>
  <c r="M77" i="3"/>
  <c r="H213" i="3"/>
  <c r="K303" i="3"/>
  <c r="K365" i="3"/>
  <c r="K342" i="3"/>
  <c r="K356" i="3"/>
  <c r="K219" i="3"/>
  <c r="H296" i="3"/>
  <c r="L259" i="3"/>
  <c r="K324" i="3"/>
  <c r="H357" i="3"/>
  <c r="L83" i="3"/>
  <c r="K100" i="3"/>
  <c r="L161" i="3"/>
  <c r="H312" i="3"/>
  <c r="L243" i="3"/>
  <c r="K106" i="3"/>
  <c r="K125" i="3"/>
  <c r="K210" i="3"/>
  <c r="K110" i="3"/>
  <c r="K311" i="3"/>
  <c r="M51" i="3"/>
  <c r="K344" i="3"/>
  <c r="K249" i="3"/>
  <c r="K345" i="3"/>
  <c r="K309" i="3"/>
  <c r="M320" i="3"/>
  <c r="M147" i="3"/>
  <c r="H314" i="3"/>
  <c r="M73" i="3"/>
  <c r="M114" i="3"/>
  <c r="L263" i="3"/>
  <c r="M361" i="3"/>
  <c r="M309" i="3"/>
  <c r="M375" i="3"/>
  <c r="M382" i="3"/>
  <c r="L345" i="3"/>
  <c r="L229" i="3"/>
  <c r="M220" i="3"/>
  <c r="H274" i="3"/>
  <c r="L274" i="3"/>
  <c r="K321" i="3"/>
  <c r="H297" i="3"/>
  <c r="L312" i="3"/>
  <c r="M319" i="3"/>
  <c r="G217" i="3"/>
  <c r="M367" i="3"/>
  <c r="U79" i="13"/>
  <c r="K215" i="23"/>
  <c r="U70" i="13"/>
  <c r="U46" i="13"/>
  <c r="H358" i="3"/>
  <c r="M247" i="3"/>
  <c r="M365" i="3"/>
  <c r="H345" i="3"/>
  <c r="M84" i="3"/>
  <c r="M323" i="3"/>
  <c r="M330" i="3"/>
  <c r="L145" i="3"/>
  <c r="G293" i="3"/>
  <c r="M287" i="3"/>
  <c r="M225" i="3"/>
  <c r="M229" i="3"/>
  <c r="L292" i="3"/>
  <c r="L316" i="3"/>
  <c r="H292" i="3"/>
  <c r="M257" i="3"/>
  <c r="M357" i="3"/>
  <c r="L103" i="3"/>
  <c r="M68" i="3"/>
  <c r="L244" i="3"/>
  <c r="L217" i="3"/>
  <c r="M95" i="3"/>
  <c r="K304" i="3"/>
  <c r="L226" i="3"/>
  <c r="L373" i="3"/>
  <c r="G218" i="3"/>
  <c r="L304" i="3"/>
  <c r="K223" i="3"/>
  <c r="M108" i="3"/>
  <c r="M69" i="3"/>
  <c r="M250" i="3"/>
  <c r="L293" i="3"/>
  <c r="M211" i="3"/>
  <c r="K337" i="3"/>
  <c r="L282" i="3"/>
  <c r="L294" i="3"/>
  <c r="L349" i="3"/>
  <c r="L370" i="3"/>
  <c r="H281" i="3"/>
  <c r="K211" i="3"/>
  <c r="M246" i="3"/>
  <c r="M50" i="3"/>
  <c r="L121" i="3"/>
  <c r="H309" i="3"/>
  <c r="K261" i="3"/>
  <c r="M288" i="3"/>
  <c r="G309" i="3"/>
  <c r="G325" i="3"/>
  <c r="L224" i="3"/>
  <c r="L98" i="3"/>
  <c r="G234" i="3"/>
  <c r="H225" i="3"/>
  <c r="K388" i="3"/>
  <c r="H356" i="3"/>
  <c r="L255" i="3"/>
  <c r="M138" i="3"/>
  <c r="L146" i="3"/>
  <c r="M273" i="3"/>
  <c r="G353" i="3"/>
  <c r="G316" i="3"/>
  <c r="M368" i="3"/>
  <c r="M141" i="3"/>
  <c r="K351" i="3"/>
  <c r="L330" i="3"/>
  <c r="L218" i="3"/>
  <c r="K206" i="3"/>
  <c r="K273" i="3"/>
  <c r="M261" i="3"/>
  <c r="H368" i="3"/>
  <c r="L339" i="3"/>
  <c r="M96" i="3"/>
  <c r="K143" i="3"/>
  <c r="M397" i="3"/>
  <c r="H266" i="3"/>
  <c r="K267" i="3"/>
  <c r="M340" i="3"/>
  <c r="L117" i="3"/>
  <c r="L322" i="3"/>
  <c r="G314" i="3"/>
  <c r="G396" i="3"/>
  <c r="L362" i="3"/>
  <c r="L346" i="3"/>
  <c r="H332" i="3"/>
  <c r="K202" i="3"/>
  <c r="K149" i="3"/>
  <c r="K159" i="3"/>
  <c r="K204" i="3"/>
  <c r="K397" i="3"/>
  <c r="K318" i="3"/>
  <c r="H280" i="3"/>
  <c r="L272" i="3"/>
  <c r="G283" i="3"/>
  <c r="G286" i="3"/>
  <c r="L318" i="3"/>
  <c r="L138" i="3"/>
  <c r="K145" i="3"/>
  <c r="L378" i="3"/>
  <c r="M129" i="3"/>
  <c r="M352" i="3"/>
  <c r="K332" i="3"/>
  <c r="K369" i="3"/>
  <c r="L152" i="3"/>
  <c r="K336" i="3"/>
  <c r="L382" i="3"/>
  <c r="K333" i="3"/>
  <c r="K126" i="3"/>
  <c r="L298" i="3"/>
  <c r="K218" i="3"/>
  <c r="K97" i="3"/>
  <c r="K133" i="3"/>
  <c r="L286" i="3"/>
  <c r="M369" i="3"/>
  <c r="G205" i="3"/>
  <c r="M228" i="3"/>
  <c r="L239" i="3"/>
  <c r="L279" i="3"/>
  <c r="M253" i="3"/>
  <c r="M223" i="3"/>
  <c r="K252" i="3"/>
  <c r="M231" i="3"/>
  <c r="L44" i="3"/>
  <c r="L394" i="3"/>
  <c r="M232" i="3"/>
  <c r="L281" i="3"/>
  <c r="M285" i="3"/>
  <c r="M85" i="3"/>
  <c r="L252" i="3"/>
  <c r="H233" i="3"/>
  <c r="M265" i="3"/>
  <c r="M54" i="3"/>
  <c r="M380" i="3"/>
  <c r="H253" i="3"/>
  <c r="M311" i="3"/>
  <c r="L212" i="3"/>
  <c r="M305" i="3"/>
  <c r="M119" i="3"/>
  <c r="L97" i="3"/>
  <c r="G336" i="3"/>
  <c r="M137" i="3"/>
  <c r="L64" i="3"/>
  <c r="H385" i="3"/>
  <c r="M71" i="3"/>
  <c r="M316" i="3"/>
  <c r="G235" i="3"/>
  <c r="H270" i="3"/>
  <c r="G361" i="3"/>
  <c r="G243" i="3"/>
  <c r="K135" i="3"/>
  <c r="K349" i="3"/>
  <c r="L58" i="3"/>
  <c r="G360" i="3"/>
  <c r="G301" i="3"/>
  <c r="H269" i="3"/>
  <c r="L393" i="3"/>
  <c r="H338" i="3"/>
  <c r="H147" i="3"/>
  <c r="K134" i="3"/>
  <c r="M80" i="3"/>
  <c r="M233" i="3"/>
  <c r="G333" i="3"/>
  <c r="H141" i="3"/>
  <c r="M74" i="3"/>
  <c r="L219" i="3"/>
  <c r="K370" i="3"/>
  <c r="K329" i="3"/>
  <c r="K373" i="3"/>
  <c r="G383" i="3"/>
  <c r="H317" i="3"/>
  <c r="H348" i="3"/>
  <c r="L48" i="3"/>
  <c r="J96" i="23"/>
  <c r="U51" i="13"/>
  <c r="K55" i="23"/>
  <c r="H48" i="13"/>
  <c r="F159" i="23"/>
  <c r="G365" i="3"/>
  <c r="L283" i="3"/>
  <c r="M325" i="3"/>
  <c r="M46" i="3"/>
  <c r="M144" i="3"/>
  <c r="H264" i="3"/>
  <c r="G268" i="3"/>
  <c r="L143" i="3"/>
  <c r="G346" i="3"/>
  <c r="H212" i="3"/>
  <c r="M390" i="3"/>
  <c r="K132" i="3"/>
  <c r="H279" i="3"/>
  <c r="M370" i="3"/>
  <c r="K141" i="3"/>
  <c r="L113" i="3"/>
  <c r="M66" i="3"/>
  <c r="L379" i="3"/>
  <c r="K152" i="3"/>
  <c r="L368" i="3"/>
  <c r="L264" i="3"/>
  <c r="G204" i="3"/>
  <c r="L320" i="3"/>
  <c r="L273" i="3"/>
  <c r="L225" i="3"/>
  <c r="H310" i="3"/>
  <c r="H304" i="3"/>
  <c r="K276" i="3"/>
  <c r="L137" i="3"/>
  <c r="L381" i="3"/>
  <c r="L246" i="3"/>
  <c r="K127" i="3"/>
  <c r="G341" i="3"/>
  <c r="G380" i="3"/>
  <c r="H283" i="3"/>
  <c r="K315" i="3"/>
  <c r="M125" i="3"/>
  <c r="K254" i="3"/>
  <c r="G282" i="3"/>
  <c r="M350" i="3"/>
  <c r="K255" i="3"/>
  <c r="L126" i="3"/>
  <c r="L384" i="3"/>
  <c r="K334" i="3"/>
  <c r="H361" i="3"/>
  <c r="L94" i="3"/>
  <c r="H210" i="3"/>
  <c r="K203" i="3"/>
  <c r="L333" i="3"/>
  <c r="K346" i="3"/>
  <c r="K394" i="3"/>
  <c r="L361" i="3"/>
  <c r="L390" i="3"/>
  <c r="L210" i="3"/>
  <c r="L317" i="3"/>
  <c r="K260" i="3"/>
  <c r="K285" i="3"/>
  <c r="K308" i="3"/>
  <c r="K319" i="3"/>
  <c r="K131" i="3"/>
  <c r="H48" i="3"/>
  <c r="L130" i="3"/>
  <c r="L262" i="3"/>
  <c r="K155" i="3"/>
  <c r="K330" i="3"/>
  <c r="H391" i="3"/>
  <c r="K313" i="3"/>
  <c r="L102" i="3"/>
  <c r="K343" i="3"/>
  <c r="L99" i="3"/>
  <c r="L96" i="3"/>
  <c r="M148" i="3"/>
  <c r="H383" i="3"/>
  <c r="L248" i="3"/>
  <c r="M293" i="3"/>
  <c r="M49" i="3"/>
  <c r="M278" i="3"/>
  <c r="G230" i="3"/>
  <c r="L261" i="3"/>
  <c r="G242" i="3"/>
  <c r="M145" i="3"/>
  <c r="G267" i="3"/>
  <c r="M327" i="3"/>
  <c r="M61" i="3"/>
  <c r="M150" i="3"/>
  <c r="M282" i="3"/>
  <c r="L260" i="3"/>
  <c r="G296" i="3"/>
  <c r="L299" i="3"/>
  <c r="K327" i="3"/>
  <c r="G387" i="3"/>
  <c r="G354" i="3"/>
  <c r="M156" i="3"/>
  <c r="M360" i="3"/>
  <c r="L204" i="3"/>
  <c r="M342" i="3"/>
  <c r="M64" i="3"/>
  <c r="H224" i="3"/>
  <c r="L42" i="3"/>
  <c r="L122" i="3"/>
  <c r="L78" i="3"/>
  <c r="G331" i="3"/>
  <c r="L73" i="3"/>
  <c r="G256" i="3"/>
  <c r="G144" i="3"/>
  <c r="G248" i="3"/>
  <c r="M102" i="3"/>
  <c r="L43" i="3"/>
  <c r="G317" i="3"/>
  <c r="G298" i="3"/>
  <c r="M154" i="3"/>
  <c r="K129" i="3"/>
  <c r="K383" i="3"/>
  <c r="K140" i="3"/>
  <c r="L74" i="3"/>
  <c r="M100" i="3"/>
  <c r="M240" i="3"/>
  <c r="L376" i="3"/>
  <c r="L47" i="3"/>
  <c r="H335" i="3"/>
  <c r="G241" i="3"/>
  <c r="G343" i="3"/>
  <c r="H248" i="3"/>
  <c r="L314" i="3"/>
  <c r="G226" i="3"/>
  <c r="K117" i="3"/>
  <c r="H386" i="3"/>
  <c r="G279" i="3"/>
  <c r="K297" i="3"/>
  <c r="M42" i="3"/>
  <c r="L342" i="3"/>
  <c r="K262" i="3"/>
  <c r="L104" i="3"/>
  <c r="G264" i="3"/>
  <c r="K268" i="3"/>
  <c r="L203" i="3"/>
  <c r="L157" i="3"/>
  <c r="G118" i="3"/>
  <c r="G270" i="3"/>
  <c r="K298" i="3"/>
  <c r="L341" i="3"/>
  <c r="M275" i="3"/>
  <c r="M238" i="3"/>
  <c r="K121" i="3"/>
  <c r="G257" i="3"/>
  <c r="H155" i="3"/>
  <c r="G231" i="3"/>
  <c r="L70" i="3"/>
  <c r="H353" i="3"/>
  <c r="G371" i="3"/>
  <c r="H285" i="3"/>
  <c r="M314" i="3"/>
  <c r="G209" i="3"/>
  <c r="G137" i="3"/>
  <c r="K299" i="3"/>
  <c r="G146" i="3"/>
  <c r="H130" i="3"/>
  <c r="K137" i="3"/>
  <c r="G253" i="3"/>
  <c r="L63" i="3"/>
  <c r="H241" i="3"/>
  <c r="G322" i="3"/>
  <c r="M345" i="3"/>
  <c r="K154" i="3"/>
  <c r="M284" i="3"/>
  <c r="M152" i="3"/>
  <c r="G388" i="3"/>
  <c r="K153" i="3"/>
  <c r="G395" i="3"/>
  <c r="L60" i="3"/>
  <c r="H374" i="3"/>
  <c r="G206" i="3"/>
  <c r="H360" i="3"/>
  <c r="G323" i="3"/>
  <c r="G344" i="3"/>
  <c r="K358" i="3"/>
  <c r="H222" i="3"/>
  <c r="G334" i="3"/>
  <c r="G329" i="3"/>
  <c r="K289" i="3"/>
  <c r="H377" i="3"/>
  <c r="M45" i="3"/>
  <c r="H380" i="3"/>
  <c r="M213" i="3"/>
  <c r="M203" i="3"/>
  <c r="M289" i="3"/>
  <c r="L238" i="3"/>
  <c r="G392" i="3"/>
  <c r="H364" i="3"/>
  <c r="L100" i="3"/>
  <c r="M221" i="3"/>
  <c r="H209" i="3"/>
  <c r="G348" i="3"/>
  <c r="G237" i="3"/>
  <c r="M215" i="3"/>
  <c r="L296" i="3"/>
  <c r="K284" i="3"/>
  <c r="L251" i="3"/>
  <c r="L115" i="3"/>
  <c r="L134" i="3"/>
  <c r="K150" i="3"/>
  <c r="K148" i="3"/>
  <c r="H218" i="3"/>
  <c r="K340" i="3"/>
  <c r="K317" i="3"/>
  <c r="K347" i="3"/>
  <c r="L148" i="3"/>
  <c r="K325" i="3"/>
  <c r="K236" i="3"/>
  <c r="G155" i="3"/>
  <c r="K306" i="3"/>
  <c r="K371" i="3"/>
  <c r="G335" i="3"/>
  <c r="H331" i="3"/>
  <c r="H278" i="3"/>
  <c r="L338" i="3"/>
  <c r="L160" i="3"/>
  <c r="K312" i="3"/>
  <c r="K93" i="3"/>
  <c r="K287" i="3"/>
  <c r="M210" i="3"/>
  <c r="L265" i="3"/>
  <c r="L65" i="3"/>
  <c r="D400" i="3"/>
  <c r="U83" i="13"/>
  <c r="K168" i="23"/>
  <c r="U87" i="13"/>
  <c r="U91" i="13"/>
  <c r="K133" i="23"/>
  <c r="U95" i="13"/>
  <c r="U99" i="13"/>
  <c r="K78" i="23"/>
  <c r="U103" i="13"/>
  <c r="U107" i="13"/>
  <c r="K83" i="23"/>
  <c r="U111" i="13"/>
  <c r="U115" i="13"/>
  <c r="K86" i="23"/>
  <c r="U119" i="13"/>
  <c r="U123" i="13"/>
  <c r="K91" i="23"/>
  <c r="U127" i="13"/>
  <c r="U131" i="13"/>
  <c r="K218" i="23"/>
  <c r="U135" i="13"/>
  <c r="U139" i="13"/>
  <c r="K182" i="23"/>
  <c r="U143" i="13"/>
  <c r="U147" i="13"/>
  <c r="K185" i="23"/>
  <c r="U151" i="13"/>
  <c r="U155" i="13"/>
  <c r="K186" i="23"/>
  <c r="U159" i="13"/>
  <c r="I155" i="13"/>
  <c r="E20" i="19" s="1"/>
  <c r="J104" i="23"/>
  <c r="J102" i="23"/>
  <c r="H146" i="13"/>
  <c r="E19" i="19" s="1"/>
  <c r="F184" i="23"/>
  <c r="H137" i="13"/>
  <c r="I130" i="13"/>
  <c r="J91" i="23"/>
  <c r="J89" i="23"/>
  <c r="J171" i="23"/>
  <c r="U78" i="13"/>
  <c r="K69" i="23"/>
  <c r="U72" i="13"/>
  <c r="J65" i="23"/>
  <c r="U68" i="13"/>
  <c r="U66" i="13"/>
  <c r="K162" i="23"/>
  <c r="J25" i="23"/>
  <c r="U62" i="13"/>
  <c r="U58" i="13"/>
  <c r="U53" i="13"/>
  <c r="K23" i="23"/>
  <c r="U49" i="13"/>
  <c r="K160" i="23"/>
  <c r="U47" i="13"/>
  <c r="K53" i="23"/>
  <c r="U44" i="13"/>
  <c r="J156" i="23"/>
  <c r="L132" i="3"/>
  <c r="M341" i="3"/>
  <c r="K320" i="3"/>
  <c r="K238" i="3"/>
  <c r="G307" i="3"/>
  <c r="K279" i="3"/>
  <c r="G274" i="3"/>
  <c r="K250" i="3"/>
  <c r="H308" i="3"/>
  <c r="G393" i="3"/>
  <c r="H371" i="3"/>
  <c r="U84" i="13"/>
  <c r="K51" i="23"/>
  <c r="U88" i="13"/>
  <c r="K73" i="23"/>
  <c r="U92" i="13"/>
  <c r="U96" i="13"/>
  <c r="K76" i="23"/>
  <c r="U100" i="13"/>
  <c r="K79" i="23"/>
  <c r="U104" i="13"/>
  <c r="K81" i="23"/>
  <c r="U108" i="13"/>
  <c r="K84" i="23"/>
  <c r="U112" i="13"/>
  <c r="K85" i="23"/>
  <c r="U116" i="13"/>
  <c r="K87" i="23"/>
  <c r="U120" i="13"/>
  <c r="K227" i="23"/>
  <c r="U124" i="13"/>
  <c r="K92" i="23"/>
  <c r="U128" i="13"/>
  <c r="K95" i="23"/>
  <c r="U132" i="13"/>
  <c r="K97" i="23"/>
  <c r="U136" i="13"/>
  <c r="K219" i="23"/>
  <c r="U140" i="13"/>
  <c r="K33" i="23"/>
  <c r="U144" i="13"/>
  <c r="K101" i="23"/>
  <c r="U148" i="13"/>
  <c r="K228" i="23"/>
  <c r="U152" i="13"/>
  <c r="K105" i="23"/>
  <c r="U156" i="13"/>
  <c r="K106" i="23"/>
  <c r="U160" i="13"/>
  <c r="K189" i="23"/>
  <c r="J188" i="23"/>
  <c r="J190" i="23"/>
  <c r="U157" i="13"/>
  <c r="K107" i="23"/>
  <c r="U149" i="13"/>
  <c r="K102" i="23"/>
  <c r="U141" i="13"/>
  <c r="K183" i="23"/>
  <c r="U133" i="13"/>
  <c r="K98" i="23"/>
  <c r="U125" i="13"/>
  <c r="K179" i="23"/>
  <c r="U117" i="13"/>
  <c r="K88" i="23"/>
  <c r="U109" i="13"/>
  <c r="K172" i="23"/>
  <c r="U101" i="13"/>
  <c r="K5" i="23"/>
  <c r="U93" i="13"/>
  <c r="K170" i="23"/>
  <c r="U85" i="13"/>
  <c r="K71" i="23"/>
  <c r="J55" i="23"/>
  <c r="J92" i="23"/>
  <c r="J90" i="23"/>
  <c r="J216" i="23"/>
  <c r="J106" i="23"/>
  <c r="J183" i="23"/>
  <c r="J160" i="23"/>
  <c r="J32" i="23"/>
  <c r="J169" i="23"/>
  <c r="J74" i="23"/>
  <c r="J5" i="23"/>
  <c r="J33" i="23"/>
  <c r="J105" i="23"/>
  <c r="J76" i="23"/>
  <c r="J168" i="23"/>
  <c r="J179" i="23"/>
  <c r="J162" i="23"/>
  <c r="J13" i="23"/>
  <c r="J174" i="23"/>
  <c r="J81" i="23"/>
  <c r="G185" i="23"/>
  <c r="D323" i="19"/>
  <c r="J182" i="23"/>
  <c r="J95" i="23"/>
  <c r="J101" i="23"/>
  <c r="J84" i="23"/>
  <c r="J83" i="23"/>
  <c r="K59" i="23"/>
  <c r="J59" i="23"/>
  <c r="J73" i="23"/>
  <c r="J170" i="23"/>
  <c r="J172" i="23"/>
  <c r="G30" i="23"/>
  <c r="D143" i="19"/>
  <c r="J70" i="23"/>
  <c r="J189" i="23"/>
  <c r="J98" i="23"/>
  <c r="J6" i="23"/>
  <c r="K68" i="23"/>
  <c r="K63" i="23"/>
  <c r="J63" i="23"/>
  <c r="G106" i="23"/>
  <c r="D119" i="19"/>
  <c r="J79" i="23"/>
  <c r="J175" i="23"/>
  <c r="J228" i="23"/>
  <c r="K52" i="23"/>
  <c r="G188" i="23"/>
  <c r="J51" i="23"/>
  <c r="J186" i="23"/>
  <c r="F32" i="23"/>
  <c r="C146" i="19"/>
  <c r="J71" i="23"/>
  <c r="J53" i="23"/>
  <c r="J97" i="23"/>
  <c r="J85" i="23"/>
  <c r="J227" i="23"/>
  <c r="J107" i="23"/>
  <c r="J87" i="23"/>
  <c r="K225" i="23"/>
  <c r="J224" i="23"/>
  <c r="G170" i="23"/>
  <c r="D312" i="19"/>
  <c r="J219" i="23"/>
  <c r="J88" i="23"/>
  <c r="J217" i="23"/>
  <c r="G101" i="23"/>
  <c r="C12" i="19"/>
  <c r="D12" i="19"/>
  <c r="G173" i="23"/>
  <c r="C17" i="19"/>
  <c r="D17" i="19"/>
  <c r="G180" i="23"/>
  <c r="H186" i="23"/>
  <c r="C14" i="19"/>
  <c r="G177" i="23"/>
  <c r="D14" i="19"/>
  <c r="C147" i="19"/>
  <c r="G32" i="23"/>
  <c r="D146" i="19"/>
  <c r="C20" i="19"/>
  <c r="G186" i="23"/>
  <c r="D332" i="19"/>
  <c r="E323" i="19"/>
  <c r="H185" i="23"/>
  <c r="H101" i="23"/>
  <c r="D321" i="19"/>
  <c r="H170" i="23"/>
  <c r="E312" i="19"/>
  <c r="D18" i="19"/>
  <c r="H183" i="23"/>
  <c r="E18" i="19"/>
  <c r="H81" i="23"/>
  <c r="D16" i="19"/>
  <c r="H179" i="23"/>
  <c r="E16" i="19"/>
  <c r="C15" i="19"/>
  <c r="G178" i="23"/>
  <c r="D15" i="19"/>
  <c r="C13" i="19"/>
  <c r="G175" i="23"/>
  <c r="D13" i="19"/>
  <c r="C7" i="19"/>
  <c r="G159" i="23"/>
  <c r="D319" i="19"/>
  <c r="H188" i="23"/>
  <c r="D174" i="19"/>
  <c r="E174" i="19"/>
  <c r="H57" i="23"/>
  <c r="D147" i="19"/>
  <c r="H32" i="23"/>
  <c r="E146" i="19"/>
  <c r="D144" i="19"/>
  <c r="H30" i="23"/>
  <c r="E143" i="19"/>
  <c r="C19" i="19"/>
  <c r="G184" i="23"/>
  <c r="D19" i="19"/>
  <c r="C199" i="19"/>
  <c r="G105" i="23"/>
  <c r="C18" i="19"/>
  <c r="G183" i="23"/>
  <c r="D118" i="19"/>
  <c r="H106" i="23"/>
  <c r="E119" i="19"/>
  <c r="D56" i="19"/>
  <c r="H6" i="23"/>
  <c r="E56" i="19"/>
  <c r="D7" i="19"/>
  <c r="E7" i="19"/>
  <c r="H159" i="23"/>
  <c r="D199" i="19"/>
  <c r="E199" i="19"/>
  <c r="H105" i="23"/>
  <c r="C16" i="19"/>
  <c r="G179" i="23"/>
  <c r="J229" i="23" l="1"/>
  <c r="K229" i="23"/>
  <c r="K27" i="23"/>
  <c r="J134" i="23"/>
  <c r="K26" i="23"/>
  <c r="J20" i="23"/>
  <c r="J36" i="23"/>
  <c r="K9" i="23"/>
  <c r="Q66" i="13"/>
  <c r="R66" i="13"/>
  <c r="S66" i="13"/>
  <c r="C185" i="19"/>
  <c r="P66" i="13"/>
  <c r="R62" i="13"/>
  <c r="D20" i="19"/>
  <c r="C195" i="19"/>
  <c r="D310" i="19"/>
  <c r="S62" i="13"/>
  <c r="M58" i="13"/>
  <c r="J60" i="23" s="1"/>
  <c r="N70" i="13"/>
  <c r="N42" i="13"/>
  <c r="Q58" i="13"/>
  <c r="R70" i="13"/>
  <c r="R46" i="13"/>
  <c r="S58" i="13"/>
  <c r="O58" i="13"/>
  <c r="K60" i="23" s="1"/>
  <c r="Q64" i="13"/>
  <c r="Q46" i="13"/>
  <c r="R50" i="13"/>
  <c r="Q50" i="13"/>
  <c r="R54" i="13"/>
  <c r="E185" i="19"/>
  <c r="E195" i="19"/>
  <c r="M75" i="13"/>
  <c r="J165" i="23" s="1"/>
  <c r="M64" i="13"/>
  <c r="J62" i="23" s="1"/>
  <c r="M54" i="13"/>
  <c r="M50" i="13"/>
  <c r="J54" i="23" s="1"/>
  <c r="M46" i="13"/>
  <c r="J22" i="23" s="1"/>
  <c r="N75" i="13"/>
  <c r="N54" i="13"/>
  <c r="N50" i="13"/>
  <c r="N46" i="13"/>
  <c r="O56" i="13"/>
  <c r="K58" i="23" s="1"/>
  <c r="O52" i="13"/>
  <c r="K56" i="23" s="1"/>
  <c r="O48" i="13"/>
  <c r="K159" i="23" s="1"/>
  <c r="P72" i="13"/>
  <c r="Q78" i="13"/>
  <c r="R78" i="13"/>
  <c r="R64" i="13"/>
  <c r="S79" i="13"/>
  <c r="S75" i="13"/>
  <c r="S52" i="13"/>
  <c r="S48" i="13"/>
  <c r="M78" i="13"/>
  <c r="J69" i="23" s="1"/>
  <c r="N78" i="13"/>
  <c r="N64" i="13"/>
  <c r="O64" i="13"/>
  <c r="K62" i="23" s="1"/>
  <c r="P54" i="13"/>
  <c r="P50" i="13"/>
  <c r="P46" i="13"/>
  <c r="Q61" i="13"/>
  <c r="Q56" i="13"/>
  <c r="Q52" i="13"/>
  <c r="Q48" i="13"/>
  <c r="R56" i="13"/>
  <c r="R52" i="13"/>
  <c r="R48" i="13"/>
  <c r="S78" i="13"/>
  <c r="M61" i="13"/>
  <c r="M56" i="13"/>
  <c r="J58" i="23" s="1"/>
  <c r="M52" i="13"/>
  <c r="J56" i="23" s="1"/>
  <c r="M48" i="13"/>
  <c r="J159" i="23" s="1"/>
  <c r="N56" i="13"/>
  <c r="N52" i="13"/>
  <c r="N48" i="13"/>
  <c r="O75" i="13"/>
  <c r="K165" i="23" s="1"/>
  <c r="O54" i="13"/>
  <c r="O50" i="13"/>
  <c r="K54" i="23" s="1"/>
  <c r="O46" i="13"/>
  <c r="K22" i="23" s="1"/>
  <c r="P75" i="13"/>
  <c r="P64" i="13"/>
  <c r="R42" i="13"/>
  <c r="S54" i="13"/>
  <c r="S50" i="13"/>
  <c r="S46" i="13"/>
  <c r="T64" i="13"/>
  <c r="T56" i="13"/>
  <c r="M72" i="13"/>
  <c r="J164" i="23" s="1"/>
  <c r="M44" i="13"/>
  <c r="J157" i="23" s="1"/>
  <c r="N81" i="13"/>
  <c r="N65" i="13"/>
  <c r="N61" i="13"/>
  <c r="O74" i="13"/>
  <c r="K67" i="23" s="1"/>
  <c r="O70" i="13"/>
  <c r="K163" i="23" s="1"/>
  <c r="O42" i="13"/>
  <c r="K50" i="23" s="1"/>
  <c r="P79" i="13"/>
  <c r="P63" i="13"/>
  <c r="P59" i="13"/>
  <c r="Q72" i="13"/>
  <c r="Q44" i="13"/>
  <c r="R81" i="13"/>
  <c r="R65" i="13"/>
  <c r="R61" i="13"/>
  <c r="S74" i="13"/>
  <c r="S70" i="13"/>
  <c r="S42" i="13"/>
  <c r="M79" i="13"/>
  <c r="M63" i="13"/>
  <c r="J161" i="23" s="1"/>
  <c r="M59" i="13"/>
  <c r="J61" i="23" s="1"/>
  <c r="N72" i="13"/>
  <c r="N44" i="13"/>
  <c r="O81" i="13"/>
  <c r="K70" i="23" s="1"/>
  <c r="O65" i="13"/>
  <c r="K25" i="23" s="1"/>
  <c r="O61" i="13"/>
  <c r="K24" i="23" s="1"/>
  <c r="P74" i="13"/>
  <c r="P70" i="13"/>
  <c r="P42" i="13"/>
  <c r="Q79" i="13"/>
  <c r="Q63" i="13"/>
  <c r="Q59" i="13"/>
  <c r="R72" i="13"/>
  <c r="R44" i="13"/>
  <c r="S81" i="13"/>
  <c r="S65" i="13"/>
  <c r="S61" i="13"/>
  <c r="M74" i="13"/>
  <c r="J67" i="23" s="1"/>
  <c r="M70" i="13"/>
  <c r="J163" i="23" s="1"/>
  <c r="M42" i="13"/>
  <c r="J50" i="23" s="1"/>
  <c r="N79" i="13"/>
  <c r="N63" i="13"/>
  <c r="N59" i="13"/>
  <c r="O72" i="13"/>
  <c r="K164" i="23" s="1"/>
  <c r="O44" i="13"/>
  <c r="K157" i="23" s="1"/>
  <c r="P81" i="13"/>
  <c r="P65" i="13"/>
  <c r="P61" i="13"/>
  <c r="Q74" i="13"/>
  <c r="Q70" i="13"/>
  <c r="Q42" i="13"/>
  <c r="R79" i="13"/>
  <c r="R63" i="13"/>
  <c r="R59" i="13"/>
  <c r="S72" i="13"/>
  <c r="S44" i="13"/>
  <c r="K21" i="23" l="1"/>
  <c r="K132" i="23"/>
  <c r="J12" i="23"/>
  <c r="J24" i="23"/>
  <c r="J21" i="23"/>
  <c r="J132" i="23"/>
  <c r="J26" i="23"/>
  <c r="J215" i="23"/>
  <c r="G12" i="28"/>
  <c r="K12" i="23"/>
  <c r="K13" i="23"/>
  <c r="K10" i="23"/>
  <c r="J10" i="23"/>
  <c r="G5" i="28"/>
  <c r="G10" i="28"/>
  <c r="G6" i="28"/>
  <c r="G9" i="28"/>
  <c r="G7" i="28"/>
  <c r="G11" i="28"/>
  <c r="G8"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8" authorId="0" shapeId="0" xr:uid="{3F0E11ED-B74E-469F-B6AA-379CACB45DD9}">
      <text>
        <r>
          <rPr>
            <b/>
            <sz val="9"/>
            <color indexed="81"/>
            <rFont val="Tahoma"/>
            <family val="2"/>
          </rPr>
          <t>Author:</t>
        </r>
        <r>
          <rPr>
            <sz val="9"/>
            <color indexed="81"/>
            <rFont val="Tahoma"/>
            <family val="2"/>
          </rPr>
          <t xml:space="preserve">
Preventive control for human food
</t>
        </r>
      </text>
    </comment>
    <comment ref="C48" authorId="0" shapeId="0" xr:uid="{00000000-0006-0000-0B00-000002000000}">
      <text>
        <r>
          <rPr>
            <b/>
            <sz val="9"/>
            <color indexed="81"/>
            <rFont val="Tahoma"/>
            <family val="2"/>
          </rPr>
          <t>Author:</t>
        </r>
        <r>
          <rPr>
            <sz val="9"/>
            <color indexed="81"/>
            <rFont val="Tahoma"/>
            <family val="2"/>
          </rPr>
          <t xml:space="preserve">
Website Under Construction
</t>
        </r>
      </text>
    </comment>
    <comment ref="C59" authorId="0" shapeId="0" xr:uid="{00000000-0006-0000-0B00-000003000000}">
      <text>
        <r>
          <rPr>
            <b/>
            <sz val="9"/>
            <color indexed="81"/>
            <rFont val="Tahoma"/>
            <family val="2"/>
          </rPr>
          <t>Author:</t>
        </r>
        <r>
          <rPr>
            <sz val="9"/>
            <color indexed="81"/>
            <rFont val="Tahoma"/>
            <family val="2"/>
          </rPr>
          <t xml:space="preserve">
No Plant specific info available
</t>
        </r>
      </text>
    </comment>
    <comment ref="C61" authorId="0" shapeId="0" xr:uid="{00000000-0006-0000-0B00-000004000000}">
      <text>
        <r>
          <rPr>
            <b/>
            <sz val="9"/>
            <color indexed="81"/>
            <rFont val="Tahoma"/>
            <family val="2"/>
          </rPr>
          <t>Author:</t>
        </r>
        <r>
          <rPr>
            <sz val="9"/>
            <color indexed="81"/>
            <rFont val="Tahoma"/>
            <family val="2"/>
          </rPr>
          <t xml:space="preserve">
No plant specific data available
</t>
        </r>
      </text>
    </comment>
    <comment ref="C63" authorId="0" shapeId="0" xr:uid="{00000000-0006-0000-0B00-000005000000}">
      <text>
        <r>
          <rPr>
            <b/>
            <sz val="9"/>
            <color indexed="81"/>
            <rFont val="Tahoma"/>
            <family val="2"/>
          </rPr>
          <t>Author:</t>
        </r>
        <r>
          <rPr>
            <sz val="9"/>
            <color indexed="81"/>
            <rFont val="Tahoma"/>
            <family val="2"/>
          </rPr>
          <t xml:space="preserve">
Site not in work</t>
        </r>
      </text>
    </comment>
    <comment ref="B86" authorId="0" shapeId="0" xr:uid="{00000000-0006-0000-0B00-000006000000}">
      <text>
        <r>
          <rPr>
            <b/>
            <sz val="9"/>
            <color indexed="81"/>
            <rFont val="Tahoma"/>
            <family val="2"/>
          </rPr>
          <t>Author:</t>
        </r>
        <r>
          <rPr>
            <sz val="9"/>
            <color indexed="81"/>
            <rFont val="Tahoma"/>
            <family val="2"/>
          </rPr>
          <t xml:space="preserve">
Woman Owned Business
</t>
        </r>
      </text>
    </comment>
    <comment ref="B87" authorId="0" shapeId="0" xr:uid="{00000000-0006-0000-0B00-000007000000}">
      <text>
        <r>
          <rPr>
            <b/>
            <sz val="9"/>
            <color indexed="81"/>
            <rFont val="Tahoma"/>
            <family val="2"/>
          </rPr>
          <t>Author:</t>
        </r>
        <r>
          <rPr>
            <sz val="9"/>
            <color indexed="81"/>
            <rFont val="Tahoma"/>
            <family val="2"/>
          </rPr>
          <t xml:space="preserve">
Woman and Minority owned Business
</t>
        </r>
      </text>
    </comment>
    <comment ref="C92" authorId="0" shapeId="0" xr:uid="{00000000-0006-0000-0B00-000008000000}">
      <text>
        <r>
          <rPr>
            <b/>
            <sz val="9"/>
            <color indexed="81"/>
            <rFont val="Tahoma"/>
            <family val="2"/>
          </rPr>
          <t>Author:</t>
        </r>
        <r>
          <rPr>
            <sz val="9"/>
            <color indexed="81"/>
            <rFont val="Tahoma"/>
            <family val="2"/>
          </rPr>
          <t xml:space="preserve">
Website not active anymore
</t>
        </r>
      </text>
    </comment>
    <comment ref="K100" authorId="0" shapeId="0" xr:uid="{75884F4E-7D1D-4ED9-886A-AE8B3A3A8716}">
      <text>
        <r>
          <rPr>
            <b/>
            <sz val="9"/>
            <color indexed="81"/>
            <rFont val="Tahoma"/>
            <family val="2"/>
          </rPr>
          <t>Author:</t>
        </r>
        <r>
          <rPr>
            <sz val="9"/>
            <color indexed="81"/>
            <rFont val="Tahoma"/>
            <family val="2"/>
          </rPr>
          <t xml:space="preserve">
Current Good Manufacturing Practices</t>
        </r>
      </text>
    </comment>
    <comment ref="K107" authorId="0" shapeId="0" xr:uid="{7767B398-0FBB-4D22-84D1-53D2044CD87B}">
      <text>
        <r>
          <rPr>
            <b/>
            <sz val="9"/>
            <color indexed="81"/>
            <rFont val="Tahoma"/>
            <family val="2"/>
          </rPr>
          <t>Author:</t>
        </r>
        <r>
          <rPr>
            <sz val="9"/>
            <color indexed="81"/>
            <rFont val="Tahoma"/>
            <family val="2"/>
          </rPr>
          <t xml:space="preserve">
BY MCNA (Management Certification North America)
- Expires 28 Nov 2018</t>
        </r>
      </text>
    </comment>
    <comment ref="B176" authorId="0" shapeId="0" xr:uid="{00000000-0006-0000-0B00-000009000000}">
      <text>
        <r>
          <rPr>
            <b/>
            <sz val="9"/>
            <color indexed="81"/>
            <rFont val="Tahoma"/>
            <family val="2"/>
          </rPr>
          <t>Author:</t>
        </r>
        <r>
          <rPr>
            <sz val="9"/>
            <color indexed="81"/>
            <rFont val="Tahoma"/>
            <family val="2"/>
          </rPr>
          <t xml:space="preserve">
Plant Specific Information unavailable
</t>
        </r>
      </text>
    </comment>
    <comment ref="B185" authorId="0" shapeId="0" xr:uid="{00000000-0006-0000-0B00-00000A000000}">
      <text>
        <r>
          <rPr>
            <b/>
            <sz val="9"/>
            <color indexed="81"/>
            <rFont val="Tahoma"/>
            <family val="2"/>
          </rPr>
          <t>Author:</t>
        </r>
        <r>
          <rPr>
            <sz val="9"/>
            <color indexed="81"/>
            <rFont val="Tahoma"/>
            <family val="2"/>
          </rPr>
          <t xml:space="preserve">
Plant Specific Information Unavailable
</t>
        </r>
      </text>
    </comment>
    <comment ref="K194" authorId="0" shapeId="0" xr:uid="{08AF1F06-4775-4EC2-B5DA-0CAAD796C905}">
      <text>
        <r>
          <rPr>
            <b/>
            <sz val="9"/>
            <color indexed="81"/>
            <rFont val="Tahoma"/>
            <family val="2"/>
          </rPr>
          <t>Author:</t>
        </r>
        <r>
          <rPr>
            <sz val="9"/>
            <color indexed="81"/>
            <rFont val="Tahoma"/>
            <family val="2"/>
          </rPr>
          <t xml:space="preserve">
AISC Certified Fabricator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2" authorId="0" shapeId="0" xr:uid="{00000000-0006-0000-0000-000001000000}">
      <text>
        <r>
          <rPr>
            <b/>
            <sz val="9"/>
            <color indexed="81"/>
            <rFont val="Tahoma"/>
            <family val="2"/>
          </rPr>
          <t>Author:</t>
        </r>
        <r>
          <rPr>
            <sz val="9"/>
            <color indexed="81"/>
            <rFont val="Tahoma"/>
            <family val="2"/>
          </rPr>
          <t xml:space="preserve">
Product Certifications available. Plant/Company level certifications not available.</t>
        </r>
      </text>
    </comment>
    <comment ref="C48" authorId="0" shapeId="0" xr:uid="{00000000-0006-0000-0000-000002000000}">
      <text>
        <r>
          <rPr>
            <b/>
            <sz val="9"/>
            <color indexed="81"/>
            <rFont val="Tahoma"/>
            <family val="2"/>
          </rPr>
          <t>Author:</t>
        </r>
        <r>
          <rPr>
            <sz val="9"/>
            <color indexed="81"/>
            <rFont val="Tahoma"/>
            <family val="2"/>
          </rPr>
          <t xml:space="preserve">
Website Under Construction
</t>
        </r>
      </text>
    </comment>
    <comment ref="C59" authorId="0" shapeId="0" xr:uid="{00000000-0006-0000-0000-000003000000}">
      <text>
        <r>
          <rPr>
            <b/>
            <sz val="9"/>
            <color indexed="81"/>
            <rFont val="Tahoma"/>
            <family val="2"/>
          </rPr>
          <t>Author:</t>
        </r>
        <r>
          <rPr>
            <sz val="9"/>
            <color indexed="81"/>
            <rFont val="Tahoma"/>
            <family val="2"/>
          </rPr>
          <t xml:space="preserve">
No Plant specific info available
</t>
        </r>
      </text>
    </comment>
    <comment ref="C61" authorId="0" shapeId="0" xr:uid="{00000000-0006-0000-0000-000004000000}">
      <text>
        <r>
          <rPr>
            <b/>
            <sz val="9"/>
            <color indexed="81"/>
            <rFont val="Tahoma"/>
            <family val="2"/>
          </rPr>
          <t>Author:</t>
        </r>
        <r>
          <rPr>
            <sz val="9"/>
            <color indexed="81"/>
            <rFont val="Tahoma"/>
            <family val="2"/>
          </rPr>
          <t xml:space="preserve">
No plant specific data available
</t>
        </r>
      </text>
    </comment>
    <comment ref="C63" authorId="0" shapeId="0" xr:uid="{00000000-0006-0000-0000-000005000000}">
      <text>
        <r>
          <rPr>
            <b/>
            <sz val="9"/>
            <color indexed="81"/>
            <rFont val="Tahoma"/>
            <family val="2"/>
          </rPr>
          <t>Author:</t>
        </r>
        <r>
          <rPr>
            <sz val="9"/>
            <color indexed="81"/>
            <rFont val="Tahoma"/>
            <family val="2"/>
          </rPr>
          <t xml:space="preserve">
Site not in work</t>
        </r>
      </text>
    </comment>
    <comment ref="B86" authorId="0" shapeId="0" xr:uid="{00000000-0006-0000-0000-000006000000}">
      <text>
        <r>
          <rPr>
            <b/>
            <sz val="9"/>
            <color indexed="81"/>
            <rFont val="Tahoma"/>
            <family val="2"/>
          </rPr>
          <t>Author:</t>
        </r>
        <r>
          <rPr>
            <sz val="9"/>
            <color indexed="81"/>
            <rFont val="Tahoma"/>
            <family val="2"/>
          </rPr>
          <t xml:space="preserve">
Woman Owned Business
</t>
        </r>
      </text>
    </comment>
    <comment ref="B87" authorId="0" shapeId="0" xr:uid="{00000000-0006-0000-0000-000007000000}">
      <text>
        <r>
          <rPr>
            <b/>
            <sz val="9"/>
            <color indexed="81"/>
            <rFont val="Tahoma"/>
            <family val="2"/>
          </rPr>
          <t>Author:</t>
        </r>
        <r>
          <rPr>
            <sz val="9"/>
            <color indexed="81"/>
            <rFont val="Tahoma"/>
            <family val="2"/>
          </rPr>
          <t xml:space="preserve">
Woman and Minority owned Business
</t>
        </r>
      </text>
    </comment>
    <comment ref="C92" authorId="0" shapeId="0" xr:uid="{00000000-0006-0000-0000-000008000000}">
      <text>
        <r>
          <rPr>
            <b/>
            <sz val="9"/>
            <color indexed="81"/>
            <rFont val="Tahoma"/>
            <family val="2"/>
          </rPr>
          <t>Author:</t>
        </r>
        <r>
          <rPr>
            <sz val="9"/>
            <color indexed="81"/>
            <rFont val="Tahoma"/>
            <family val="2"/>
          </rPr>
          <t xml:space="preserve">
Website not active anymore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6" authorId="0" shapeId="0" xr:uid="{00000000-0006-0000-0100-000001000000}">
      <text>
        <r>
          <rPr>
            <b/>
            <sz val="9"/>
            <color indexed="81"/>
            <rFont val="Tahoma"/>
            <family val="2"/>
          </rPr>
          <t>Author:</t>
        </r>
        <r>
          <rPr>
            <sz val="9"/>
            <color indexed="81"/>
            <rFont val="Tahoma"/>
            <family val="2"/>
          </rPr>
          <t xml:space="preserve">
Plant Specific Information unavailable
</t>
        </r>
      </text>
    </comment>
    <comment ref="B25" authorId="0" shapeId="0" xr:uid="{00000000-0006-0000-0100-000002000000}">
      <text>
        <r>
          <rPr>
            <b/>
            <sz val="9"/>
            <color indexed="81"/>
            <rFont val="Tahoma"/>
            <family val="2"/>
          </rPr>
          <t>Author:</t>
        </r>
        <r>
          <rPr>
            <sz val="9"/>
            <color indexed="81"/>
            <rFont val="Tahoma"/>
            <family val="2"/>
          </rPr>
          <t xml:space="preserve">
Plant Specific Information Unavailable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5" authorId="0" shapeId="0" xr:uid="{00000000-0006-0000-0600-000001000000}">
      <text>
        <r>
          <rPr>
            <b/>
            <sz val="9"/>
            <color indexed="81"/>
            <rFont val="Tahoma"/>
            <family val="2"/>
          </rPr>
          <t>Author:</t>
        </r>
        <r>
          <rPr>
            <sz val="9"/>
            <color indexed="81"/>
            <rFont val="Tahoma"/>
            <family val="2"/>
          </rPr>
          <t xml:space="preserve">
Permanently Closed
</t>
        </r>
      </text>
    </comment>
    <comment ref="B58" authorId="0" shapeId="0" xr:uid="{00000000-0006-0000-0600-000002000000}">
      <text>
        <r>
          <rPr>
            <b/>
            <sz val="9"/>
            <color indexed="81"/>
            <rFont val="Tahoma"/>
            <family val="2"/>
          </rPr>
          <t>Author:</t>
        </r>
        <r>
          <rPr>
            <sz val="9"/>
            <color indexed="81"/>
            <rFont val="Tahoma"/>
            <family val="2"/>
          </rPr>
          <t xml:space="preserve">
Site Unavailable
</t>
        </r>
      </text>
    </comment>
    <comment ref="B108" authorId="0" shapeId="0" xr:uid="{00000000-0006-0000-0600-000003000000}">
      <text>
        <r>
          <rPr>
            <b/>
            <sz val="9"/>
            <color indexed="81"/>
            <rFont val="Tahoma"/>
            <family val="2"/>
          </rPr>
          <t>Author:</t>
        </r>
        <r>
          <rPr>
            <sz val="9"/>
            <color indexed="81"/>
            <rFont val="Tahoma"/>
            <family val="2"/>
          </rPr>
          <t xml:space="preserve">
Company Not Found
</t>
        </r>
      </text>
    </comment>
    <comment ref="B133" authorId="0" shapeId="0" xr:uid="{00000000-0006-0000-0600-000004000000}">
      <text>
        <r>
          <rPr>
            <b/>
            <sz val="9"/>
            <color indexed="81"/>
            <rFont val="Tahoma"/>
            <family val="2"/>
          </rPr>
          <t>Author:</t>
        </r>
        <r>
          <rPr>
            <sz val="9"/>
            <color indexed="81"/>
            <rFont val="Tahoma"/>
            <family val="2"/>
          </rPr>
          <t xml:space="preserve">
Owned by Browell Bell Housing
</t>
        </r>
      </text>
    </comment>
    <comment ref="B169" authorId="0" shapeId="0" xr:uid="{00000000-0006-0000-0600-000005000000}">
      <text>
        <r>
          <rPr>
            <b/>
            <sz val="9"/>
            <color indexed="81"/>
            <rFont val="Tahoma"/>
            <family val="2"/>
          </rPr>
          <t>Author:</t>
        </r>
        <r>
          <rPr>
            <sz val="9"/>
            <color indexed="81"/>
            <rFont val="Tahoma"/>
            <family val="2"/>
          </rPr>
          <t xml:space="preserve">
Company not found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esults" description="Connection to the 'Results' query in the workbook." type="5" refreshedVersion="0" background="1">
    <dbPr connection="Provider=Microsoft.Mashup.OleDb.1;Data Source=$Workbook$;Location=Results;Extended Properties=&quot;&quot;" command="SELECT * FROM [Results]"/>
  </connection>
  <connection id="2" xr16:uid="{00000000-0015-0000-FFFF-FFFF01000000}"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3" xr16:uid="{00000000-0015-0000-FFFF-FFFF02000000}" keepAlive="1" name="Query - Sheet1 (2)" description="Connection to the 'Sheet1 (2)' query in the workbook." type="5" refreshedVersion="0" background="1">
    <dbPr connection="Provider=Microsoft.Mashup.OleDb.1;Data Source=$Workbook$;Location=Sheet1 (2);Extended Properties=&quot;&quot;" command="SELECT * FROM [Sheet1 (2)]"/>
  </connection>
  <connection id="4" xr16:uid="{00000000-0015-0000-FFFF-FFFF03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<sst xmlns="http://schemas.openxmlformats.org/spreadsheetml/2006/main" count="7358" uniqueCount="2226">
  <si>
    <t>Serial No.</t>
  </si>
  <si>
    <t>Company Name</t>
  </si>
  <si>
    <t>Website</t>
  </si>
  <si>
    <t>Has a Website?
(1=Yes, 0=No)</t>
  </si>
  <si>
    <t>Static/Dynamic Website?</t>
  </si>
  <si>
    <t>If no website- Is present on Facebook?
(1=Yes, 0=No)</t>
  </si>
  <si>
    <t>overall stats _ type of company</t>
  </si>
  <si>
    <t>Type of Company</t>
  </si>
  <si>
    <t>Products</t>
  </si>
  <si>
    <t>Remarks</t>
  </si>
  <si>
    <t>Certifications</t>
  </si>
  <si>
    <t>Equipment Used</t>
  </si>
  <si>
    <t>CNC</t>
  </si>
  <si>
    <t>Press</t>
  </si>
  <si>
    <t>Weld</t>
  </si>
  <si>
    <t>Computer</t>
  </si>
  <si>
    <t>Laser</t>
  </si>
  <si>
    <t>Hydraulic</t>
  </si>
  <si>
    <t>Stamp</t>
  </si>
  <si>
    <t>Cutting</t>
  </si>
  <si>
    <t>Comments/ vamsi</t>
  </si>
  <si>
    <t>Processes</t>
  </si>
  <si>
    <t>Technology used</t>
  </si>
  <si>
    <t xml:space="preserve">Custom built option </t>
  </si>
  <si>
    <t xml:space="preserve">materials </t>
  </si>
  <si>
    <t xml:space="preserve">Address Line </t>
  </si>
  <si>
    <t>City</t>
  </si>
  <si>
    <t>County</t>
  </si>
  <si>
    <t>Employees</t>
  </si>
  <si>
    <t>3 Point Connection</t>
  </si>
  <si>
    <t>windowgenie.com</t>
  </si>
  <si>
    <t>S</t>
  </si>
  <si>
    <t>Others</t>
  </si>
  <si>
    <t>Religion</t>
  </si>
  <si>
    <t>-</t>
  </si>
  <si>
    <t>An unclassified, single location business; Annual revenue = 146483 and # of employees = 2; https://www.manta.com/c/mr4mtqn/3-point-connection-inc</t>
  </si>
  <si>
    <t>N</t>
  </si>
  <si>
    <t>website is wrong</t>
  </si>
  <si>
    <t>3-H Logistics</t>
  </si>
  <si>
    <t>3hlogistics.com</t>
  </si>
  <si>
    <t>D</t>
  </si>
  <si>
    <t>Logistics </t>
  </si>
  <si>
    <t>A unclassified, single location business; Annual revenue = 500000 and # of employees = 3; https://www.manta.com/c/mb0frky/3-h-logistics-llc; Cargo loading and unloading services; Transportation services</t>
  </si>
  <si>
    <t>A To Z Sheet Metal</t>
  </si>
  <si>
    <t>brightsheetmetal.com/a-to-z-sheet-metal</t>
  </si>
  <si>
    <t>Manufacturing</t>
  </si>
  <si>
    <t>HVAC, plumbing and custom cutting</t>
  </si>
  <si>
    <t>From HVAC to plumbing to custom cutting, look to our family of companies to create exceptional results for your sheet metal project needs.</t>
  </si>
  <si>
    <t>State of the art equipment for steel pipes, sheets bending</t>
  </si>
  <si>
    <t>shared website?</t>
  </si>
  <si>
    <t>A. Raymond Tinnerman Automotive</t>
  </si>
  <si>
    <t>araymondtinnerman.com</t>
  </si>
  <si>
    <t xml:space="preserve">Manufacturing and sales </t>
  </si>
  <si>
    <t>Fastening Solutions: Clips, nuts, wire management</t>
  </si>
  <si>
    <t>ARaymond Tinnerman, part of the ARaymond Network, is a global supplier of fastening solutions</t>
  </si>
  <si>
    <t>ABC Metals</t>
  </si>
  <si>
    <t>abcmetals.com</t>
  </si>
  <si>
    <t>Distributors</t>
  </si>
  <si>
    <t>Distributor - rolled products</t>
  </si>
  <si>
    <t xml:space="preserve">Copper, Brass, Phos Bronze, Cupro Nickel Alloys- along with Aluminum, Stainless and Carbon Steel. light fabrication in the form of: Slitting, Cut-To-Length, Traverse Winding, Commerical Tinning, Tension Leveling, Edging, Decambering and we can supply Electro Plated Product- 
</t>
  </si>
  <si>
    <t>Distributors for : Luvata
PMX Industries
Nacobre
Hussey Copper
Brush Wellman
The Miller Co.
KM Europa Metal AG
Precision Specialty Metal;                                           Just 3 locations - Indiana (1) and Texas (2)</t>
  </si>
  <si>
    <t>ISO 9001</t>
  </si>
  <si>
    <t>Abilities Services</t>
  </si>
  <si>
    <t>asipages.com</t>
  </si>
  <si>
    <t>Disability stuff</t>
  </si>
  <si>
    <t>service provider</t>
  </si>
  <si>
    <t>Accuburn</t>
  </si>
  <si>
    <t>accuburninc.com</t>
  </si>
  <si>
    <t>Laser cutting services they meet the demands of manufacturing companies</t>
  </si>
  <si>
    <t>Precision Plasma Cutting, Precision Laser Cutting, Heavy Gauge Flame Cutting, Metal Forming, Efficient Estimates, Accurate Estimates, Turnkey Production Capabilities, Extensive Inventory of Raw Material, and Shotblasting &amp; Deburring Metal Finishing</t>
  </si>
  <si>
    <t>ISO 9001, ANAB, BBB</t>
  </si>
  <si>
    <t>Laser cutting, plasma cutting, flame cutting and metal shaping equipment,1.CNC-controlled oxy-fuel cutting equipment ,2. 3-axis, CO2 lasers, 3.  plasma cutting system, 4.CNC forming equipment, 5.large scale pass through shot blast</t>
  </si>
  <si>
    <t>Acell</t>
  </si>
  <si>
    <t>acell.com</t>
  </si>
  <si>
    <t>Manufacturing (Medicine related)</t>
  </si>
  <si>
    <t>ACell manufactures the only commercially available extracellular matrix (ECM) made of urinary bladder matrix (UBM)</t>
  </si>
  <si>
    <t>ACell is a leading regenerative medicine company that develops and manufactures products designed to facilitate the body’s ability to repair and remodel tissue. Our company helps patients in a variety of settings heal differently</t>
  </si>
  <si>
    <t>ISO 13485</t>
  </si>
  <si>
    <t>Acuity Brands Lighting</t>
  </si>
  <si>
    <t>acuitybrands.com</t>
  </si>
  <si>
    <t>Consultants</t>
  </si>
  <si>
    <t>consultant services</t>
  </si>
  <si>
    <t>providers of lighting and building management solutions</t>
  </si>
  <si>
    <t>eldoLED,LED driver technology</t>
  </si>
  <si>
    <t>Advanced Power Technologies</t>
  </si>
  <si>
    <t>apt-power.com</t>
  </si>
  <si>
    <t>Consultant services</t>
  </si>
  <si>
    <t>A design/build electrical contractor specializing in all areas of design, installation and maintenance for the lighting, electrical and signage specialty fields; Lighting, electrical and signage services</t>
  </si>
  <si>
    <t>Akina</t>
  </si>
  <si>
    <t>polyscitech.com</t>
  </si>
  <si>
    <t>Research Labs</t>
  </si>
  <si>
    <t>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t>
  </si>
  <si>
    <t>Ala</t>
  </si>
  <si>
    <t>alaindiana.org</t>
  </si>
  <si>
    <t>Association of legal services</t>
  </si>
  <si>
    <t>Alcoa</t>
  </si>
  <si>
    <t>arconic.com</t>
  </si>
  <si>
    <t>For automotive, defense and commercial transportation</t>
  </si>
  <si>
    <t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t>
  </si>
  <si>
    <t>website is wrong?</t>
  </si>
  <si>
    <t>Allied Speciality Precision Machining</t>
  </si>
  <si>
    <t>aspi-nc.com</t>
  </si>
  <si>
    <t>manufacturing</t>
  </si>
  <si>
    <t>gears</t>
  </si>
  <si>
    <t>ISO 9001, AS9100</t>
  </si>
  <si>
    <t>CNC,EDM,Grinding equipment, Niton XL3t XRF Analyzer,Tesa Scan 50,Zeiss Prismo 7 Navigator CMM,Mitutoyo Bright-A707 CMM</t>
  </si>
  <si>
    <t>Alloy Custom Products</t>
  </si>
  <si>
    <t>alloycustomproducts.com</t>
  </si>
  <si>
    <t>cryogenic semi-trailer </t>
  </si>
  <si>
    <t>lAloy Custom Products is the premier cryogenic semi-trailer manufacturer. </t>
  </si>
  <si>
    <t>American Fibertech Corporation</t>
  </si>
  <si>
    <t>ind-pallet-corp.com</t>
  </si>
  <si>
    <t>pallet</t>
  </si>
  <si>
    <t>American National Mortgage</t>
  </si>
  <si>
    <t>affordableforyou.com</t>
  </si>
  <si>
    <t>web solutions</t>
  </si>
  <si>
    <t>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t>
  </si>
  <si>
    <t>FSPCA</t>
  </si>
  <si>
    <t>American Welding &amp; Gas</t>
  </si>
  <si>
    <t>amwelding.com</t>
  </si>
  <si>
    <t>MIG, TIG, Stick welders, engine drives, multi-process and multi-operator welders, spot welders, submerged arc welders, wire feeders</t>
  </si>
  <si>
    <t>welding and cutting equipment,</t>
  </si>
  <si>
    <t>Ameri-Tek Manufacturing</t>
  </si>
  <si>
    <t>ameri-tekmfg.com</t>
  </si>
  <si>
    <t>OEM</t>
  </si>
  <si>
    <t>Parts are made out of any of these materials: Aluminum, Beryllium Copper, Brass, Cold Rolled Steel, Copper, Hot Rolled Steel, Phosphorus Bronze, Spring Steel, Stainless Steel and any pre-plated material.</t>
  </si>
  <si>
    <t>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t>
  </si>
  <si>
    <t>specializing in the use of Multi-Slides and Punch Presses</t>
  </si>
  <si>
    <t>Amri Ssci</t>
  </si>
  <si>
    <t>ssci-inc.com</t>
  </si>
  <si>
    <t>Pharmaceutical services</t>
  </si>
  <si>
    <t>analytical services, drug sbstance, drug product and delivery , biochemistry services</t>
  </si>
  <si>
    <t>SSCI, A Division of AMRI provides comprehensive cGMP solid state chemistry research and analytical services to the pharmaceutical industry</t>
  </si>
  <si>
    <t>Anderson Plant Nutrient</t>
  </si>
  <si>
    <t>andersonsplantnutrient.com</t>
  </si>
  <si>
    <t>agricutural solutions provider</t>
  </si>
  <si>
    <t>Cover: Plant nutrients, agriculture, turf and ornamental, cob products and contract manufacturing</t>
  </si>
  <si>
    <t>The Plant Nutrient Group formulates, stores, and distributes nutrient, specialty, and industrial inputs and corncob based products through our strategically located facilities and extensive network.</t>
  </si>
  <si>
    <t>ANDRITZ Herr-Voss Stamco</t>
  </si>
  <si>
    <t>herr-voss.com</t>
  </si>
  <si>
    <t>coil processing solutions and mill processing solutions</t>
  </si>
  <si>
    <t>ANDRITZ Herr-Voss Stamco delivers turnkey solutions and support for coil and sheet metal processing industries.  Whether you are a primary producer, service center, processor or OEM, AHVS is your source for all your coil and sheet processing needs.</t>
  </si>
  <si>
    <t>custom metal fabricator, our anodizing and powder coating, laser engraver, silk screener</t>
  </si>
  <si>
    <t>Archer-Daniels-Midland company</t>
  </si>
  <si>
    <t>adm.com</t>
  </si>
  <si>
    <t>agricultural ervices</t>
  </si>
  <si>
    <t>food, suppliments, animal nutritions, logistics</t>
  </si>
  <si>
    <t>For more than a century, the people of Archer Daniels Midland Company (NYSE: ADM) have transformed crops into products that serve the vital needs of a growing world. Today, we’re one of the world’s largest agricultural processors and food ingredient providers</t>
  </si>
  <si>
    <t>Arconic</t>
  </si>
  <si>
    <t>From materials science that breaks the barriers of possibility, to precision engineering that solves the toughest challenges, Arconic helps transform the way we fly, drive, build and power.</t>
  </si>
  <si>
    <t>3-D printing equipment</t>
  </si>
  <si>
    <t>ARXAN TECHNOLOGIES</t>
  </si>
  <si>
    <t>arxan.com</t>
  </si>
  <si>
    <t>application protection provideer</t>
  </si>
  <si>
    <t>Layered, Adaptive App and Data Protection                              Detection and Prevention of Application Attacks                          Enterprise App Distribution and Policy Management (Apperian)</t>
  </si>
  <si>
    <t>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t>
  </si>
  <si>
    <t>Awards Unlimited</t>
  </si>
  <si>
    <t>awardsunlimitedinc.net</t>
  </si>
  <si>
    <t>Memento creators</t>
  </si>
  <si>
    <t>plaques, acrylics, name badges, flags, etc</t>
  </si>
  <si>
    <t>AWM Enterprises</t>
  </si>
  <si>
    <t>adeccousa.com</t>
  </si>
  <si>
    <t>job finder</t>
  </si>
  <si>
    <t>a platform to search for jobs</t>
  </si>
  <si>
    <t xml:space="preserve">job search </t>
  </si>
  <si>
    <t>B&amp;B Signs</t>
  </si>
  <si>
    <t>signXperts.com</t>
  </si>
  <si>
    <t>images/sign services</t>
  </si>
  <si>
    <t>for vehicles, outdoors of a building, or interiors of a building</t>
  </si>
  <si>
    <t>no info on website</t>
  </si>
  <si>
    <t>Baere Aerospace Consulting</t>
  </si>
  <si>
    <t>baereaerospace.com</t>
  </si>
  <si>
    <t>Consulting services (aerospace related)</t>
  </si>
  <si>
    <t>Engineering design and field support, failure analysis support , project mgmt support</t>
  </si>
  <si>
    <t>consulting</t>
  </si>
  <si>
    <t>Baker Specialty and Supply Company</t>
  </si>
  <si>
    <t>bakerspecialty.com</t>
  </si>
  <si>
    <t>Distributor</t>
  </si>
  <si>
    <t>plumbing, HVAC, and industrial piping products</t>
  </si>
  <si>
    <t>Ball Metal Beverage Container</t>
  </si>
  <si>
    <t>ball.com</t>
  </si>
  <si>
    <t>packaging services</t>
  </si>
  <si>
    <t>Ball Corporation is a provider of metal packaging for beverages, foods and household products, and of aerospace and other technologies and services to commercial and governmental customers.</t>
  </si>
  <si>
    <t>Bane-Welker Equipment Sales</t>
  </si>
  <si>
    <t>bane-welker.com</t>
  </si>
  <si>
    <t>e-commerce services</t>
  </si>
  <si>
    <t>tractors, harvesters, chemical applicators, tillage equipments, hay and forage equipment,  construction equipments</t>
  </si>
  <si>
    <t>Farm equipment dealer; also online auctions possible; used equipment selling platform</t>
  </si>
  <si>
    <t>Banjo Corporation</t>
  </si>
  <si>
    <t>banjocorp.com</t>
  </si>
  <si>
    <t>Suppliers</t>
  </si>
  <si>
    <t>Farm equipment supplier</t>
  </si>
  <si>
    <t>cam lever couplings, dry disconnects, electric valves, pumps, line strainers, manifold flange connections</t>
  </si>
  <si>
    <t>liquid handling equipments</t>
  </si>
  <si>
    <t>Beasley International</t>
  </si>
  <si>
    <t>beesleyinc.com</t>
  </si>
  <si>
    <t>others</t>
  </si>
  <si>
    <t>Agricultural product wholesaler</t>
  </si>
  <si>
    <t>winces, slings, suspension rods, pulleys, cods, cables, cutters, fasteners, power cords,</t>
  </si>
  <si>
    <t>for poultry industry</t>
  </si>
  <si>
    <t>ISO 9000</t>
  </si>
  <si>
    <t>Bell Machine company</t>
  </si>
  <si>
    <t>basteel.com</t>
  </si>
  <si>
    <t>architectural fencing, security fencing, infinity gates</t>
  </si>
  <si>
    <t>BASTEEL Perimeter Systems™ is a 4th generation family-owned business formed in 1946 to serve the tool and die industry</t>
  </si>
  <si>
    <t xml:space="preserve"> manufactured using galvanized 2” x 4” tubing with mitered corners and gusset bracing, welded using silicon-bronze welding wire</t>
  </si>
  <si>
    <t>Benner Team</t>
  </si>
  <si>
    <t>no websites</t>
  </si>
  <si>
    <t>looks like a persons name</t>
  </si>
  <si>
    <t>Bio-Alternative</t>
  </si>
  <si>
    <t>bio-alternatives.net</t>
  </si>
  <si>
    <t>nutritional supplements</t>
  </si>
  <si>
    <t>calcium, magnesium, etc</t>
  </si>
  <si>
    <t>BBB</t>
  </si>
  <si>
    <t>Bioanalytical Systems</t>
  </si>
  <si>
    <t>BIOANALYTICAL.COM</t>
  </si>
  <si>
    <t xml:space="preserve">biomedical Data analyst </t>
  </si>
  <si>
    <t>BASi provides drug developers with superior scientific research and innovative analytical instrumentation, which saves time, saves money, and saves lives, to bring revolutionary new drugs to market quickly and safely;                               like an e-commerce page where in we can make our online purchases</t>
  </si>
  <si>
    <t>Blackbird Clinical Services</t>
  </si>
  <si>
    <t>BlackbirdClinicalSvs.com</t>
  </si>
  <si>
    <t>clinical services</t>
  </si>
  <si>
    <t>DNA testing, drug testing, blood testing</t>
  </si>
  <si>
    <t>Blue Print Specialties</t>
  </si>
  <si>
    <t>blueprintspecialties.net</t>
  </si>
  <si>
    <t xml:space="preserve">S </t>
  </si>
  <si>
    <t>distributor</t>
  </si>
  <si>
    <t>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t>
  </si>
  <si>
    <t>They assist the architectural, engineering, and construction industries from beginning designs to the distribution of prints of their various projects by providing the equipment, supplies, and reproduction methods necessary to complete the process.</t>
  </si>
  <si>
    <t>Bollock Interprises</t>
  </si>
  <si>
    <t>bollocktops.com</t>
  </si>
  <si>
    <t>Custom countertop and closet organizers (manufacturing)</t>
  </si>
  <si>
    <t>Countertop, kitchen cabinets and closets</t>
  </si>
  <si>
    <r>
      <t xml:space="preserve">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t>
    </r>
    <r>
      <rPr>
        <b/>
        <sz val="11"/>
        <color theme="1"/>
        <rFont val="Calibri"/>
        <family val="2"/>
        <scheme val="minor"/>
      </rPr>
      <t xml:space="preserve">experienced craftsmen </t>
    </r>
    <r>
      <rPr>
        <sz val="11"/>
        <color theme="1"/>
        <rFont val="Calibri"/>
        <family val="2"/>
        <scheme val="minor"/>
      </rPr>
      <t>provide countertop fabrication and installation for new construction as well as for remodeling projects. Each project will become truly your own as we work together to find the perfect design for your needs</t>
    </r>
  </si>
  <si>
    <t>Y</t>
  </si>
  <si>
    <t>Quartz,solid surface,granite,laminate</t>
  </si>
  <si>
    <t>Bootmakers</t>
  </si>
  <si>
    <t>bootmakers.us</t>
  </si>
  <si>
    <t>wholesaler</t>
  </si>
  <si>
    <t>footwear</t>
  </si>
  <si>
    <t>handcrafted footwears; We specialize in custom-fit boots, but also offer semi-custom sizes to provide instant gratification to our customers who just can’t wait.</t>
  </si>
  <si>
    <t>Braun Motor Works</t>
  </si>
  <si>
    <t>braunability.com</t>
  </si>
  <si>
    <t>Dealers</t>
  </si>
  <si>
    <t>Wheelchair Vans, SUVs &amp; Wheelchair Lifts</t>
  </si>
  <si>
    <t>Thanks to our nationwide dealer network, wherever you live or travel, BraunAbility is there too. Our dealers are mobility experts, providing in-depth mobility consultations to guarantee you have the right mobility solution for your needs; 5 dealers in IN</t>
  </si>
  <si>
    <t>Browell Enterprises</t>
  </si>
  <si>
    <t>browellbellhousing.com</t>
  </si>
  <si>
    <t>Components: clutch coolers, carbon fiber bellhousing vent covers, adjuster covers, debris filters, billet clutch forks, throwout bearings and collars, bellhousing alignment tools and more.     Bellhousings: Aluminium, steel and import/ specialty bellhousings.                                                V6 blocks and head</t>
  </si>
  <si>
    <t>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t>
  </si>
  <si>
    <t>CNC machine</t>
  </si>
  <si>
    <t>aluminum and steel</t>
  </si>
  <si>
    <t>Business First Books Corporation</t>
  </si>
  <si>
    <t>businessfirstbooks.com</t>
  </si>
  <si>
    <t>Books</t>
  </si>
  <si>
    <t>Business First Books handles book fulfillment for some of the top companies in North America and provides book distribution on the Local, National, and International levels.</t>
  </si>
  <si>
    <t>Butler America</t>
  </si>
  <si>
    <t>butler.com</t>
  </si>
  <si>
    <t>Manufacturing and services</t>
  </si>
  <si>
    <r>
      <rPr>
        <b/>
        <sz val="11"/>
        <color theme="1"/>
        <rFont val="Calibri"/>
        <family val="2"/>
        <scheme val="minor"/>
      </rPr>
      <t>Engineering:,</t>
    </r>
    <r>
      <rPr>
        <sz val="11"/>
        <color theme="1"/>
        <rFont val="Calibri"/>
        <family val="2"/>
        <scheme val="minor"/>
      </rPr>
      <t xml:space="preserve"> Design, Drafting, Structural Analysis, Loads and Criteria, System Safety, Manufacturing, Testing, Aircraft Certification, , C</t>
    </r>
    <r>
      <rPr>
        <b/>
        <sz val="11"/>
        <color theme="1"/>
        <rFont val="Calibri"/>
        <family val="2"/>
        <scheme val="minor"/>
      </rPr>
      <t xml:space="preserve">omposite structure:, </t>
    </r>
    <r>
      <rPr>
        <sz val="11"/>
        <color theme="1"/>
        <rFont val="Calibri"/>
        <family val="2"/>
        <scheme val="minor"/>
      </rPr>
      <t xml:space="preserve">Carbon fiber, Aramid fiber, Fiberglass, Sandwich Construction, Laminate Structure, , </t>
    </r>
    <r>
      <rPr>
        <b/>
        <sz val="11"/>
        <color theme="1"/>
        <rFont val="Calibri"/>
        <family val="2"/>
        <scheme val="minor"/>
      </rPr>
      <t xml:space="preserve">Aftermarket services:, </t>
    </r>
    <r>
      <rPr>
        <sz val="11"/>
        <color theme="1"/>
        <rFont val="Calibri"/>
        <family val="2"/>
        <scheme val="minor"/>
      </rPr>
      <t xml:space="preserve">Operator Manuals, Maintenance Manuals, Airworthiness Documents, Component Maintenance Manuals, Logistic Support Analysis (LSA), Reports, Training Material, MRO support, Ground support equipmen, , </t>
    </r>
    <r>
      <rPr>
        <b/>
        <sz val="11"/>
        <color theme="1"/>
        <rFont val="Calibri"/>
        <family val="2"/>
        <scheme val="minor"/>
      </rPr>
      <t>Project management:,</t>
    </r>
    <r>
      <rPr>
        <sz val="11"/>
        <color theme="1"/>
        <rFont val="Calibri"/>
        <family val="2"/>
        <scheme val="minor"/>
      </rPr>
      <t xml:space="preserve"> Earned Value Management, Risk management, Resource Management, Performance Management, IT services:, Microsoft Technologies, ERP Technologies, Oracle Technologies, Java Technologies, Mobile Technologies, , </t>
    </r>
  </si>
  <si>
    <t>Butler’s mission is to become the supplier of choice for premier companies in the Aerospace, Defense and Federal markets, by providing intrinsic value through a flexible business model.</t>
  </si>
  <si>
    <t>ISO 9001, SAE AS9100, ISO 27001</t>
  </si>
  <si>
    <t>C and F Fabricating</t>
  </si>
  <si>
    <t>cffabricating.com</t>
  </si>
  <si>
    <t>WEBSITE UNDER CONSTRUCTION</t>
  </si>
  <si>
    <t>C Hockersmith Electric</t>
  </si>
  <si>
    <t>electrical utility company</t>
  </si>
  <si>
    <t>C&amp;D Technologies</t>
  </si>
  <si>
    <t>cdtechno.com</t>
  </si>
  <si>
    <r>
      <t xml:space="preserve">For Telecommunications, UPS, Energy and Infrastructure, engine starting: </t>
    </r>
    <r>
      <rPr>
        <sz val="11"/>
        <color theme="1"/>
        <rFont val="Calibri"/>
        <family val="2"/>
        <scheme val="minor"/>
      </rPr>
      <t>VRLA, VLA, Lithium Ion batteries, racks and cabinets.</t>
    </r>
  </si>
  <si>
    <t>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t>
  </si>
  <si>
    <t>Cal-Comp USA</t>
  </si>
  <si>
    <t>calcompusa.com</t>
  </si>
  <si>
    <t>Manufacturing and developing electronic assemblies</t>
  </si>
  <si>
    <t>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t>
  </si>
  <si>
    <t>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t>
  </si>
  <si>
    <t>TS16949: 2009, ISO 9001:2008, ISO 13485</t>
  </si>
  <si>
    <t>We manufacture printed circuit board assemblies (PCBA’s), full-system module assemblies, backplane assemblies, configure-to-order systems, and wire assemblies</t>
  </si>
  <si>
    <t>PCBA mixed technology</t>
  </si>
  <si>
    <t>California Pellet Mill</t>
  </si>
  <si>
    <t>www.cpm.net/</t>
  </si>
  <si>
    <r>
      <rPr>
        <b/>
        <sz val="11"/>
        <color theme="1"/>
        <rFont val="Calibri"/>
        <family val="2"/>
        <scheme val="minor"/>
      </rPr>
      <t>Automation solutions:</t>
    </r>
    <r>
      <rPr>
        <sz val="11"/>
        <color theme="1"/>
        <rFont val="Calibri"/>
        <family val="2"/>
        <scheme val="minor"/>
      </rPr>
      <t>,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t>
    </r>
    <r>
      <rPr>
        <b/>
        <sz val="11"/>
        <color theme="1"/>
        <rFont val="Calibri"/>
        <family val="2"/>
        <scheme val="minor"/>
      </rPr>
      <t xml:space="preserve"> Equipment solutions</t>
    </r>
    <r>
      <rPr>
        <sz val="11"/>
        <color theme="1"/>
        <rFont val="Calibri"/>
        <family val="2"/>
        <scheme val="minor"/>
      </rPr>
      <t xml:space="preserve">:, Flaking Mills, Hammermills, Pellet Mills, Roller Mills &amp; Roll Crushers, Cracking Mills, Lump Breakers &amp; Crushers, Pellet Crumblers, Conditioners, Coolers, Feeders and Ancillary Products, Weighing Systems, Steam Chambers, Gyro Sifters/Feed Cleaners, A-Z Product Index, Used Equipment, Parts, , </t>
    </r>
    <r>
      <rPr>
        <b/>
        <sz val="11"/>
        <color theme="1"/>
        <rFont val="Calibri"/>
        <family val="2"/>
        <scheme val="minor"/>
      </rPr>
      <t>Applications:,</t>
    </r>
    <r>
      <rPr>
        <sz val="11"/>
        <color theme="1"/>
        <rFont val="Calibri"/>
        <family val="2"/>
        <scheme val="minor"/>
      </rPr>
      <t xml:space="preserve"> Cooling, Oilseed Preparation, Particle Size Reduction, Pelleting, Steam Flaking, Weighing, Briquetting</t>
    </r>
  </si>
  <si>
    <t>CPM is the world's leading provider of process equipment and automation systems.</t>
  </si>
  <si>
    <t>Cargill</t>
  </si>
  <si>
    <t>cargill.com</t>
  </si>
  <si>
    <t>trading, purchasing and distributing grain and other agricultural commodities</t>
  </si>
  <si>
    <t>Solutions: Animal industry, Food and beverage, bioindustrial, food service, agriculture, risk management, meat and poultry, industrial, beauty, pharma, transportation</t>
  </si>
  <si>
    <t>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t>
  </si>
  <si>
    <t>Carlex Indiana Assembly</t>
  </si>
  <si>
    <t>carlex.com</t>
  </si>
  <si>
    <r>
      <rPr>
        <b/>
        <sz val="11"/>
        <color theme="1"/>
        <rFont val="Calibri"/>
        <family val="2"/>
        <scheme val="minor"/>
      </rPr>
      <t xml:space="preserve">Products: </t>
    </r>
    <r>
      <rPr>
        <sz val="11"/>
        <color theme="1"/>
        <rFont val="Calibri"/>
        <family val="2"/>
        <scheme val="minor"/>
      </rPr>
      <t xml:space="preserve">windshields, side glass, rear quarter glass, rear glass, roof glass. </t>
    </r>
    <r>
      <rPr>
        <b/>
        <sz val="11"/>
        <color theme="1"/>
        <rFont val="Calibri"/>
        <family val="2"/>
        <scheme val="minor"/>
      </rPr>
      <t xml:space="preserve">Services: </t>
    </r>
    <r>
      <rPr>
        <sz val="11"/>
        <color theme="1"/>
        <rFont val="Calibri"/>
        <family val="2"/>
        <scheme val="minor"/>
      </rPr>
      <t>Tool Design, Component Design, Full CAD Capability, Simulation (FEA, Optical, HUD), Anechoic Chamber Broad Spectrum Antenna Design, Product Launch Management Utilizing a Proven Stage Gate Processes</t>
    </r>
  </si>
  <si>
    <t xml:space="preserve">Customers: Audi Bentley BMW Chrysler Ford GM Honda Hyundai Jaguar Kia Lamborghini Lincoln Mercedes-Benz Nissan Peugeot Porsche Subaru Toyota Volkswagen; GO-TO supplier of world's automotive </t>
  </si>
  <si>
    <t>Carmel Engineering</t>
  </si>
  <si>
    <t>carmeleng.com</t>
  </si>
  <si>
    <t>ASME</t>
  </si>
  <si>
    <t>Carter Fuel Systems</t>
  </si>
  <si>
    <t>carterfuelsystems.com</t>
  </si>
  <si>
    <t>Fuel pump assemblies, universal electric fuel pumps, gasoline direct injection, fuel pumps, parts and accessories.</t>
  </si>
  <si>
    <t>Carter Fuel Systems has been a leading manufacturer of complete fuel system solutions for the professional installer. We work tirelessly to deliver superior products that meet or exceed OE quality. Our broad coverage spans domestic, import, diesel, marine and performance applications</t>
  </si>
  <si>
    <t>High-efficiency turbine technology provides quiet and precise fuel delivery
CleanScreen™ filtration technology* provides 40% more dirt-holding capacity than competitive products and increases the life of the pumps</t>
  </si>
  <si>
    <t>Cartesian</t>
  </si>
  <si>
    <t>cartcorp.com</t>
  </si>
  <si>
    <t xml:space="preserve">laser cutting, CNC turret punching, CNC bending, welding, </t>
  </si>
  <si>
    <t>Cartesian Corp. has a  range of customers varying from the railroad, diesel power supply, and agricultural industries.   We believe we have the experience and equipment to manufacture utilizing the most economical methods.</t>
  </si>
  <si>
    <t>ISO 9001:2008</t>
  </si>
  <si>
    <r>
      <rPr>
        <b/>
        <sz val="11"/>
        <color theme="1"/>
        <rFont val="Calibri"/>
        <family val="2"/>
        <scheme val="minor"/>
      </rPr>
      <t>Laser Cutting</t>
    </r>
    <r>
      <rPr>
        <sz val="11"/>
        <color theme="1"/>
        <rFont val="Calibri"/>
        <family val="2"/>
        <scheme val="minor"/>
      </rPr>
      <t xml:space="preserve">
CO2 LASER CUTTING
Four lasers with up to 3,500 watts of cutting power.   </t>
    </r>
    <r>
      <rPr>
        <b/>
        <sz val="11"/>
        <color theme="1"/>
        <rFont val="Calibri"/>
        <family val="2"/>
        <scheme val="minor"/>
      </rPr>
      <t>CNC Turret Punching</t>
    </r>
    <r>
      <rPr>
        <sz val="11"/>
        <color theme="1"/>
        <rFont val="Calibri"/>
        <family val="2"/>
        <scheme val="minor"/>
      </rPr>
      <t xml:space="preserve">
AMADA TURRET PRESSES
Coma 375 Thick Turret, and Vella Turret.                      </t>
    </r>
    <r>
      <rPr>
        <b/>
        <sz val="11"/>
        <color theme="1"/>
        <rFont val="Calibri"/>
        <family val="2"/>
        <scheme val="minor"/>
      </rPr>
      <t>CNC Bending</t>
    </r>
    <r>
      <rPr>
        <sz val="11"/>
        <color theme="1"/>
        <rFont val="Calibri"/>
        <family val="2"/>
        <scheme val="minor"/>
      </rPr>
      <t xml:space="preserve"> 
CNC PRESS BREAKS
Variety of press breaks to serve your needs, up to 350 tons of pressure and single setup, multiple bend length and angle ability.                </t>
    </r>
    <r>
      <rPr>
        <b/>
        <sz val="11"/>
        <color theme="1"/>
        <rFont val="Calibri"/>
        <family val="2"/>
        <scheme val="minor"/>
      </rPr>
      <t>Welding</t>
    </r>
    <r>
      <rPr>
        <sz val="11"/>
        <color theme="1"/>
        <rFont val="Calibri"/>
        <family val="2"/>
        <scheme val="minor"/>
      </rPr>
      <t xml:space="preserve">
PRECISION WELDING
Precision welding with experienced welding technicians.  We can design and fabricate our own jigs and fixtures.</t>
    </r>
  </si>
  <si>
    <t>CATALENT</t>
  </si>
  <si>
    <t>catalent.com</t>
  </si>
  <si>
    <t>development solutions and services, bioavailability solutions, drug delivery technology, accelrated deelopment.</t>
  </si>
  <si>
    <t>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t>
  </si>
  <si>
    <t>Caterpillar</t>
  </si>
  <si>
    <t>caterpillar.com</t>
  </si>
  <si>
    <t>Manufacturing(esigns, develops, engineers, manufactures, markets and sells machinery, engines, financial products and insurance to customers via a worldwide dealer network.)</t>
  </si>
  <si>
    <t xml:space="preserve">construction and mining equipment, diesel and natural gas engines, industrial gas turbines and diesel-electric locomotives. </t>
  </si>
  <si>
    <r>
      <t xml:space="preserve">Customers turn to Caterpillar to help them develop infrastructure, energy and natural resource assets. Caterpillar is the </t>
    </r>
    <r>
      <rPr>
        <b/>
        <sz val="11"/>
        <color theme="1"/>
        <rFont val="Calibri"/>
        <family val="2"/>
        <scheme val="minor"/>
      </rPr>
      <t>world’s leading manufacturer of construction and mining equipment, diesel and natural gas engines, industrial gas turbines and diesel-electric locomotives</t>
    </r>
    <r>
      <rPr>
        <sz val="11"/>
        <color theme="1"/>
        <rFont val="Calibri"/>
        <family val="2"/>
        <scheme val="minor"/>
      </rPr>
      <t>. The company principally operates through its three primary segments - Construction Industries, Resource Industries and Energy &amp; Transportation - and also provides financing and related services through its Financial Products segment.</t>
    </r>
  </si>
  <si>
    <t>Central Indiana &amp; Western Railroad</t>
  </si>
  <si>
    <t>csx.com</t>
  </si>
  <si>
    <t>transportation suppliers</t>
  </si>
  <si>
    <t xml:space="preserve">Railroad </t>
  </si>
  <si>
    <t>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t>
  </si>
  <si>
    <t>Centralca-Cola Bottling company</t>
  </si>
  <si>
    <t>coca-cola.com</t>
  </si>
  <si>
    <t>Coca-cola</t>
  </si>
  <si>
    <t>Central Coca-Cola Bottling Company, Inc. markets and distributes coca cola carbonated and non-carbonated beverages. The company is based in Richmond, Virginia. As of February 28, 2006, Central Coca-Cola Bottling Company, Inc. operates as a subsidiary of Coca-Cola Refreshments USA, Inc.</t>
  </si>
  <si>
    <t>CFO to GO</t>
  </si>
  <si>
    <t>http://companycfo.com/</t>
  </si>
  <si>
    <t>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t>
  </si>
  <si>
    <t xml:space="preserve">CFO TO GO® is an affordable way to have a senior-level CFO or Controller involved with your company. We help entrepreneurs succeed by offering enterprise level service for small and midsize companies. </t>
  </si>
  <si>
    <t>Childress Farm Service</t>
  </si>
  <si>
    <t>national-vinyl.com</t>
  </si>
  <si>
    <t>miss</t>
  </si>
  <si>
    <t>SERVER NOT AVAILABLE</t>
  </si>
  <si>
    <t>Chromcraft Revington</t>
  </si>
  <si>
    <t>chromcraft-revington.com</t>
  </si>
  <si>
    <t>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t>
  </si>
  <si>
    <t xml:space="preserve">metal and wood. _x000D_
</t>
  </si>
  <si>
    <t>CINTAS CORPORATION Frankfort</t>
  </si>
  <si>
    <t>cintas.com</t>
  </si>
  <si>
    <t>distributors</t>
  </si>
  <si>
    <t>Cintas leads the industry in supplying corporate identity uniform programs, providing entrance and logo mats, restroom supplies, promotional products, first aid, safety, fire protection products and services, and industrial carpet and tile cleaning</t>
  </si>
  <si>
    <t>Headquartered in Cincinnati, Ohio, Cintas Corporation provides highly specialized products and services to over 900,000 customers that range from independent auto repair shops to large hotel chains.</t>
  </si>
  <si>
    <t>recycled polyester</t>
  </si>
  <si>
    <t>City of Logansport</t>
  </si>
  <si>
    <t>cityoflogansport.org</t>
  </si>
  <si>
    <t>IP address couldn’t be found</t>
  </si>
  <si>
    <t>Cives Corporation</t>
  </si>
  <si>
    <t>cives.com</t>
  </si>
  <si>
    <t>structural steel and plate fabricators - manufacturing</t>
  </si>
  <si>
    <t>Projects: HI RISE, STADIUMS &amp; CONVENTION CENTER, COMMERCIAL, AIRPORTS, PROCESS, PULP &amp; PAPER, INDUSTRIAL, LEED CERTIFIED PROJECTS, HEALTHCARE &amp; HOSPITALS, POWER, UTILITY &amp; DUCTWORK</t>
  </si>
  <si>
    <t>Cives is one of the largest and most successful structural steel and plate fabricators in North America.</t>
  </si>
  <si>
    <t>CWB</t>
  </si>
  <si>
    <t>latest computer-aided detailing and fabricating systems.state of the art processing machines utilizing CNC files.modern welding equipment, blast cleaning facilities.</t>
  </si>
  <si>
    <t>engineering, detailing, fabrication, erection, insurance, bonding, accounting, and supplier management,                                                                                         cutting, drilling, punching, prepping, burning and other operations</t>
  </si>
  <si>
    <t>Steel</t>
  </si>
  <si>
    <t>CLARK TRUCK EQUIPMENT</t>
  </si>
  <si>
    <t>clarktruck-in.com</t>
  </si>
  <si>
    <t>Suppliers (Truck equipment)</t>
  </si>
  <si>
    <t> Products:, 1HARSH HOISTS, 2PLATFORMS &amp; BODIES, 3DUMP PACKAGES, 4PLOWS, 5SPREADERS, 6VAN EQUIPMENT, 7VAN BODIES, 8SERVICE BODIES, 9LIFT GATES, 10MISCELLANEOUS</t>
  </si>
  <si>
    <t>We are a full line truck equipment supplier in West Central Indiana. Customers: Harsh, Cadet Truck bodies, Warren Inc., Knapheide, Hendersen, Western, adrian Steel, Weather guard, Unicell, Ultimaster, Venturo, Liftmoore, Stellar.</t>
  </si>
  <si>
    <t>used equipment was listed</t>
  </si>
  <si>
    <t>Clear Decision Filtration</t>
  </si>
  <si>
    <t>cdffilter.com</t>
  </si>
  <si>
    <t>custom liquid filter bags, Std. liquid fiilter bags, Std Ring/top options</t>
  </si>
  <si>
    <t>It's time for a change in industrial liquid filtration and with our  new silicone free production facility, the team at Clear Decision Filtration, Inc.(CDF) is excited to be the company to bring that change; INDUSTRIAL LIQUID BAG FILTER SPECIALIST </t>
  </si>
  <si>
    <t>carbon steel rings,stainless steel, and polypropylene rings</t>
  </si>
  <si>
    <t>Clinton Investigations</t>
  </si>
  <si>
    <t>clintoninvestigations.com</t>
  </si>
  <si>
    <t>P.I Agency</t>
  </si>
  <si>
    <t>Services: Litigation preparation, Claim and fraud investigations, investigative services.</t>
  </si>
  <si>
    <t>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t>
  </si>
  <si>
    <t>Closure Systems International</t>
  </si>
  <si>
    <t>csiclosures.com</t>
  </si>
  <si>
    <t>designing and manufacturing</t>
  </si>
  <si>
    <t>Capping systems</t>
  </si>
  <si>
    <t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t>
  </si>
  <si>
    <t>Coleman Cable</t>
  </si>
  <si>
    <t>colemancable.com</t>
  </si>
  <si>
    <t>SERVER NOT FOUND</t>
  </si>
  <si>
    <t>Commscope Technologies</t>
  </si>
  <si>
    <t>commscope.com</t>
  </si>
  <si>
    <t>Infrastructure provider(manufacturing)</t>
  </si>
  <si>
    <t>Product Types: ANTENNAS, CABINETS, PANELS AND ENCLOSURES, CABLE ASSEMBLIES, CABLE MANAGEMENT, CABLES, CONNECTORS, FACEPLATES AND BOXES, NETWORKING SYSTEMS, SPLITTERS, COMBINERS AND MULTIPLEXERS, TOOLS AND ACCESSORIES; Each product type has so many varieties.</t>
  </si>
  <si>
    <t>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t>
  </si>
  <si>
    <t>Conagra Brands</t>
  </si>
  <si>
    <t>conagrabrands.com</t>
  </si>
  <si>
    <t>food manufacturer</t>
  </si>
  <si>
    <t>Cooking oil, frozen dinners, hot cocoa, hot dogs, peanut butter and many others. </t>
  </si>
  <si>
    <t>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t>
  </si>
  <si>
    <t>confirmdelivery.com</t>
  </si>
  <si>
    <t>SERVER DOESN'T EXIST</t>
  </si>
  <si>
    <t>Coomer &amp; Sons Sawmill &amp; Pallet</t>
  </si>
  <si>
    <t>coomersawmill.com</t>
  </si>
  <si>
    <t>pallets</t>
  </si>
  <si>
    <t>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t>
  </si>
  <si>
    <t>three Wood-Mizer WM4000 industrial thin-kerf headrigs and two multi-head horizontal resaws for the primary and secondary breakdown of logs into pallet components</t>
  </si>
  <si>
    <t>Copper Moon Coffee</t>
  </si>
  <si>
    <t>coppermooncoffee.com</t>
  </si>
  <si>
    <t>coffee shop</t>
  </si>
  <si>
    <t>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t>
  </si>
  <si>
    <t>perforated drum roasters</t>
  </si>
  <si>
    <t>CPM Acquisition Corp.</t>
  </si>
  <si>
    <t>cpm.net</t>
  </si>
  <si>
    <t>Manufacturing (process equipment and automation systems)</t>
  </si>
  <si>
    <t>CPP Filter Corp</t>
  </si>
  <si>
    <t>cppfilter.com</t>
  </si>
  <si>
    <t>retailers</t>
  </si>
  <si>
    <t>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t>
  </si>
  <si>
    <t>they sell filters.</t>
  </si>
  <si>
    <t>Craft Appliance</t>
  </si>
  <si>
    <t>https://www.shopcraftappliances.com/contact_us.html</t>
  </si>
  <si>
    <t>craft appliances: AIR CONTROL,COOKING,ACCESSORIES,KITCHEN CLEANUP,LAUNDRY,REFRIGERATION</t>
  </si>
  <si>
    <r>
      <t>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t>
    </r>
    <r>
      <rPr>
        <b/>
        <sz val="11"/>
        <color theme="1"/>
        <rFont val="Calibri"/>
        <family val="2"/>
        <scheme val="minor"/>
      </rPr>
      <t>However, if you are an American with a disability</t>
    </r>
    <r>
      <rPr>
        <sz val="11"/>
        <color theme="1"/>
        <rFont val="Calibri"/>
        <family val="2"/>
        <scheme val="minor"/>
      </rPr>
      <t xml:space="preserve">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t>
    </r>
  </si>
  <si>
    <t>Crawford Industries</t>
  </si>
  <si>
    <t>crawford-industries.com</t>
  </si>
  <si>
    <t>manufacturing (plastic)</t>
  </si>
  <si>
    <t>Product ideas: Binders &amp; Tabs, Envelopes and Folders, Gift Boxes, License Plates, Pillow Packs, Specialty, Tote Boxes</t>
  </si>
  <si>
    <t>Crawford Industries, a customer-oriented U.S. manufacturer offers its clients plastic products that offer a positive differentiating factor. </t>
  </si>
  <si>
    <t xml:space="preserve">extruded polyethylene and polypropylene sheets </t>
  </si>
  <si>
    <t>Crawfordsville Audiology</t>
  </si>
  <si>
    <t>crawfordsvilleaudiology.com</t>
  </si>
  <si>
    <t>Audiology hospital</t>
  </si>
  <si>
    <r>
      <t xml:space="preserve">Services: hearing evaluation, hearing aid solutions, follow-up services. </t>
    </r>
    <r>
      <rPr>
        <b/>
        <sz val="11"/>
        <color theme="1"/>
        <rFont val="Calibri"/>
        <family val="2"/>
        <scheme val="minor"/>
      </rPr>
      <t xml:space="preserve">Hearing aid products: </t>
    </r>
    <r>
      <rPr>
        <sz val="11"/>
        <color theme="1"/>
        <rFont val="Calibri"/>
        <family val="2"/>
        <scheme val="minor"/>
      </rPr>
      <t>iPhone, invisible products, receiver-in-canal, completely-in-canal, in-the canal, behind the ear, in the ear, single sided hearing, wireless accessories.</t>
    </r>
  </si>
  <si>
    <t>Crawfordsville Audiology has been in business for over 20 years. We strive to offer you the best hearing instruments available. Our expert staff will provide you with the level of service and expertise you’d expect from an experienced hearing professional.</t>
  </si>
  <si>
    <t>Full line of hearing aids, specializing in digital, wireless, invisible and custom hearing aid technology</t>
  </si>
  <si>
    <t>Crown Cork &amp; Seal</t>
  </si>
  <si>
    <t>crowncork.com</t>
  </si>
  <si>
    <t>metal packaging solutions</t>
  </si>
  <si>
    <t xml:space="preserve">Aerosol packaging, AEROSOL CANS, |BEVERAGE PACKAGING, |CLOSURES &amp; CAPPING, |FOOD CANS, |PROMOTIONAL PACKAGING, </t>
  </si>
  <si>
    <t xml:space="preserve">Here at Crown, we are passionate about helping our customers build their brands and connect with consumers around the world.We do this by delivering innovative packaging that offers significant value for brand owners, retailers and consumers alike. </t>
  </si>
  <si>
    <t>fully-equipped pilot facilities for beverage packaging and printing technology.                                                                               straight line vacuum sealing machines,conveyors,automatic capping equipment ,Feeders,</t>
  </si>
  <si>
    <t>bi-compartmented (or BICAN®) aerosol technology, Direct Heat Sealing Technology (DHS),holographic foil technology,</t>
  </si>
  <si>
    <t>Brock grains - A DIVISION OF CTB</t>
  </si>
  <si>
    <t>brockgrain.com</t>
  </si>
  <si>
    <t>manufacturing and consultants</t>
  </si>
  <si>
    <r>
      <rPr>
        <b/>
        <sz val="11"/>
        <color theme="1"/>
        <rFont val="Calibri"/>
        <family val="2"/>
        <scheme val="minor"/>
      </rPr>
      <t>Grain Storage Systems: s</t>
    </r>
    <r>
      <rPr>
        <sz val="11"/>
        <color theme="1"/>
        <rFont val="Calibri"/>
        <family val="2"/>
        <scheme val="minor"/>
      </rPr>
      <t xml:space="preserve">tiffened Grain Bins, Stiffened Hopper Bins, Non-Stiffened Grain Bins, Non-Stiffened Hopper Bins, </t>
    </r>
    <r>
      <rPr>
        <b/>
        <sz val="11"/>
        <color theme="1"/>
        <rFont val="Calibri"/>
        <family val="2"/>
        <scheme val="minor"/>
      </rPr>
      <t>Grain Handling Systems:</t>
    </r>
    <r>
      <rPr>
        <sz val="11"/>
        <color theme="1"/>
        <rFont val="Calibri"/>
        <family val="2"/>
        <scheme val="minor"/>
      </rPr>
      <t xml:space="preserve"> Grain Bin Sweeps, On-Farm Conveying Systems, On-Farm Grain Spreaders, </t>
    </r>
    <r>
      <rPr>
        <b/>
        <sz val="11"/>
        <color theme="1"/>
        <rFont val="Calibri"/>
        <family val="2"/>
        <scheme val="minor"/>
      </rPr>
      <t>Grain Conditioning</t>
    </r>
    <r>
      <rPr>
        <sz val="11"/>
        <color theme="1"/>
        <rFont val="Calibri"/>
        <family val="2"/>
        <scheme val="minor"/>
      </rPr>
      <t xml:space="preserve"> Double-Inlet Fans, Centrifugal Fans, Axial Fans, Centrifugal In-Line Fans, Heaters, Controls, </t>
    </r>
    <r>
      <rPr>
        <b/>
        <sz val="11"/>
        <color theme="1"/>
        <rFont val="Calibri"/>
        <family val="2"/>
        <scheme val="minor"/>
      </rPr>
      <t>Structure Systems:</t>
    </r>
    <r>
      <rPr>
        <sz val="11"/>
        <color theme="1"/>
        <rFont val="Calibri"/>
        <family val="2"/>
        <scheme val="minor"/>
      </rPr>
      <t xml:space="preserve"> Grain Structures, </t>
    </r>
    <r>
      <rPr>
        <b/>
        <sz val="11"/>
        <color theme="1"/>
        <rFont val="Calibri"/>
        <family val="2"/>
        <scheme val="minor"/>
      </rPr>
      <t xml:space="preserve">Feed Bin Systems: </t>
    </r>
    <r>
      <rPr>
        <sz val="11"/>
        <color theme="1"/>
        <rFont val="Calibri"/>
        <family val="2"/>
        <scheme val="minor"/>
      </rPr>
      <t>Feed Bin Systems, Flexible Auger Systems, Rigid Auger Systems</t>
    </r>
  </si>
  <si>
    <t>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t>
  </si>
  <si>
    <t>rock’s EVERLOC® Roof Mount System,Brock’s LeMar® Catwalk and Tower Support Systems</t>
  </si>
  <si>
    <t>CTB MN Investment</t>
  </si>
  <si>
    <t>ctbinc.com</t>
  </si>
  <si>
    <t>Manufacturer</t>
  </si>
  <si>
    <t>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t>
  </si>
  <si>
    <t>CTB is a leading global designer, manufacturer and marketer of agricultural systems and solutions.</t>
  </si>
  <si>
    <t>Current Technologies</t>
  </si>
  <si>
    <t>currtechinc.com</t>
  </si>
  <si>
    <t>manufacturer</t>
  </si>
  <si>
    <t>Bio-Screen Biohazard Wipes/Liners, Hype-Wipe Bleach Towels, Bleach-Rite Disinfecting Spray, Bleach-Rite Test Strips, Saf De-Cap Tube Decappers, Dispensers/Organizing Holders</t>
  </si>
  <si>
    <t>Current Technologies manufactures products for hospitals, for clinical, reference, research, biotech, and pharma laboratories, for healthcare manufacturing, for veterinarians and for industrial settings. All of our products limit the spread of germs which benefits all our customers</t>
  </si>
  <si>
    <t>Custom Forms</t>
  </si>
  <si>
    <t>customforms.com</t>
  </si>
  <si>
    <t>printing, mailing and promoting services</t>
  </si>
  <si>
    <t>Design, , Finishing, , Mailing, , Printing, , Promotions</t>
  </si>
  <si>
    <t>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t>
  </si>
  <si>
    <t>cutting-edge printing equipment</t>
  </si>
  <si>
    <t>Foil Stamping &amp; Embossing_x000D_
Collating &amp; Inserts_x000D_
Scoring &amp; Folding_x000D_
Perforation_x000D_
Hole Drilling/Punching_x000D_
Precision Cutting &amp; Custom Die-cutting_x000D_
Numbering &amp; Variable Data_x000D_
Gluing &amp; Tying_x000D_
Lamination_x000D_
Labeling_x000D_
Shrink Wrap &amp; Packaging_x000D_
Binding</t>
  </si>
  <si>
    <t>Custom Machine Shop</t>
  </si>
  <si>
    <t>manufacturing (bellhousings)</t>
  </si>
  <si>
    <t>Custom Surface Solutions</t>
  </si>
  <si>
    <t>themadmatterinc.com</t>
  </si>
  <si>
    <t>carpet and flooring retailer store</t>
  </si>
  <si>
    <r>
      <rPr>
        <b/>
        <sz val="11"/>
        <color theme="1"/>
        <rFont val="Calibri"/>
        <family val="2"/>
        <scheme val="minor"/>
      </rPr>
      <t>Entrance,</t>
    </r>
    <r>
      <rPr>
        <sz val="11"/>
        <color theme="1"/>
        <rFont val="Calibri"/>
        <family val="2"/>
        <scheme val="minor"/>
      </rPr>
      <t xml:space="preserve"> , Aluminum Mats, , Recessed Application, , Indoor, , Outdoor, , Surface Application, , Indoor, , Outdoor, , Logo, , Indoor, , Outdoor, , Carpet Tiles, , </t>
    </r>
    <r>
      <rPr>
        <b/>
        <sz val="11"/>
        <color theme="1"/>
        <rFont val="Calibri"/>
        <family val="2"/>
        <scheme val="minor"/>
      </rPr>
      <t>Wet Area</t>
    </r>
    <r>
      <rPr>
        <sz val="11"/>
        <color theme="1"/>
        <rFont val="Calibri"/>
        <family val="2"/>
        <scheme val="minor"/>
      </rPr>
      <t xml:space="preserve">, , </t>
    </r>
    <r>
      <rPr>
        <b/>
        <sz val="11"/>
        <color theme="1"/>
        <rFont val="Calibri"/>
        <family val="2"/>
        <scheme val="minor"/>
      </rPr>
      <t>Runners:</t>
    </r>
    <r>
      <rPr>
        <sz val="11"/>
        <color theme="1"/>
        <rFont val="Calibri"/>
        <family val="2"/>
        <scheme val="minor"/>
      </rPr>
      <t xml:space="preserve"> Anti-Fatigue, , Safety, , Kitchen, , Switchboard, , Rubber, , Vinyl, , Carpet, , </t>
    </r>
    <r>
      <rPr>
        <b/>
        <sz val="11"/>
        <color theme="1"/>
        <rFont val="Calibri"/>
        <family val="2"/>
        <scheme val="minor"/>
      </rPr>
      <t>Kitchen,</t>
    </r>
    <r>
      <rPr>
        <sz val="11"/>
        <color theme="1"/>
        <rFont val="Calibri"/>
        <family val="2"/>
        <scheme val="minor"/>
      </rPr>
      <t xml:space="preserve"> , Commercial Kitchen / Restaurant Applications, , Fryer/Cooking Areas, , Dish Wash Stations, , Walk In Refrigerators and Freezers, , Bar/Hostess Areas, , Residential, ,</t>
    </r>
    <r>
      <rPr>
        <b/>
        <sz val="11"/>
        <color theme="1"/>
        <rFont val="Calibri"/>
        <family val="2"/>
        <scheme val="minor"/>
      </rPr>
      <t xml:space="preserve"> Anti-Fatigue</t>
    </r>
    <r>
      <rPr>
        <sz val="11"/>
        <color theme="1"/>
        <rFont val="Calibri"/>
        <family val="2"/>
        <scheme val="minor"/>
      </rPr>
      <t xml:space="preserve">, , Industrial, , Counter Areas and Runners, , Kitchen, , Interlocking Tiles, , Home Use, , Welding Areas, , </t>
    </r>
    <r>
      <rPr>
        <b/>
        <sz val="11"/>
        <color theme="1"/>
        <rFont val="Calibri"/>
        <family val="2"/>
        <scheme val="minor"/>
      </rPr>
      <t>Exercise,</t>
    </r>
    <r>
      <rPr>
        <sz val="11"/>
        <color theme="1"/>
        <rFont val="Calibri"/>
        <family val="2"/>
        <scheme val="minor"/>
      </rPr>
      <t xml:space="preserve"> </t>
    </r>
    <r>
      <rPr>
        <b/>
        <sz val="11"/>
        <color theme="1"/>
        <rFont val="Calibri"/>
        <family val="2"/>
        <scheme val="minor"/>
      </rPr>
      <t>, Interlocking Tiles,</t>
    </r>
    <r>
      <rPr>
        <sz val="11"/>
        <color theme="1"/>
        <rFont val="Calibri"/>
        <family val="2"/>
        <scheme val="minor"/>
      </rPr>
      <t xml:space="preserve"> , Garage Applicatons, , Shower - Wet - Pool Areas, , Anti-Fatigue</t>
    </r>
    <r>
      <rPr>
        <b/>
        <sz val="11"/>
        <color theme="1"/>
        <rFont val="Calibri"/>
        <family val="2"/>
        <scheme val="minor"/>
      </rPr>
      <t>,</t>
    </r>
    <r>
      <rPr>
        <sz val="11"/>
        <color theme="1"/>
        <rFont val="Calibri"/>
        <family val="2"/>
        <scheme val="minor"/>
      </rPr>
      <t xml:space="preserve"> , Athletic Flooring, , TradeShows, , Play Rooms, , </t>
    </r>
    <r>
      <rPr>
        <b/>
        <sz val="11"/>
        <color theme="1"/>
        <rFont val="Calibri"/>
        <family val="2"/>
        <scheme val="minor"/>
      </rPr>
      <t>Salon,</t>
    </r>
    <r>
      <rPr>
        <sz val="11"/>
        <color theme="1"/>
        <rFont val="Calibri"/>
        <family val="2"/>
        <scheme val="minor"/>
      </rPr>
      <t xml:space="preserve"> , </t>
    </r>
    <r>
      <rPr>
        <b/>
        <sz val="11"/>
        <color theme="1"/>
        <rFont val="Calibri"/>
        <family val="2"/>
        <scheme val="minor"/>
      </rPr>
      <t>Residential,</t>
    </r>
    <r>
      <rPr>
        <sz val="11"/>
        <color theme="1"/>
        <rFont val="Calibri"/>
        <family val="2"/>
        <scheme val="minor"/>
      </rPr>
      <t xml:space="preserve"> , Entrance, , Kitchen, , Home Gym, , Anti-Fatigue, , Pool - Spa Areas, , Garage Area, , </t>
    </r>
    <r>
      <rPr>
        <b/>
        <sz val="11"/>
        <color theme="1"/>
        <rFont val="Calibri"/>
        <family val="2"/>
        <scheme val="minor"/>
      </rPr>
      <t>Industrial,</t>
    </r>
    <r>
      <rPr>
        <sz val="11"/>
        <color theme="1"/>
        <rFont val="Calibri"/>
        <family val="2"/>
        <scheme val="minor"/>
      </rPr>
      <t xml:space="preserve"> , Anti-Fatigue, , Safety, , Welding Areas, , </t>
    </r>
    <r>
      <rPr>
        <b/>
        <sz val="11"/>
        <color theme="1"/>
        <rFont val="Calibri"/>
        <family val="2"/>
        <scheme val="minor"/>
      </rPr>
      <t>Tradeshow,</t>
    </r>
    <r>
      <rPr>
        <sz val="11"/>
        <color theme="1"/>
        <rFont val="Calibri"/>
        <family val="2"/>
        <scheme val="minor"/>
      </rPr>
      <t xml:space="preserve"> , </t>
    </r>
    <r>
      <rPr>
        <b/>
        <sz val="11"/>
        <color theme="1"/>
        <rFont val="Calibri"/>
        <family val="2"/>
        <scheme val="minor"/>
      </rPr>
      <t>Safety,</t>
    </r>
    <r>
      <rPr>
        <sz val="11"/>
        <color theme="1"/>
        <rFont val="Calibri"/>
        <family val="2"/>
        <scheme val="minor"/>
      </rPr>
      <t xml:space="preserve"> , Electric Shock Protection - Switchboard, , Logo, , Anti-Fatigue, , </t>
    </r>
    <r>
      <rPr>
        <b/>
        <sz val="11"/>
        <color theme="1"/>
        <rFont val="Calibri"/>
        <family val="2"/>
        <scheme val="minor"/>
      </rPr>
      <t>Garage,</t>
    </r>
    <r>
      <rPr>
        <sz val="11"/>
        <color theme="1"/>
        <rFont val="Calibri"/>
        <family val="2"/>
        <scheme val="minor"/>
      </rPr>
      <t xml:space="preserve"> , Garage Mats, , Garage Tiles, , </t>
    </r>
    <r>
      <rPr>
        <b/>
        <sz val="11"/>
        <color theme="1"/>
        <rFont val="Calibri"/>
        <family val="2"/>
        <scheme val="minor"/>
      </rPr>
      <t>Stall</t>
    </r>
    <r>
      <rPr>
        <sz val="11"/>
        <color theme="1"/>
        <rFont val="Calibri"/>
        <family val="2"/>
        <scheme val="minor"/>
      </rPr>
      <t xml:space="preserve"> </t>
    </r>
    <r>
      <rPr>
        <b/>
        <sz val="11"/>
        <color theme="1"/>
        <rFont val="Calibri"/>
        <family val="2"/>
        <scheme val="minor"/>
      </rPr>
      <t>Mats</t>
    </r>
  </si>
  <si>
    <t>Customized Machining</t>
  </si>
  <si>
    <t>custommachininginc.com</t>
  </si>
  <si>
    <t>machining and painting services</t>
  </si>
  <si>
    <t>Custom Machining strives to meet all the needs of the customer including quality machining, painting and delivery services. Custom Machining, Inc. is the one-source provider for those who want not only quality machining, but  professional painting and even reliable delivery services.</t>
  </si>
  <si>
    <t>LATHES,GEAR CUTTING,MILLING,DRILLING
GRINDING,
WELDING,FABRICATING AND PUNCHING,
INSPECTION EQUIPMENT</t>
  </si>
  <si>
    <t>Dayton-Phoenix Group</t>
  </si>
  <si>
    <t>dayton-phoenix.com</t>
  </si>
  <si>
    <t>Dayton-Phoenix is the OEM for EMD locomotive resistors, which translates to a best-in-class part with life-cycle cost reductions for you.</t>
  </si>
  <si>
    <t>ISO 9001:2015</t>
  </si>
  <si>
    <t>Stamping Press equipment,</t>
  </si>
  <si>
    <t>Debbie Mann Consulting</t>
  </si>
  <si>
    <t>debbiemann.com</t>
  </si>
  <si>
    <r>
      <t xml:space="preserve">Business management consultant; </t>
    </r>
    <r>
      <rPr>
        <b/>
        <sz val="11"/>
        <color theme="1"/>
        <rFont val="Calibri"/>
        <family val="2"/>
        <scheme val="minor"/>
      </rPr>
      <t xml:space="preserve">SPECIALITIES: </t>
    </r>
    <r>
      <rPr>
        <sz val="11"/>
        <color theme="1"/>
        <rFont val="Calibri"/>
        <family val="2"/>
        <scheme val="minor"/>
      </rPr>
      <t>Roadway and Site Lighting, Water/Wastewater electrical design, Airport LIghting, and Industrial and Railway Lighting</t>
    </r>
  </si>
  <si>
    <t>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t>
  </si>
  <si>
    <t>DelMar Information Technologies</t>
  </si>
  <si>
    <t>delmarit.com</t>
  </si>
  <si>
    <t>software developers</t>
  </si>
  <si>
    <r>
      <t xml:space="preserve">At DelMar, we listen to our clients' ideas for being more innovative, more efficient, more profitable, and we bring those ideas into the real world. </t>
    </r>
    <r>
      <rPr>
        <b/>
        <sz val="11"/>
        <color theme="1"/>
        <rFont val="Calibri"/>
        <family val="2"/>
        <scheme val="minor"/>
      </rPr>
      <t xml:space="preserve">Building custom software </t>
    </r>
    <r>
      <rPr>
        <sz val="11"/>
        <color theme="1"/>
        <rFont val="Calibri"/>
        <family val="2"/>
        <scheme val="minor"/>
      </rPr>
      <t>can be a daunting task, especially for those who are not software developers by trade.</t>
    </r>
  </si>
  <si>
    <t>Delphi Body Works</t>
  </si>
  <si>
    <t>delphibodyworks.com</t>
  </si>
  <si>
    <t>Traffic signal trucks (aerial lifts assisting in repairing signals), Hi-Rail equipment, sign trucks, light rail</t>
  </si>
  <si>
    <t>Delphi Body Works, Inc is a local, family owned and operated business that has been providing quality equipment for the traffic signal, sign, railroad, and utility industries since 1848. </t>
  </si>
  <si>
    <t>ANSI</t>
  </si>
  <si>
    <t>die-electric testing,complicated transfers and rebuilds</t>
  </si>
  <si>
    <t>Delphi Products</t>
  </si>
  <si>
    <t>Farm Equipment Supplier</t>
  </si>
  <si>
    <t>NO WEBSITE</t>
  </si>
  <si>
    <t>Dena Lukasik</t>
  </si>
  <si>
    <t>marykay.com</t>
  </si>
  <si>
    <t xml:space="preserve">manufacturers and sellers </t>
  </si>
  <si>
    <t>beauty products</t>
  </si>
  <si>
    <t>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t>
  </si>
  <si>
    <t>D'Hue Law</t>
  </si>
  <si>
    <t>dhuelaw.com</t>
  </si>
  <si>
    <t>partent law consulting firm</t>
  </si>
  <si>
    <t>We have a particular focus on chemical and biological patents and other related intellectual property matters</t>
  </si>
  <si>
    <r>
      <t xml:space="preserve">West Lafayette Intellectual Property Lawyer; D'Hue Law, LLC in West Lafayette, Indiana offers highly skilled and focused representation for legal matters relating to patent law. </t>
    </r>
    <r>
      <rPr>
        <b/>
        <sz val="11"/>
        <color theme="1"/>
        <rFont val="Calibri"/>
        <family val="2"/>
        <scheme val="minor"/>
      </rPr>
      <t>We have a particular focus on chemical and biological patents and other related intellectual property matters</t>
    </r>
    <r>
      <rPr>
        <sz val="11"/>
        <color theme="1"/>
        <rFont val="Calibri"/>
        <family val="2"/>
        <scheme val="minor"/>
      </rPr>
      <t>. D'Hue Law clients tend to be in-house patent counsel, small or start up business owners, or solo inventors who need efficient, effective, and affordable chemical and biotechnical patent applications and prosecution</t>
    </r>
  </si>
  <si>
    <t>DILLING MECHANICAL CONTRACTORS</t>
  </si>
  <si>
    <t>dillinggroup.com</t>
  </si>
  <si>
    <r>
      <t xml:space="preserve">mechanical and electrical contracting,                        </t>
    </r>
    <r>
      <rPr>
        <b/>
        <sz val="11"/>
        <color theme="1"/>
        <rFont val="Calibri"/>
        <family val="2"/>
        <scheme val="minor"/>
      </rPr>
      <t>Engineering Services</t>
    </r>
    <r>
      <rPr>
        <sz val="11"/>
        <color theme="1"/>
        <rFont val="Calibri"/>
        <family val="2"/>
        <scheme val="minor"/>
      </rPr>
      <t>:• Preconstruction Services,     • Procurement,     • Project Management,     • Pre-Project  Planning, , ,</t>
    </r>
    <r>
      <rPr>
        <b/>
        <sz val="11"/>
        <color theme="1"/>
        <rFont val="Calibri"/>
        <family val="2"/>
        <scheme val="minor"/>
      </rPr>
      <t xml:space="preserve"> Engineering Tools:</t>
    </r>
    <r>
      <rPr>
        <sz val="11"/>
        <color theme="1"/>
        <rFont val="Calibri"/>
        <family val="2"/>
        <scheme val="minor"/>
      </rPr>
      <t xml:space="preserve">,      • </t>
    </r>
    <r>
      <rPr>
        <b/>
        <sz val="11"/>
        <color theme="1"/>
        <rFont val="Calibri"/>
        <family val="2"/>
        <scheme val="minor"/>
      </rPr>
      <t>3D Laser Scanning</t>
    </r>
    <r>
      <rPr>
        <sz val="11"/>
        <color theme="1"/>
        <rFont val="Calibri"/>
        <family val="2"/>
        <scheme val="minor"/>
      </rPr>
      <t xml:space="preserve">,            - Faro 3D Laser: High-speed, high-definition 3D laser scanner,            - Pointools: Processing software for 3D laser scanning data,            - Scene: Processing software for 3D laser scanning data, ,      • </t>
    </r>
    <r>
      <rPr>
        <b/>
        <sz val="11"/>
        <color theme="1"/>
        <rFont val="Calibri"/>
        <family val="2"/>
        <scheme val="minor"/>
      </rPr>
      <t>Drafting Software</t>
    </r>
    <r>
      <rPr>
        <sz val="11"/>
        <color theme="1"/>
        <rFont val="Calibri"/>
        <family val="2"/>
        <scheme val="minor"/>
      </rPr>
      <t xml:space="preserve">,            - Autodesk Revit: BIM software used for architectural, MEP, and structural design   ,            - AutoCAD: 2D and 3D CAD software used for architectural, MEP, and structural design,            - Autodesk Inventor: 3D mechanical design software,            - Autodesk Navisworks: 3D model-based project review software, ,      • </t>
    </r>
    <r>
      <rPr>
        <b/>
        <sz val="11"/>
        <color theme="1"/>
        <rFont val="Calibri"/>
        <family val="2"/>
        <scheme val="minor"/>
      </rPr>
      <t>Engineering Software,</t>
    </r>
    <r>
      <rPr>
        <sz val="11"/>
        <color theme="1"/>
        <rFont val="Calibri"/>
        <family val="2"/>
        <scheme val="minor"/>
      </rPr>
      <t xml:space="preserve">            - Bentley RAM Elements: Structural analysis and design software,            - LISA: Finite Element Analysis,            - HAP (Hourly Analysis Program): HVAC system design software,            - Uponor Advanced Design Suite: Radiant panel heat design software, ,      •</t>
    </r>
    <r>
      <rPr>
        <b/>
        <sz val="11"/>
        <color theme="1"/>
        <rFont val="Calibri"/>
        <family val="2"/>
        <scheme val="minor"/>
      </rPr>
      <t xml:space="preserve"> Project Management Software</t>
    </r>
    <r>
      <rPr>
        <sz val="11"/>
        <color theme="1"/>
        <rFont val="Calibri"/>
        <family val="2"/>
        <scheme val="minor"/>
      </rPr>
      <t>,            - Primavera,            - Microsoft Project                                                                           Automation and controls                                                               Industrial HVAC service</t>
    </r>
  </si>
  <si>
    <r>
      <t xml:space="preserve">The Dilling Group has been providing innovative industrial solutions for nearly 70 years through our many service units. We can operate collectively as a </t>
    </r>
    <r>
      <rPr>
        <b/>
        <sz val="11"/>
        <color theme="1"/>
        <rFont val="Calibri"/>
        <family val="2"/>
        <scheme val="minor"/>
      </rPr>
      <t xml:space="preserve">turn-key provider </t>
    </r>
    <r>
      <rPr>
        <sz val="11"/>
        <color theme="1"/>
        <rFont val="Calibri"/>
        <family val="2"/>
        <scheme val="minor"/>
      </rPr>
      <t>or as</t>
    </r>
    <r>
      <rPr>
        <b/>
        <sz val="11"/>
        <color theme="1"/>
        <rFont val="Calibri"/>
        <family val="2"/>
        <scheme val="minor"/>
      </rPr>
      <t xml:space="preserve"> independent service units </t>
    </r>
    <r>
      <rPr>
        <sz val="11"/>
        <color theme="1"/>
        <rFont val="Calibri"/>
        <family val="2"/>
        <scheme val="minor"/>
      </rPr>
      <t>anywhere in the United States. As a Merit Shop operation with a solid balance sheet, we believe in building long term relationships with our clients –so we will always work to exceed your expectations.</t>
    </r>
  </si>
  <si>
    <t>ASME, CWI</t>
  </si>
  <si>
    <t>boiler and pressure vessel repairs and alterations, Welded, Threaded, SS/Copper press connected, PVC/CPVC, Compression, Sweat/Braze copper and brass, FRP, and client specified upon request</t>
  </si>
  <si>
    <t xml:space="preserve"> All Carbon Steels, All Stainless Steels, Alloy 20, Hastalloy, and Incoloy</t>
  </si>
  <si>
    <t>Donaldson company</t>
  </si>
  <si>
    <t>donaldson.com</t>
  </si>
  <si>
    <t>Manufacturing and marketing (air filters)</t>
  </si>
  <si>
    <t>AEROSPACE &amp; DEFENSE, BULK FLUID STORAGE, COMPRESSOR, COMPRESSED AIR &amp; GAS, DISK DRIVE, ENGINE &amp; VEHICLE, GAS TURBINE, HYDRAULICSI, NDUSTRIAL DUST, FUME &amp; MISTMEMBRANES, PROCESS, PRODUCTION PRINTINGS, EMICONDUCTOR, VENTING</t>
  </si>
  <si>
    <t>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t>
  </si>
  <si>
    <t>TS 16949</t>
  </si>
  <si>
    <t> Venting Technology,ate-of-the-art in filtration technology,</t>
  </si>
  <si>
    <t>Drug Plastics and Glass company</t>
  </si>
  <si>
    <t>drugplastics.com</t>
  </si>
  <si>
    <t>manufacturing (plastic packaging)</t>
  </si>
  <si>
    <t>bottle and closures</t>
  </si>
  <si>
    <r>
      <t xml:space="preserve">Drug Plastics &amp; Glass Co, Inc. is a leading manufacturer of plastic packaging serving the needs of </t>
    </r>
    <r>
      <rPr>
        <b/>
        <sz val="11"/>
        <color theme="1"/>
        <rFont val="Calibri"/>
        <family val="2"/>
        <scheme val="minor"/>
      </rPr>
      <t>healthcare customers</t>
    </r>
    <r>
      <rPr>
        <sz val="11"/>
        <color theme="1"/>
        <rFont val="Calibri"/>
        <family val="2"/>
        <scheme val="minor"/>
      </rPr>
      <t xml:space="preserve"> world-wide by providing proprietary package development, innovative packaging solutions and superior quality products and service.</t>
    </r>
  </si>
  <si>
    <t>CGMP</t>
  </si>
  <si>
    <t> CAD design and 3-D solid modeling for rapid prototyping (stereo-lithography),COMPUTER INTEGRATED MANUFACTURING</t>
  </si>
  <si>
    <t xml:space="preserve"> Injection Blow Molding_x000D_
• Compression Blow Molding_x000D_
• Extrusion Blow Molding_x000D_
• Co-Extrusion / Multilayer_x000D_
• Injection-Stretch Blow Molding_x000D_
• Injection Molding_x000D_
• Closure Lining</t>
  </si>
  <si>
    <t>FDA-approved raw materials for all molding applications</t>
  </si>
  <si>
    <t>DSM coating Resins</t>
  </si>
  <si>
    <t>dsm.com</t>
  </si>
  <si>
    <t>chemical</t>
  </si>
  <si>
    <t xml:space="preserve">chemical plant </t>
  </si>
  <si>
    <r>
      <t xml:space="preserve">DSM targets 17 global markets such as Animal Nutrition, automotive, furniture, textiles etc.. Which also includes </t>
    </r>
    <r>
      <rPr>
        <b/>
        <sz val="11"/>
        <color theme="1"/>
        <rFont val="Calibri"/>
        <family val="2"/>
        <scheme val="minor"/>
      </rPr>
      <t>paint and coatings - there is a chemical plant in Clinton county, indiana</t>
    </r>
  </si>
  <si>
    <t>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t>
  </si>
  <si>
    <t>ISO 9001:2008, CGMP, SQS</t>
  </si>
  <si>
    <t>Dwyer Instruments</t>
  </si>
  <si>
    <t>dwyer-inst.com</t>
  </si>
  <si>
    <r>
      <t xml:space="preserve">Controls, Sensors and Instrumentation solutions for :                </t>
    </r>
    <r>
      <rPr>
        <b/>
        <sz val="11"/>
        <color theme="1"/>
        <rFont val="Calibri"/>
        <family val="2"/>
        <scheme val="minor"/>
      </rPr>
      <t>measuring</t>
    </r>
    <r>
      <rPr>
        <sz val="11"/>
        <color theme="1"/>
        <rFont val="Calibri"/>
        <family val="2"/>
        <scheme val="minor"/>
      </rPr>
      <t xml:space="preserve"> Pressure, air vel, flow, level, temperature, process control, data loggers and recorders, test equipment, valves, air quality, hazardous rated, discounted products.</t>
    </r>
  </si>
  <si>
    <t>designing and manufacturing innovative Controls, Sensors and Instrumentation solutions</t>
  </si>
  <si>
    <t>DYAD INDUSTRIAL</t>
  </si>
  <si>
    <t>dyadindustrial.com</t>
  </si>
  <si>
    <t>contractor</t>
  </si>
  <si>
    <t>NO Information on Website</t>
  </si>
  <si>
    <t>Dyna-Fab</t>
  </si>
  <si>
    <t>dyna-fab.org</t>
  </si>
  <si>
    <t>ISO 9002</t>
  </si>
  <si>
    <t>"11000 Ton Hydraulic Betendorf
 2500 Ton Double Action Hydraulic
 1250 Ton Double Action Hydraulic
 3450 Ton Mechanical Straight Side Hamilton
 1150 Ton Bliss Straight Side
 1150 Ton Verson OBI
 1130 Ton Cleveland Straight Side
 1125 Ton OBI Bliss
 4100 Ton Mechanical Straight Side
 1100 Ton Mechanical Gap Dries &amp; Krump
 180 Ton Mechanical Gap Rouselle
 1500 Ton Hydraulic CNC Press Brake
 1175 Ton Hydraulic Press Brake
 1150 Ton Mechanical Press Brake Flange
 1130 Ton Hydraulic CNC Press Brake
 190 Ton Hydraulic CNC Press Brake
 180 Ton Hydraulic CNC Press Brake
 175 Ton Hydraulic CNC Press Brake
 140 Ton Hydraulic CNC Press Brake
 1225 Ton Turret Punch CNC1Laser Trumpf 2000 Watt
60 x 100""
 1CNC Plasma Burn Table
60 x 120""
 1CNC Plasma Burn Table
72 x 264""
 1CNC Burn Table
High Definition Near Laser Quality
60 x 120""
 1Robotic 7 Axis Plasma Trim Cell
High Definition Near Laser Quality
 1Shear Mechanical Cincinnati 
3/16 x 96""
 1Shear Mechanical Cincinnati 
1/4 x 48""
 1Ironworkers
 2Abrasive Cutoff
 1Horizontal Band Saw
12 x 21 Auto
 1Horizontal Band Saw
12 x 13 Auto
 1Horizontal Band Saw
9 x 16 Miter
 1Vertical Band Saw 24""
 1Cold Saw 12""
 1Rotary Former 2 HP
 1Pinch Roller 30 x 2""
 1Hossfeld &amp; Di-Arco Benders
 9Mig Welder450-650 Amp
 4Tig Welder 350 Amp
 4Various Small Welding Machines
 1Projection Welder 70 KVA
 1Spot Welder 40 KVA
 1Stud Welder 200 KVA
 1Metal-Lax Weld Stress Relief Unit
 9Various Weld Positioner
 4Acord Weld Tables 48 x 120""                          1Vertical MC CNC Hass VF9
X-Axis 90""; Y-Axis 40""; Z-Axis 20""
 2Vertical MC CNC Hass
X-Axis 30""; Y-Axis 16""; Z-Axis 20""
 1Lathe CNC Haas
14 x 34"" Bar Feed &amp; Tailstock
 1Vertical Mill No. 4
 1Horizontal Mill No. 3
 1Vertical Mill W/DRO
 1Radial Drill 48""
 1Surface Grinder 24 x 12""
 1Surface Grinder 18 x 6""
 1Lathe Leblond 36 x 17""
 3Drill Presses
 1HVLP Paint Facilities
 1Automated Part Washing Line
 1Fully Equipped Inspection
Calibration Traceable to NIS         "</t>
  </si>
  <si>
    <t>Easton Technical Products</t>
  </si>
  <si>
    <t>eastontp.com</t>
  </si>
  <si>
    <t>arrows, stabilizers, bow and arrow cases, quivers, clothing, hats, tools and pro-shops</t>
  </si>
  <si>
    <t>EDLO SALES &amp; ENGINEERING</t>
  </si>
  <si>
    <t>edlosales.com</t>
  </si>
  <si>
    <t>Pneumatic &amp; Electric Assembly Tools, Torque Measurement &amp; Quality Control, Automated Assembly, Assembly Tool Accessories, Workstation Accessories, Tool Support &amp; Suspension, Material Removal &amp; Riveting Equipment, Material Handling / Ergonomic Assistance, Complete Line</t>
  </si>
  <si>
    <r>
      <t>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t>
    </r>
    <r>
      <rPr>
        <b/>
        <sz val="11"/>
        <color theme="1"/>
        <rFont val="Calibri"/>
        <family val="2"/>
        <scheme val="minor"/>
      </rPr>
      <t>ssembly and material handling distributor</t>
    </r>
  </si>
  <si>
    <t>Large Testing And Repair Facility_x000D_
Complete Array of Load Cells and Testing Equipment</t>
  </si>
  <si>
    <t>Eis Fibercoating</t>
  </si>
  <si>
    <t>fibercoating.com</t>
  </si>
  <si>
    <t>Manufacturing (flocking and coating needs)</t>
  </si>
  <si>
    <r>
      <t xml:space="preserve">EIS Fibercoating, Inc. is fully equipped to flock any of the following list of substrates:                                                        </t>
    </r>
    <r>
      <rPr>
        <b/>
        <sz val="11"/>
        <color theme="1"/>
        <rFont val="Calibri"/>
        <family val="2"/>
        <scheme val="minor"/>
      </rPr>
      <t xml:space="preserve">Rubber: </t>
    </r>
    <r>
      <rPr>
        <sz val="11"/>
        <color theme="1"/>
        <rFont val="Calibri"/>
        <family val="2"/>
        <scheme val="minor"/>
      </rPr>
      <t xml:space="preserve">EPDM, Neoprene, SBR, Others, </t>
    </r>
    <r>
      <rPr>
        <b/>
        <sz val="11"/>
        <color theme="1"/>
        <rFont val="Calibri"/>
        <family val="2"/>
        <scheme val="minor"/>
      </rPr>
      <t>Plastic,</t>
    </r>
    <r>
      <rPr>
        <sz val="11"/>
        <color theme="1"/>
        <rFont val="Calibri"/>
        <family val="2"/>
        <scheme val="minor"/>
      </rPr>
      <t xml:space="preserve"> ABS, Acrylic, PC-ABC, Polypropylene, PVC, Santoprene, Styrene, TPO , TPV, Others  , </t>
    </r>
    <r>
      <rPr>
        <b/>
        <sz val="11"/>
        <color theme="1"/>
        <rFont val="Calibri"/>
        <family val="2"/>
        <scheme val="minor"/>
      </rPr>
      <t>Metal,</t>
    </r>
    <r>
      <rPr>
        <sz val="11"/>
        <color theme="1"/>
        <rFont val="Calibri"/>
        <family val="2"/>
        <scheme val="minor"/>
      </rPr>
      <t xml:space="preserve"> Aluminum, Stainless Steel, Steel, Others, </t>
    </r>
    <r>
      <rPr>
        <b/>
        <sz val="11"/>
        <color theme="1"/>
        <rFont val="Calibri"/>
        <family val="2"/>
        <scheme val="minor"/>
      </rPr>
      <t>Foam,</t>
    </r>
    <r>
      <rPr>
        <sz val="11"/>
        <color theme="1"/>
        <rFont val="Calibri"/>
        <family val="2"/>
        <scheme val="minor"/>
      </rPr>
      <t xml:space="preserve"> Polyurethane, Styrofoam, Others, </t>
    </r>
    <r>
      <rPr>
        <b/>
        <sz val="11"/>
        <color theme="1"/>
        <rFont val="Calibri"/>
        <family val="2"/>
        <scheme val="minor"/>
      </rPr>
      <t>Paper,</t>
    </r>
    <r>
      <rPr>
        <sz val="11"/>
        <color theme="1"/>
        <rFont val="Calibri"/>
        <family val="2"/>
        <scheme val="minor"/>
      </rPr>
      <t xml:space="preserve"> Sheet goods, Wood, Others </t>
    </r>
  </si>
  <si>
    <t>﻿EIS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t>
  </si>
  <si>
    <t xml:space="preserve"> flocking, coating and secondary finishing operations</t>
  </si>
  <si>
    <t>rubber and extruded plastics</t>
  </si>
  <si>
    <t>EIS Packaging Machinery</t>
  </si>
  <si>
    <t>manufacturing (palletizing and de-paletizing)</t>
  </si>
  <si>
    <t>Error 404</t>
  </si>
  <si>
    <t>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t>
  </si>
  <si>
    <t>Electronic Solutions Company</t>
  </si>
  <si>
    <t>https://emptechgroup.com/</t>
  </si>
  <si>
    <t>Business to business service</t>
  </si>
  <si>
    <t>EMP PRODUCTS, BARCODE SCANNERS, BARCODE VERIFIERS, INKJET AND LASER PART MARK, LABELING EQUIPMENT &amp; SUPPLIES, MOBILE COMPUTING SOLUTIONS, RFID, MACHINE VISION, WIRELESS LAN INFRASTRUCTURE, SOFTWARE SOLUTIONS</t>
  </si>
  <si>
    <t>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t>
  </si>
  <si>
    <t>Employee Benefit Solutions of Indiana</t>
  </si>
  <si>
    <t>ebsofindiana.com</t>
  </si>
  <si>
    <t xml:space="preserve">server doesn't exist </t>
  </si>
  <si>
    <t>Endocyte</t>
  </si>
  <si>
    <t>endocyte.com</t>
  </si>
  <si>
    <t>biopharmaceutical company</t>
  </si>
  <si>
    <t>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t>
  </si>
  <si>
    <t>SMDC technology</t>
  </si>
  <si>
    <t>Engineering &amp; Industrial Service</t>
  </si>
  <si>
    <t>eislogan.com</t>
  </si>
  <si>
    <t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t>
  </si>
  <si>
    <t>Automated Assembly Machines
Material Handling Systems
Packaging Equipment
Vision Systems
Electrical Panels             Robot Integration
Material Payoff Systems
Conveyors
Adhesive Application &amp; Coating Systems Accumulation Systems_x000D_
Heaters &amp; Ovens_x000D_
Automated Drill Machines_x000D_
Cut To Size Equipment</t>
  </si>
  <si>
    <t>Rebuild or Refurbish a Machine</t>
  </si>
  <si>
    <t>Ercom Design</t>
  </si>
  <si>
    <t>ercomdesign.com</t>
  </si>
  <si>
    <t>Essential Process</t>
  </si>
  <si>
    <t>essentialprocess.com</t>
  </si>
  <si>
    <t>Nutrionist</t>
  </si>
  <si>
    <t>Etratech</t>
  </si>
  <si>
    <t>etratech.com</t>
  </si>
  <si>
    <t>HVAC</t>
  </si>
  <si>
    <t>TS 16949:2009, ISO 9001, ISO 14000, ISO 13485</t>
  </si>
  <si>
    <t xml:space="preserve">axial lead insertion and our radial lead insertion machines </t>
  </si>
  <si>
    <t xml:space="preserve"> manual through-hole, wave soldering, selective soldering and hand soldering</t>
  </si>
  <si>
    <t>igh-speed technology, including our S.M.T. Genesis dual-beam line,Sophisticated MRP software,automated optical inspection (AOI), CAM350 for PCB design and SolidWorks for metal and plastic enclosure design</t>
  </si>
  <si>
    <t>Evonik Corporation</t>
  </si>
  <si>
    <t>evonik.us</t>
  </si>
  <si>
    <t xml:space="preserve">chemicals manufacturer </t>
  </si>
  <si>
    <t>ISO 9001:2008, ISO 140001:2004</t>
  </si>
  <si>
    <t>Evonik Industries</t>
  </si>
  <si>
    <t>evonik.com</t>
  </si>
  <si>
    <t>Excel Tool &amp; Engineering</t>
  </si>
  <si>
    <t>exceltoolandengineering.com</t>
  </si>
  <si>
    <t>Website under construction</t>
  </si>
  <si>
    <t>Our specialty is in the area Precision Machining, Special Machines, Welding, Fabrication, CNC Design &amp; Cad Capabilities</t>
  </si>
  <si>
    <t>Extranet Security</t>
  </si>
  <si>
    <t>assetprotectorsite.com</t>
  </si>
  <si>
    <t>Federal-Mogul</t>
  </si>
  <si>
    <t>federalmogul.com</t>
  </si>
  <si>
    <t>Powertrain and motor parts</t>
  </si>
  <si>
    <t>Federal-Mogul LLC is an innovative and diversified global supplier of quality products, trusted brands and creative solutions to manufacturers of automotive, light commercial, heavy-duty and off-highway vehicles, as well as in power generation, aerospace, marine, rail and industrial. </t>
  </si>
  <si>
    <t>combustion thermal and mechanical loads; _x000D_
tribological (metal-on-metal) interaction, wear and friction;_x000D_
critical sealing of hot and cold joined components and rotating shafts;_x000D_
high-performance combustion ignition; and _x000D_
thermal, mechanical and EMI protection for wiring and tubing</t>
  </si>
  <si>
    <t>CHECK THE LEADING TECH PAGE. add if needed</t>
  </si>
  <si>
    <t>t</t>
  </si>
  <si>
    <t>Flex-N-Gate</t>
  </si>
  <si>
    <t>flex-n-gate.com</t>
  </si>
  <si>
    <t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t>
  </si>
  <si>
    <t>There is a warehouse in Covington, IN and Manufacturing facility in danville, FOR products, go to HISTORY section of the company</t>
  </si>
  <si>
    <t>advanced lighting systems using in-house CAE for optic developmentm, multiple 3-station, 4-color molding capability presses, In-house coating systems include e-coat, paint, and zinc plating. We utilize synchronous and cell-type assembly systems with various level of automation where appropriate</t>
  </si>
  <si>
    <t> Hotplate, linear and sonic welding assembly operations.                                              Laser Welded Blank Developments and Parts_x000D_
Deep Draw Aluminum / Steel Stamping_x000D_
Aluminum Closure Panels and Assemblies_x000D_
Heavy Metal Forming_x000D_
Supply Parts During Production_x000D_
Tool Changes or Repairs_x000D_
Processes Using Minimal Tooling_x000D_
Manually Fabricate Parts_x000D_
Complete Assembly Capabilities including Spot/MIG Welding and Hemming of Closure Panels_x000D_
Tooling to Verify Production Intent Process_x000D_
On-site Foundry for Producing Zinc Alloy Tools_x000D_
Mechanisms and Assemblies                                                                        </t>
  </si>
  <si>
    <t>vacuum metalizing and sputter chrome technologies</t>
  </si>
  <si>
    <t>Fontana Fasteners</t>
  </si>
  <si>
    <t>acument.com</t>
  </si>
  <si>
    <t>markets covered: automobile, industrial, aerospace, building/constructions                                                                 Products: Externally and intermnally threaded fastening systems, TORX/TORX Plus, engineered specials</t>
  </si>
  <si>
    <t>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t>
  </si>
  <si>
    <t>CAD</t>
  </si>
  <si>
    <t>8740, A286, titanium, Inconel, and other super-alloys</t>
  </si>
  <si>
    <t>Fountain Foundry Corporation</t>
  </si>
  <si>
    <t>fountainfoundry.com</t>
  </si>
  <si>
    <t>manufacturing (foundry)</t>
  </si>
  <si>
    <r>
      <rPr>
        <b/>
        <sz val="11"/>
        <color theme="1"/>
        <rFont val="Calibri"/>
        <family val="2"/>
        <scheme val="minor"/>
      </rPr>
      <t>Core Processes</t>
    </r>
    <r>
      <rPr>
        <sz val="11"/>
        <color theme="1"/>
        <rFont val="Calibri"/>
        <family val="2"/>
        <scheme val="minor"/>
      </rPr>
      <t xml:space="preserve">: Oil Sand, Shell, CO2, SO2, Pep-Set, Furan Warmbox; </t>
    </r>
    <r>
      <rPr>
        <b/>
        <sz val="11"/>
        <color theme="1"/>
        <rFont val="Calibri"/>
        <family val="2"/>
        <scheme val="minor"/>
      </rPr>
      <t>Core Machines:</t>
    </r>
    <r>
      <rPr>
        <sz val="11"/>
        <color theme="1"/>
        <rFont val="Calibri"/>
        <family val="2"/>
        <scheme val="minor"/>
      </rPr>
      <t xml:space="preserve"> Shalco U-180’s, Redford 44A, 16, 22, CB-5, CB-10, BP6A, Dep 100, Carver Batch &amp; Continuous Mixers; </t>
    </r>
    <r>
      <rPr>
        <b/>
        <sz val="11"/>
        <color theme="1"/>
        <rFont val="Calibri"/>
        <family val="2"/>
        <scheme val="minor"/>
      </rPr>
      <t>Castings Produced:</t>
    </r>
    <r>
      <rPr>
        <sz val="11"/>
        <color theme="1"/>
        <rFont val="Calibri"/>
        <family val="2"/>
        <scheme val="minor"/>
      </rPr>
      <t xml:space="preserve"> Pumps, Hydraulics, Motor Ends, Gearboxes, Pulleys, Machine Tools, Agricultural and Prototypes;</t>
    </r>
  </si>
  <si>
    <t>Shalco U-180’s, Redford 44A, 16, 22, CB-5, CB-10
BP6A, Dep 100, Carver Batch &amp; Continuous Mixers,Spectrometer - Atomcomp 81, Microsocopic Analysis
Leeds &amp; Northrup MAXILAB II, Brinell Testing,Conventional Super Tumblast Wheelabrators</t>
  </si>
  <si>
    <t>Loose Molding or no-bake molding,Melting,Casting,Grinding &amp; Heat Treating (Outside Locations)_x000D_
Non-Ferrous castings from outside sources</t>
  </si>
  <si>
    <t>Fratco</t>
  </si>
  <si>
    <t>fratco.com</t>
  </si>
  <si>
    <t>accessories, fittings, pipe, PVC</t>
  </si>
  <si>
    <t>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t>
  </si>
  <si>
    <t>Friction Products company</t>
  </si>
  <si>
    <t>Frito-Lay North America</t>
  </si>
  <si>
    <t>fritolay.com</t>
  </si>
  <si>
    <t>Lays manufacturer</t>
  </si>
  <si>
    <t>Lays and co.</t>
  </si>
  <si>
    <t>Culinology</t>
  </si>
  <si>
    <t>Frontier Additive Manufacturing</t>
  </si>
  <si>
    <t>frontieradditivemanufacturing.com</t>
  </si>
  <si>
    <t>Manufactureing</t>
  </si>
  <si>
    <t>NO WEBSITE IS FOUND</t>
  </si>
  <si>
    <t>Galbreath</t>
  </si>
  <si>
    <t>galbreathproducts.com</t>
  </si>
  <si>
    <t>hoists, container handlers and trailers</t>
  </si>
  <si>
    <t>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t>
  </si>
  <si>
    <t>Galfab</t>
  </si>
  <si>
    <t>galfab.com</t>
  </si>
  <si>
    <r>
      <rPr>
        <b/>
        <sz val="11"/>
        <color theme="1"/>
        <rFont val="Calibri"/>
        <family val="2"/>
        <scheme val="minor"/>
      </rPr>
      <t xml:space="preserve">Self Dumping Hoppers, </t>
    </r>
    <r>
      <rPr>
        <sz val="11"/>
        <color theme="1"/>
        <rFont val="Calibri"/>
        <family val="2"/>
        <scheme val="minor"/>
      </rPr>
      <t xml:space="preserve">, Rock N Dumper, , </t>
    </r>
    <r>
      <rPr>
        <b/>
        <sz val="11"/>
        <color theme="1"/>
        <rFont val="Calibri"/>
        <family val="2"/>
        <scheme val="minor"/>
      </rPr>
      <t>Trailers,</t>
    </r>
    <r>
      <rPr>
        <sz val="11"/>
        <color theme="1"/>
        <rFont val="Calibri"/>
        <family val="2"/>
        <scheme val="minor"/>
      </rPr>
      <t xml:space="preserve"> , Pup Trailers, ,</t>
    </r>
    <r>
      <rPr>
        <b/>
        <sz val="11"/>
        <color theme="1"/>
        <rFont val="Calibri"/>
        <family val="2"/>
        <scheme val="minor"/>
      </rPr>
      <t xml:space="preserve"> Securement Systems,</t>
    </r>
    <r>
      <rPr>
        <sz val="11"/>
        <color theme="1"/>
        <rFont val="Calibri"/>
        <family val="2"/>
        <scheme val="minor"/>
      </rPr>
      <t xml:space="preserve"> , The Hooker, , </t>
    </r>
    <r>
      <rPr>
        <b/>
        <sz val="11"/>
        <color theme="1"/>
        <rFont val="Calibri"/>
        <family val="2"/>
        <scheme val="minor"/>
      </rPr>
      <t>Roll-Off Containers,</t>
    </r>
    <r>
      <rPr>
        <sz val="11"/>
        <color theme="1"/>
        <rFont val="Calibri"/>
        <family val="2"/>
        <scheme val="minor"/>
      </rPr>
      <t xml:space="preserve"> , Custom Engineered Containers, , Recycling Containers, , Gasketed Tailgate Containers, , Tapered Compactor Receiver Containers, , Octagon Compactor Receiver Container, , Open Top Containers, , Tub Open Top Container, , </t>
    </r>
    <r>
      <rPr>
        <b/>
        <sz val="11"/>
        <color theme="1"/>
        <rFont val="Calibri"/>
        <family val="2"/>
        <scheme val="minor"/>
      </rPr>
      <t>ROLL-OFF HOISTS::,</t>
    </r>
    <r>
      <rPr>
        <sz val="11"/>
        <color theme="1"/>
        <rFont val="Calibri"/>
        <family val="2"/>
        <scheme val="minor"/>
      </rPr>
      <t xml:space="preserve"> , Single Axle Cable Hoists, , Single Axle Extendible Tail Hoist, , Single Axle Outside Rail Hoist, , </t>
    </r>
    <r>
      <rPr>
        <b/>
        <sz val="11"/>
        <color theme="1"/>
        <rFont val="Calibri"/>
        <family val="2"/>
        <scheme val="minor"/>
      </rPr>
      <t>Multi-Axle Cable Hoists:</t>
    </r>
    <r>
      <rPr>
        <sz val="11"/>
        <color theme="1"/>
        <rFont val="Calibri"/>
        <family val="2"/>
        <scheme val="minor"/>
      </rPr>
      <t xml:space="preserve">, Heavy Duty Above Frame Hoist, , Heavy Duty Extendible Tail Hoist, , Heavy Duty Outside Rail Hoist, , Short Extendible Tail Hoist, , Dead Lift Hoist, , Extendible Tail Hoist, , Inside/Outside Rail Hoist, , Outside Rail Hoist, , </t>
    </r>
    <r>
      <rPr>
        <b/>
        <sz val="11"/>
        <color theme="1"/>
        <rFont val="Calibri"/>
        <family val="2"/>
        <scheme val="minor"/>
      </rPr>
      <t>Compactors,</t>
    </r>
    <r>
      <rPr>
        <sz val="11"/>
        <color theme="1"/>
        <rFont val="Calibri"/>
        <family val="2"/>
        <scheme val="minor"/>
      </rPr>
      <t xml:space="preserve"> , Stationary Compactor (Mini), , Stationary Compactor (Stubby), , Stationary Compactor, , Self-Contained Compactor</t>
    </r>
  </si>
  <si>
    <t> a premier designer and manufacturer of waste equipment of all types.</t>
  </si>
  <si>
    <t>GE Aviation</t>
  </si>
  <si>
    <t>ge.com</t>
  </si>
  <si>
    <t>maintenance</t>
  </si>
  <si>
    <t>Maintenance</t>
  </si>
  <si>
    <r>
      <t xml:space="preserve">GE Aviation is a world-leading provider of jet engines, components and integrated systems for commercial and military aircraft. ; </t>
    </r>
    <r>
      <rPr>
        <b/>
        <sz val="11"/>
        <color theme="1"/>
        <rFont val="Calibri"/>
        <family val="2"/>
        <scheme val="minor"/>
      </rPr>
      <t>Aircraft maintenance company in Tippecanoe County, Indiana</t>
    </r>
  </si>
  <si>
    <t>Geo Specialty Chemicals</t>
  </si>
  <si>
    <t>geosc.com</t>
  </si>
  <si>
    <t>Retailer store</t>
  </si>
  <si>
    <r>
      <rPr>
        <b/>
        <sz val="11"/>
        <color theme="1"/>
        <rFont val="Calibri"/>
        <family val="2"/>
        <scheme val="minor"/>
      </rPr>
      <t xml:space="preserve">COATING &amp; RESINS, </t>
    </r>
    <r>
      <rPr>
        <sz val="11"/>
        <color theme="1"/>
        <rFont val="Calibri"/>
        <family val="2"/>
        <scheme val="minor"/>
      </rPr>
      <t>Acrylic Resins, Adhesives &amp; Sealants, Alkyd Resins, Architectural Coatings, Automotive &amp; Industrial Coatings, Composites, Industrial Lubricants, Metal Working Fluids, Polyester Resins, Polyurethane Dispersions, UV Cured Systems, Wood &amp; Leather Finishes,</t>
    </r>
    <r>
      <rPr>
        <b/>
        <sz val="11"/>
        <color theme="1"/>
        <rFont val="Calibri"/>
        <family val="2"/>
        <scheme val="minor"/>
      </rPr>
      <t xml:space="preserve"> SPECIALTY CHEMICALS, </t>
    </r>
    <r>
      <rPr>
        <sz val="11"/>
        <color theme="1"/>
        <rFont val="Calibri"/>
        <family val="2"/>
        <scheme val="minor"/>
      </rPr>
      <t xml:space="preserve">Defoamers, Dispersants, Lubricants, Oil and Gas Products, Specialty Surfactants, TiO2 Surface Treatment, Toll Manufacturing, Wallboard Foaming Agent, Wetting Agents, </t>
    </r>
    <r>
      <rPr>
        <b/>
        <sz val="11"/>
        <color theme="1"/>
        <rFont val="Calibri"/>
        <family val="2"/>
        <scheme val="minor"/>
      </rPr>
      <t>WATER TREATMENT</t>
    </r>
    <r>
      <rPr>
        <sz val="11"/>
        <color theme="1"/>
        <rFont val="Calibri"/>
        <family val="2"/>
        <scheme val="minor"/>
      </rPr>
      <t>, Charge Neutralization, Coagulation, Flocculation, Liquid-solids Separation, Paper Machine Additives, Phosphorus Removal, TOC Reduction, Wastewater Treatment, Water Clarifications,</t>
    </r>
    <r>
      <rPr>
        <b/>
        <sz val="11"/>
        <color theme="1"/>
        <rFont val="Calibri"/>
        <family val="2"/>
        <scheme val="minor"/>
      </rPr>
      <t xml:space="preserve"> CONSUMER NUTRITION</t>
    </r>
    <r>
      <rPr>
        <sz val="11"/>
        <color theme="1"/>
        <rFont val="Calibri"/>
        <family val="2"/>
        <scheme val="minor"/>
      </rPr>
      <t xml:space="preserve">, Nutraceuticals, Pet/Animal Feed, </t>
    </r>
    <r>
      <rPr>
        <b/>
        <sz val="11"/>
        <color theme="1"/>
        <rFont val="Calibri"/>
        <family val="2"/>
        <scheme val="minor"/>
      </rPr>
      <t>CONSUMER AGRICULTURE</t>
    </r>
    <r>
      <rPr>
        <sz val="11"/>
        <color theme="1"/>
        <rFont val="Calibri"/>
        <family val="2"/>
        <scheme val="minor"/>
      </rPr>
      <t xml:space="preserve">, Agriculture, </t>
    </r>
    <r>
      <rPr>
        <b/>
        <sz val="11"/>
        <color theme="1"/>
        <rFont val="Calibri"/>
        <family val="2"/>
        <scheme val="minor"/>
      </rPr>
      <t>CONSUMER HEALTH,</t>
    </r>
    <r>
      <rPr>
        <sz val="11"/>
        <color theme="1"/>
        <rFont val="Calibri"/>
        <family val="2"/>
        <scheme val="minor"/>
      </rPr>
      <t xml:space="preserve"> Contact Lenses, Personal Care, Pharmaceuticals</t>
    </r>
  </si>
  <si>
    <t>GEO® Specialty Chemicals, Inc. is known as a world leader in providing high-quality, cost-effective specialty chemicals.</t>
  </si>
  <si>
    <t>Gevers Aircraft</t>
  </si>
  <si>
    <t>geversaircraft.com</t>
  </si>
  <si>
    <t>aircraft manufacturers</t>
  </si>
  <si>
    <t>Genesis aircraft design, wind tunnels</t>
  </si>
  <si>
    <t>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t>
  </si>
  <si>
    <t>computer aided analyses</t>
  </si>
  <si>
    <t>Girtz Industries</t>
  </si>
  <si>
    <t>girtzindustries.com</t>
  </si>
  <si>
    <t>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t>
  </si>
  <si>
    <t>At Girtz, we use cutting edge 3D CAD technology to verify design accuracy and ensure precise component placement before any fabrication work begins. Our design layouts are a benchmark in the industry, allowing us to complete complex projects with very short lead times.</t>
  </si>
  <si>
    <t xml:space="preserve"> CNC lasers, automated brake presses, and large scale painting and powder coating systems, Girtz can manufacture precision components that will last a lifetime</t>
  </si>
  <si>
    <t>cutting edge 3D CAD technology</t>
  </si>
  <si>
    <t>Glcc Laurel</t>
  </si>
  <si>
    <t>no website</t>
  </si>
  <si>
    <t>n</t>
  </si>
  <si>
    <t>Godlove Enterprises</t>
  </si>
  <si>
    <t>godloveent.com</t>
  </si>
  <si>
    <t>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t>
  </si>
  <si>
    <t>all about water</t>
  </si>
  <si>
    <t>Goings Construction (should be Goings kitchen korner)</t>
  </si>
  <si>
    <t>goingskitchenkorner.com</t>
  </si>
  <si>
    <t>Retail store (IN);</t>
  </si>
  <si>
    <t>cabinetry, plumbing fixtures, furniture, lighting, bath, countertop, decorative tile, accessories, flooring</t>
  </si>
  <si>
    <t>From concept to completion, our TEAM will partner with you to achieve your plans. Our projects include kitchens, baths, closets, offices, mud rooms, custom furniture, and so much more.</t>
  </si>
  <si>
    <t>3D modeling software</t>
  </si>
  <si>
    <t>red oak, maple, hickory, cherry, knotty alder, and quarter-sawn white oak</t>
  </si>
  <si>
    <t>Grand Industrial</t>
  </si>
  <si>
    <t>grandindustrial.com</t>
  </si>
  <si>
    <t>CAD,HAULING equipment,               rigging equipment : Press move,Extruder,Food processing equipment,      excavating equipment:  Waste water lift station,Backhoe,Roller,Bulldozer,Excavator,Propane concrete saw,Skid loader,Dump truck,Mini excavator with thumb,</t>
  </si>
  <si>
    <t>Greater Lafayette Commerce</t>
  </si>
  <si>
    <t>greaterlafayettecommerce.com</t>
  </si>
  <si>
    <t>Non profit org</t>
  </si>
  <si>
    <t>Specialities: Economic Development, Workforce Development, Downtown Development, Capitol Resources, Quality of Life, and Chamber of Commerce</t>
  </si>
  <si>
    <t>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t>
  </si>
  <si>
    <t>GREEN POWER</t>
  </si>
  <si>
    <t>https://www.greenpowerglobal.com/</t>
  </si>
  <si>
    <t>Networking company ( green energy products)</t>
  </si>
  <si>
    <t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t>
  </si>
  <si>
    <t>GRESH (should be Stanley Steemer)</t>
  </si>
  <si>
    <t>stanleysteemer.com</t>
  </si>
  <si>
    <t>maintenance service</t>
  </si>
  <si>
    <t>carpet cleaning, furniture cleaning, tile and grout cleaning, hardwood cleaning, air duct cleaning and  watre restoration</t>
  </si>
  <si>
    <t>Griffin Analytical Technologies</t>
  </si>
  <si>
    <t>Guardian Technology Group</t>
  </si>
  <si>
    <t>guardiancnc.com</t>
  </si>
  <si>
    <t>manufacturing (machine shop)</t>
  </si>
  <si>
    <t>welding, machining and assembly &amp; production</t>
  </si>
  <si>
    <t>four milling centers, two lathes, and an additional lathe with Milling capability for faster turnover</t>
  </si>
  <si>
    <t>machining, welding, treating or coating</t>
  </si>
  <si>
    <t>H.T.I.</t>
  </si>
  <si>
    <t>callhti.com</t>
  </si>
  <si>
    <t>manufacturing (heat treatment)</t>
  </si>
  <si>
    <t>Target products: Springs, Clips, Safety Restraint Components, Hangers, Brackets, Ballistic Nails, Automotive Door Components, Auger bits, Washer Races, Spacers, Tubes, Screw Drivers blades</t>
  </si>
  <si>
    <t>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t>
  </si>
  <si>
    <t>Four high volume State of the Art continuous wire mesh belt Austempering furnaces, All furnaces are equipped with computerized autoloaders</t>
  </si>
  <si>
    <t>heat treatment,Austempering</t>
  </si>
  <si>
    <t>Harrison Steel Castings</t>
  </si>
  <si>
    <t>hscast.com</t>
  </si>
  <si>
    <t xml:space="preserve">ISO 9001:2015 </t>
  </si>
  <si>
    <t>state-of-the-art manufacturing facility,</t>
  </si>
  <si>
    <t>casting,Pattern Production_x000D_
Electric Arc Furnace Melting_x000D_
Phenolic Urethane Molding_x000D_
Product Finishing Operations_x000D_
Heat Treatment_x000D_
Machining_x000D_
Painting &amp; Packaging Solutions_x000D_
Facility Engineering &amp; Maintenance</t>
  </si>
  <si>
    <t>Carbon Steels,Low Alloy Steel
typically quenched
and tempered,Pressure Vessels,High Strength,Special Purpose</t>
  </si>
  <si>
    <t>HAYDEN CONSULTING</t>
  </si>
  <si>
    <t>haydenci.biz</t>
  </si>
  <si>
    <t xml:space="preserve">Consulting services </t>
  </si>
  <si>
    <t>tax preparation aspect</t>
  </si>
  <si>
    <t>Everyone dreams of getting the most from their tax return as possible. At Hayden Consulting, Inc., we are dedicated to that very cause.</t>
  </si>
  <si>
    <t>Heather Hulmes</t>
  </si>
  <si>
    <t>Helping Hand Chauffeur Service</t>
  </si>
  <si>
    <t>helpinghandchauffeur.com</t>
  </si>
  <si>
    <t>transportation services</t>
  </si>
  <si>
    <t>The service is to provide transportation for those who need a means of getting to prearranged appointments, doctors’ appointments, dentists visits, airport trips, etc.</t>
  </si>
  <si>
    <t>10 vans</t>
  </si>
  <si>
    <t>Heritage Products</t>
  </si>
  <si>
    <t>heritageproductsinc.com</t>
  </si>
  <si>
    <t>automotive supplier</t>
  </si>
  <si>
    <t>brake components, seat assemblies, chassis Misc, anti-vibration components, suspension components</t>
  </si>
  <si>
    <t>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t>
  </si>
  <si>
    <t>IATF 16949:2016, ISO 14001:2015</t>
  </si>
  <si>
    <t>2 - 800 Ton Transfer Presses
4 - 200 Ton Aida Gap Presses
21 - 150 Ton Aida Gap Presses
2 - Robot Transfer Lines
2000 Ton transfer Press                          127 -  MIG Welding Robots_x000D_
3 - TIG Welding Robots_x000D_
1 - Automated Arc Welding Machine_x000D_
23 - Projection Welding Machines_x000D_
14 - Stationary Spot Welding Machines_x000D_
44 Miscellaneous Assembly Machines_x000D_
1 - Robot Spot Welding_x000D_
1 - Material Handling Robot_x000D_
1 - Electro deposition coating equipment_x000D_
1 - NC Lathe_x000D_
3 - Surface Grinder                </t>
  </si>
  <si>
    <t xml:space="preserve"> metal stamping, mig welding, e-coat painting and assembly of safety critical components</t>
  </si>
  <si>
    <t>over 30 assembly stations utilizing advanced mistake proof equipment along with production CNC cutting and pipe bending machines</t>
  </si>
  <si>
    <t>Hog Slat</t>
  </si>
  <si>
    <t>hogslat.com</t>
  </si>
  <si>
    <t>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t>
  </si>
  <si>
    <t>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t>
  </si>
  <si>
    <t>Holscher Products</t>
  </si>
  <si>
    <t>holscherproductsinc.com</t>
  </si>
  <si>
    <t>Holscher Products, Inc. manufactures wrought iron products. Our product line includes bird feeder poles and accessories, deck hardware, bird baths, and garden items</t>
  </si>
  <si>
    <t xml:space="preserve">Holscher Products, Inc. is a wholesale manufacturing company located in Fowler, Indiana.  </t>
  </si>
  <si>
    <t xml:space="preserve"> wrought iron products</t>
  </si>
  <si>
    <t>Hopper Development</t>
  </si>
  <si>
    <t>teamhdi.com</t>
  </si>
  <si>
    <r>
      <t xml:space="preserve">Precision Plastic Injection Molding: </t>
    </r>
    <r>
      <rPr>
        <sz val="11"/>
        <color theme="1"/>
        <rFont val="Calibri"/>
        <family val="2"/>
        <scheme val="minor"/>
      </rPr>
      <t xml:space="preserve">Insert Molding, Color- Matched Molding, Micro Molding, Wire Overmolding, Product Detailing and Decorating; </t>
    </r>
    <r>
      <rPr>
        <b/>
        <sz val="11"/>
        <color theme="1"/>
        <rFont val="Calibri"/>
        <family val="2"/>
        <scheme val="minor"/>
      </rPr>
      <t xml:space="preserve">Custom Mold Building Services: </t>
    </r>
    <r>
      <rPr>
        <sz val="11"/>
        <color theme="1"/>
        <rFont val="Calibri"/>
        <family val="2"/>
        <scheme val="minor"/>
      </rPr>
      <t>Aerospace, Appliance, Automotive, Consumer, Electronics, Heavy Transportation, Military, Sports/Recreation</t>
    </r>
  </si>
  <si>
    <t xml:space="preserve">Plastic fabrication company in Logansport, Indiana; </t>
  </si>
  <si>
    <t>ISO/TS 16949:2009</t>
  </si>
  <si>
    <t>both Horizontal and Vertical shuttle molding machines ranging in size from 50 to 120 ton, most up-to-date CAD/CAM software in conjuction with a complete suite of mold building machines including Wire and RAM-type CNC EDM machines, state of the art CMM and VMM machines to check our parts for conformance</t>
  </si>
  <si>
    <t>precision plastic injection molding and mold building/tooling services,Insert Molding_x000D_
Color- Matched Molding_x000D_
Micro Molding_x000D_
Wire Overmolding_x000D_
Product Detailing and Decorating</t>
  </si>
  <si>
    <t>Hose Technology</t>
  </si>
  <si>
    <t>hosetec.com</t>
  </si>
  <si>
    <t>HOUGHTON FLUIDCARE</t>
  </si>
  <si>
    <t>houghtonintl.com</t>
  </si>
  <si>
    <t>Chemicals industry</t>
  </si>
  <si>
    <t>Houghton Fluidcare Inc. offers provides chemical management. Houghton Fluidcare Inc. was incorporated in 1999 and is based in Lafayette, Indiana.  Houghton Fluidcare Inc. operates as a subsidiary of Houghton International Inc.</t>
  </si>
  <si>
    <t>latest tribology equipment</t>
  </si>
  <si>
    <t>HOUGHTON INTERNATIONAL</t>
  </si>
  <si>
    <t xml:space="preserve"> Houghton delivers solutions and services to meet challenges in industries like: Aerospace, Aluminium Finishing, Automotive Components, Automotive OEM, Bearing, Beverage Can, General Industry, Heat Treatment, Heavy Machinery, Mining, Non-Ferrous, Offshore, Steel, </t>
  </si>
  <si>
    <t>Houghton International is a global leader in delivering advanced metalworking fluids and services for the automotive, aerospace, metals, mining, machinery, offshore and beverage industries</t>
  </si>
  <si>
    <t>HUNTER DORSETS</t>
  </si>
  <si>
    <t>hunterdorsets.com</t>
  </si>
  <si>
    <t>Ice Cream Specialties</t>
  </si>
  <si>
    <t>icecreamspecialties.com (http://northstarfrozentreats.com/)</t>
  </si>
  <si>
    <t>ice cream manufacturing</t>
  </si>
  <si>
    <t>Manufacturer in Lafayette, Indiana</t>
  </si>
  <si>
    <t>IKIO LED LIGHTING</t>
  </si>
  <si>
    <t>ikioledlighting.com</t>
  </si>
  <si>
    <t>Manufacturing and ODM</t>
  </si>
  <si>
    <t>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t>
  </si>
  <si>
    <t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t>
  </si>
  <si>
    <t>Image Sales</t>
  </si>
  <si>
    <t>imagesales.net</t>
  </si>
  <si>
    <t>advertising agency</t>
  </si>
  <si>
    <t>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t>
  </si>
  <si>
    <r>
      <t xml:space="preserve">Image Sales is an advertising 
specialty company offering our clients 
over 1 million promotional items for 
imprint. We also offer full silk screening 
and embroidery for all your wearable 
needs. We have in-house engraving 
for awards, plaques, name badges, 
signage and trophies. </t>
    </r>
    <r>
      <rPr>
        <b/>
        <sz val="11"/>
        <color theme="1"/>
        <rFont val="Calibri"/>
        <family val="2"/>
        <scheme val="minor"/>
      </rPr>
      <t xml:space="preserve">SOME OF OUR CLIENTS:, </t>
    </r>
    <r>
      <rPr>
        <sz val="11"/>
        <color theme="1"/>
        <rFont val="Calibri"/>
        <family val="2"/>
        <scheme val="minor"/>
      </rPr>
      <t>Nucor</t>
    </r>
    <r>
      <rPr>
        <b/>
        <sz val="11"/>
        <color theme="1"/>
        <rFont val="Calibri"/>
        <family val="2"/>
        <scheme val="minor"/>
      </rPr>
      <t xml:space="preserve"> </t>
    </r>
    <r>
      <rPr>
        <sz val="11"/>
        <color theme="1"/>
        <rFont val="Calibri"/>
        <family val="2"/>
        <scheme val="minor"/>
      </rPr>
      <t>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t>
    </r>
  </si>
  <si>
    <t>full silk screening _x000D_
and embroidery</t>
  </si>
  <si>
    <t>Imaginestics/vizseek</t>
  </si>
  <si>
    <t>imaginestics.com</t>
  </si>
  <si>
    <t>software company</t>
  </si>
  <si>
    <r>
      <t xml:space="preserve">The VizSeek visual search engine lets you find products, parts, and drawings in your database using a photo or even a hand-sketch. </t>
    </r>
    <r>
      <rPr>
        <b/>
        <sz val="11"/>
        <color theme="1"/>
        <rFont val="Calibri"/>
        <family val="2"/>
        <scheme val="minor"/>
      </rPr>
      <t xml:space="preserve">Customers and partners: </t>
    </r>
    <r>
      <rPr>
        <sz val="11"/>
        <color theme="1"/>
        <rFont val="Calibri"/>
        <family val="2"/>
        <scheme val="minor"/>
      </rPr>
      <t>machine research, techsoft 3D, Snap36, Jovian, AFRL, DLA, USAie force</t>
    </r>
  </si>
  <si>
    <t>Immaculate Cleaning</t>
  </si>
  <si>
    <t>https://www.ascleanasitgets.net/</t>
  </si>
  <si>
    <t>janitorial service</t>
  </si>
  <si>
    <t>Commercial cleaning, office cleaning, medical facilities</t>
  </si>
  <si>
    <t>Since 1992, we’ve been committed to being the best at what we do, serving clients in the Lafayette area by not just meeting their expectations, but exceeding them.</t>
  </si>
  <si>
    <t>IN Space</t>
  </si>
  <si>
    <t>inspacellc.com</t>
  </si>
  <si>
    <t>research center</t>
  </si>
  <si>
    <t>Advancced propulsion technology</t>
  </si>
  <si>
    <t>IN Space LLC, located in the Purdue Research Park in West Lafayette, IN, was formed in 2003 to research, develop and design advanced propulsion technologies for space exploration, space commercialization and national defense.</t>
  </si>
  <si>
    <t>lathes, mills, saws, drill presses, welding benches, and grinders,</t>
  </si>
  <si>
    <t>processes such as CNC machining, EDM, and EB welding</t>
  </si>
  <si>
    <t>new propulsion technology</t>
  </si>
  <si>
    <t>Building Projects Development</t>
  </si>
  <si>
    <t>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t>
  </si>
  <si>
    <t>Carmel Engineering designs, engineers and manufactures custom equipment and systems for diverse manufacturing industries. We repair, refurbish and improveequipment and parts faster than the original equipment manufacturer (OEM). From research and development to equipment specification and custom design, we are committed to meeting and exceeding your requirements.</t>
  </si>
  <si>
    <t>Air Products and Timers, Auxiliary Generators, Cab Cooling &amp; Heating, Dynamic Braking Resistors, Locomotive Cooling Fan Assemblies, Locomotive Motor-Driven Air Compressors, Miscellaneous Mechanical, Motor, Pole pieces</t>
  </si>
  <si>
    <t>Dayton-Phoenix Group and its divisions and subsidiaries form a synergistic whole that can provide your company with a broad range of quality products and services. Freight Locomotive: Our products meet ever-increasing demands for quality and reliability. Fuel-savings is mission critical to the success of the freight locomotive market. Whether you’re building smaller HP locomotives to do big jobs or making higher HP locomotives more efficient, Dayton-Phoenix can help. Passenger Locomotive: As commuting costs rise worldwide, an increasing range of hybrid locomotive designs are emerging in the market, combining the best of both freight and passenger products. Dayton-Phoenix has the expertise, experience and engineering capability to create components that meet your specific need. Off-Highway: No matter how grueling the application, we fill both standard and custom orders. We apply particular emphasis on the demanding conditions that require dynamic braking systems to reliably relieve the load on air braking systems... and meet your toughest application criteria. Engineered Systems: Our considerable in-house capability is a formidable competitive advantage. Our strength in engineered systems results from our ability to control everything from raw materials to process... enabling us to bend it, form it, weld it, shape it and deliver it to meet the specifics of whatever you require. Service: From rapid repair to remanufacturing, we back you up at every step. We’re naturally the best company to service the components we build... but if you need service on components built somewhere else, that is never a problem with our state-of-the-art approach to quality and delivery.</t>
  </si>
  <si>
    <t>assembled machined components, fabricated and welded components </t>
  </si>
  <si>
    <t> DynaFab Corp. has been providing solutions to our customer manufacturing needs for 30 years. Dyna-Fab’s large tonnage presses for metal stamping and drawing provide capabilities generally found only in OEM manufactures. Coupled with a complete line of CNC machining centers, fabrication and welding machines Dyna-Fab Corp. can provide completely assembled components and products.</t>
  </si>
  <si>
    <t xml:space="preserve">1	1000 Ton Hydraulic Betendorf
 	2	500 Ton Double Action Hydraulic
 	1	250 Ton Double Action Hydraulic
 	3	450 Ton Mechanical Straight Side Hamilton
 	1	150 Ton Bliss Straight Side
 	1	150 Ton Verson OBI
 	1	130 Ton Cleveland Straight Side
 	1	125 Ton OBI Bliss
 	4	100 Ton Mechanical Straight Side
 	1	100 Ton Mechanical Gap Dries &amp; Krump
 	1	80 Ton Mechanical Gap Rouselle
 	1	500 Ton Hydraulic CNC Press Brake
 	1	175 Ton Hydraulic Press Brake
 	1	150 Ton Mechanical Press Brake Flange
 	1	130 Ton Hydraulic CNC Press Brake
 	1	90 Ton Hydraulic CNC Press Brake
 	1	80 Ton Hydraulic CNC Press Brake
 	1	75 Ton Hydraulic CNC Press Brake
 	1	40 Ton Hydraulic CNC Press Brake
 	1	225 Ton Turret Punch CNC1	Laser Trumpf 2000 Watt
60 x 100"
 	1	CNC Plasma Burn Table
60 x 120"
 	1	CNC Plasma Burn Table
72 x 264"
 	1	CNC Burn Table
High Definition Near Laser Quality
60 x 120"
 	1	Robotic 7 Axis Plasma Trim Cell
High Definition Near Laser Quality
 	1	Shear Mechanical Cincinnati 
3/16 x 96"
 	1	Shear Mechanical Cincinnati 
1/4 x 48"
 	1	Ironworkers
 	2	Abrasive Cutoff
 	1	Horizontal Band Saw
12 x 21 Auto
 	1	Horizontal Band Saw
12 x 13 Auto
 	1	Horizontal Band Saw
9 x 16 Miter
 	1	Vertical Band Saw 24"
 	1	Cold Saw 12"
 	1	Rotary Former 2 HP
 	1	Pinch Roller 30 x 2"
 	1	Hossfeld &amp; Di-Arco Benders
 	9	Mig Welder450-650 Amp
 	4	Tig Welder 350 Amp
 	4	Various Small Welding Machines
 	1	Projection Welder 70 KVA
 	1	Spot Welder 40 KVA
 	1	Stud Welder 200 KVA
 	1	Metal-Lax Weld Stress Relief Unit
 	9	Various Weld Positioner
 	4	Acord Weld Tables 48 x 120"                          1	Vertical MC CNC Hass VF9
X-Axis 90"; Y-Axis 40"; Z-Axis 20"
 	2	Vertical MC CNC Hass
X-Axis 30"; Y-Axis 16"; Z-Axis 20"
 	1	Lathe CNC Haas
14 x 34" Bar Feed &amp; Tailstock
 	1	Vertical Mill No. 4
 	1	Horizontal Mill No. 3
 	1	Vertical Mill W/DRO
 	1	Radial Drill 48"
 	1	Surface Grinder 24 x 12"
 	1	Surface Grinder 18 x 6"
 	1	Lathe Leblond 36 x 17"
 	3	Drill Presses
 	1	HVLP Paint Facilities
 	1	Automated Part Washing Line
 	1	Fully Equipped Inspection
Calibration Traceable to NIS         </t>
  </si>
  <si>
    <t>Oerlikon Fairfield</t>
  </si>
  <si>
    <t>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t>
  </si>
  <si>
    <t>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t>
  </si>
  <si>
    <t>ISO 9001, TS 16949, ABS product quality assurance</t>
  </si>
  <si>
    <t>Maintenance contractor</t>
  </si>
  <si>
    <t>Custom Metal Fabrication, General Contracting, Millwright / Steel Erection, Industrial Doors, Concrete, Heavy and Specialty Hauling</t>
  </si>
  <si>
    <t>Grand Industrial is central Indiana's premier industrial maintenance contractor. Grand is a privately-held construction company founded in 2006 providing a wide variety of services to our clients, including the food processing, manufacturing, and distribution industries.</t>
  </si>
  <si>
    <t>Fabrication and Installation Equipment
    •    Tig, mig, and stick welders
    •    Ironworkers
    •    Bridgeport milling machine
    •    10 foot shear
    •    150-ton break
    •    6,000 lb to 40,000 lb forklifts
    •    4-ton to 16-ton carry-deck cranes
Hauling Equipment
Specialized Trailers
Multi-Axle Trailers</t>
  </si>
  <si>
    <t>precision engineered steel castings</t>
  </si>
  <si>
    <t>Harrison Steel Castings Company, a world leader in the production of highly engineered carbon and low/medium alloy steel castings and a preferred supplier to many of the world's most prestigious names in agriculture, heavy equipment, energy, military, mining and the oil and gas industries.Our U.S. physical plant encompasses 650,568 square feet under roof and is capable of castings ranging from 350 to 12,500 pounds net casting weight. Sophisticated engineering software, tightly controlled manufacturing processes, superior quality programs, a motivated, non-union workforce, an emphasis on safety and a continuous improvement culture ensure our customers of the best results possible.</t>
  </si>
  <si>
    <t>ISO 9001:2015, TS 16949, QS 9000</t>
  </si>
  <si>
    <t>Three electric arc furnaces with the flexibility of acid and basic melting practices                                        Machines:                                                       
Seven vertical turning machines with swings up to 84-inches in diameter
Ten conventional engine lathes with swings up to 84-inches in diameter
Six Giddings &amp; Lewis horizontal boring mills
Three multi-pallet horizontal machining centers
Multi-pallet vertical five-sided machining center
One CNC Engine Lathe up to 80" swing
One 5 Axis vertical machining center
One 5 Axis turning center up to 92" swing
Machines:
Gauges are uniquely identified with individual serial numbers for _x0003_trackability
Gauges are maintained and calibrated by certified Harrison Steel employees and in conjunction with a third party accredited calibration _x0003_service
2 faro arms for dimensional inspection  Mazak V100 and E1850 machines</t>
  </si>
  <si>
    <t>Research and Engineering Department available for new product development,,Repair services available,,Interlock and Corrugated / Braid Assemblies,,Oval, Square and Rectangle Hoses,,Jacketed / Tracer Assemblies</t>
  </si>
  <si>
    <t>Hose Technology, a Division of Kuri Tec Manufacturing, Inc., is dedicated to manufacturing the highest quality flexible metal hose, delivered quickly and competitively priced.</t>
  </si>
  <si>
    <t>Kirby Risk Service Center</t>
  </si>
  <si>
    <t>Manufacturing and consultant services</t>
  </si>
  <si>
    <t>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t>
  </si>
  <si>
    <t>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t>
  </si>
  <si>
    <t>TS 16949:2009</t>
  </si>
  <si>
    <t>Lafayette Wire Products</t>
  </si>
  <si>
    <t>Commercial, Industrial Wire Shelving Products, 
Standard Wire Containers and Carts, 
Custom Engineered Wire Containers and Carts, 
Industrial Powder Coating</t>
  </si>
  <si>
    <t>Lafayette Wire Products has been an industry leader for over 30 years in the design and manufacturing of wire material handling products that meet the demanding requirements of our commercial, industrial and retail customers.</t>
  </si>
  <si>
    <t>NSF Food Equipment Standard 2</t>
  </si>
  <si>
    <t>Logan Stampings</t>
  </si>
  <si>
    <t>Metal stamping Manufacturers</t>
  </si>
  <si>
    <t>Automotive, Electrical, Metal building, appliances, plumbing, decorative, communication, equipment, aircraft, government</t>
  </si>
  <si>
    <t>four slide machines, and basic raw materials are brass, steel, aluminium,  copper, alloys)</t>
  </si>
  <si>
    <t>Master Guard</t>
  </si>
  <si>
    <t>Stamped metals and welded components</t>
  </si>
  <si>
    <t>Flex-N-Gate Leading manufacturer and supplier of large stamped metal and welded components, assemblies, and plastic parts for the automotive industry.</t>
  </si>
  <si>
    <t>Mckinney Corporation</t>
  </si>
  <si>
    <t>manufacturing and R&amp;D center</t>
  </si>
  <si>
    <t>Services employed: waterjet cutting, cnc machining, cnc bending, cnc punching, welding, tube bending and fabrication, design and CAD, composites manufacturing</t>
  </si>
  <si>
    <t>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t>
  </si>
  <si>
    <t xml:space="preserve"> </t>
  </si>
  <si>
    <t>Myers Spring</t>
  </si>
  <si>
    <t>Lean Manufacturer of Durable products like springs, wire forms etc.</t>
  </si>
  <si>
    <t>Compression springs, torsion springs, extension springs, wire forms, tines and reverse taper tines, sprial wound brush springs, hose guards, packaging.</t>
  </si>
  <si>
    <t>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t>
  </si>
  <si>
    <t>IATF 16949, ISO 9001, ISO 14001</t>
  </si>
  <si>
    <t>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t>
  </si>
  <si>
    <t>Nucor Corporation</t>
  </si>
  <si>
    <t xml:space="preserve">Manufacturing </t>
  </si>
  <si>
    <t>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t>
  </si>
  <si>
    <t>Oxford House</t>
  </si>
  <si>
    <t>window treatment manufacturer</t>
  </si>
  <si>
    <t>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t>
  </si>
  <si>
    <t>Rowe Truck Equipment</t>
  </si>
  <si>
    <t>Truck Repair and Preventative Maintenance.</t>
  </si>
  <si>
    <t>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t>
  </si>
  <si>
    <t>In Lafayette and Kokomo, Indiana RTE offers full service Truck Repair and Preventative Maintenance. With a combined total of 24 service bays we are more than prepared to execute your service needs in a professional and timely manner.</t>
  </si>
  <si>
    <t>Small Parts</t>
  </si>
  <si>
    <t>Transmission and safety critical components, electrical supply and connection components</t>
  </si>
  <si>
    <t>Small Parts Inc is a premiere manufacturer of metal parts and components for use in the automotive and electrical industries. </t>
  </si>
  <si>
    <t>Subaru-Indiana Automotive</t>
  </si>
  <si>
    <t>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t>
  </si>
  <si>
    <t>Founded in 1968, Subaru of America, Inc. (SOA) is the U.S. Sales and Marketing subsidiary of Subaru Corporationof Japan and is responsible for the distribution, marketing, sales and service of Subaru vehicles in the United States.</t>
  </si>
  <si>
    <t>SUS Cast Products</t>
  </si>
  <si>
    <t>Non-captive die casting company </t>
  </si>
  <si>
    <t>Services done in the companmy: Pre-production, die-casting, finishing, machining, quality check and coating</t>
  </si>
  <si>
    <t>S.U.S. Die Casting was formed in 1946. S.U.S. is reportedly the oldest non-captive die casting company in Indiana. S.U.S. has established partnerships with leading tooling manufacturers both domestically and internationally to provide our customers with solutions to best meet their needs.</t>
  </si>
  <si>
    <t xml:space="preserve">MACHINING                                                                                                                      • Fixturing
• Conventional machining
• Precision CNC turning and milling
• Dedicated machining equipment
</t>
  </si>
  <si>
    <t>The Kelly Group</t>
  </si>
  <si>
    <t>Construction and metal fabrication</t>
  </si>
  <si>
    <t>Construction services: Carpentry,,Concrete,,Cranes,,Insulation,,Ironwork,,Millwrights,,Pipefitting,,Scaffolding,,                        Metal Fab: Projects include but not limited to fan housings, duct work, grain chutes and bins, pressure vessels.</t>
  </si>
  <si>
    <t>Our metal fabrication facilities — equipped with CNC burn tables and drilling machines, shot-blasting cabinets and more — work with over a million pounds of steel each year.</t>
  </si>
  <si>
    <t>ISO 9001:2015, ASME</t>
  </si>
  <si>
    <t xml:space="preserve"> equipped with CNC burn tables and drilling machines, shot-blasting cabinets and more.laser cutting and turret punching technology                                         CNC burn table (9’x21’ cutting, up to 3” thick)
Voortman V630 CNC drill and V1250 saw (50″ tall by 60′ long beam capacity)
Pangborn conveyor-fed shotblasting cabinet
8 overhead cranes (up to 15-ton capacity)
Global Finishing Solutions down draft paint booth (55 ’x 20’ x 16’)</t>
  </si>
  <si>
    <t>Tmf Center</t>
  </si>
  <si>
    <t>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t>
  </si>
  <si>
    <t>Machine shop in Williamsport, Indy. TMF Center is a technology-based manufacturing company producing components for off-highway construction equipment and heavy duty trucking. .</t>
  </si>
  <si>
    <t>TMF offers a variety of CNC Machining options. 
1.Vertical
2.Horizontal
3.Turning
4.High Speed Drill Tap                                                                                                         5. Axis Machining
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
6.robotically controlled oxy fuel cutting torch on flat bar to perform certain operations at a lower cost than could done on a CNC machine                           7.2 Tumbler
8.3 Table Blast machines up to 100 inch
9.2 Pass through</t>
  </si>
  <si>
    <t>Tru-Flex</t>
  </si>
  <si>
    <t>Standard bellows, non-torsional bellows, torsional bellows (lined and unlined), interlock flex house</t>
  </si>
  <si>
    <t>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t>
  </si>
  <si>
    <t>TS 16949:2009, ISO 14001:2004</t>
  </si>
  <si>
    <t>ZF North America</t>
  </si>
  <si>
    <t>Automotive suppliers</t>
  </si>
  <si>
    <t>In 2015, the company ZF Friedrichshafen AG acquired TRW. As a result, the two organizations websites have been integrated. Information from trw.com is now available on zf.com . Following are links to the most popular pages - organized by corporate and regional sites.</t>
  </si>
  <si>
    <t>Tube Fabrication Industries</t>
  </si>
  <si>
    <t>services: high speed tube cutting, saw cut operation, bowl deburr, grit blast finish, end finishing. </t>
  </si>
  <si>
    <t>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t>
  </si>
  <si>
    <t>high-volume CNC cutting shops</t>
  </si>
  <si>
    <t>Voestalpine</t>
  </si>
  <si>
    <t>precision steel tubes, precision cut lengths, industrial components, automotive tubular components, tube solutions</t>
  </si>
  <si>
    <t>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t>
  </si>
  <si>
    <t>ISO 14001, ISO 9001, TS 16949</t>
  </si>
  <si>
    <t>Whallon Machinery</t>
  </si>
  <si>
    <t>pallets manufacturer</t>
  </si>
  <si>
    <t>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t>
  </si>
  <si>
    <t>Whallon equipment can be found in diverse industries handling different products such as cans, cases, PET bottles, bowls, glass, paint, adhesives, filters, resins, bathtubs, and light bulbs.</t>
  </si>
  <si>
    <t>iNc Empire</t>
  </si>
  <si>
    <t>incempire.com</t>
  </si>
  <si>
    <t>Company doesn't exist</t>
  </si>
  <si>
    <t>Indiana Dimension</t>
  </si>
  <si>
    <t>indianadimension.com</t>
  </si>
  <si>
    <t>Lumber store (hardwood supplier)</t>
  </si>
  <si>
    <t>Capabilities: Rough mill, moulding, edge gluing, edge profiling, sanding, CNC routing, environmentally friendly finishing;                                                                                      Products: Cabinet components (7), Edge glued panels (2), cabinet doors (24), moulding (1), species(11)</t>
  </si>
  <si>
    <t>They saw a need for a quality-focused and service-driven hardwood components producer that manufacturers could outsource to with confidence</t>
  </si>
  <si>
    <t>Moulding stations feature Diamond Tooling, Accurate Trimmers, and Double End Tenoner for coping with virtually Zero Tear Out, Edge Profiling with Single and Double End Tenoners for Shaping, Sanding and Diamond Edge Profiling,CNC Routing</t>
  </si>
  <si>
    <t>Rough Mill,Moulding,Edge Gluing ,Edge Profiling,Sanding,Environmentally Friendly Finishing,CNC Routing,</t>
  </si>
  <si>
    <t>Indiana Microelectronics</t>
  </si>
  <si>
    <t>IndianaMicro.com</t>
  </si>
  <si>
    <t>Manufacturing(microwave filters)</t>
  </si>
  <si>
    <t>reconfigurable and static microwave filters</t>
  </si>
  <si>
    <t>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t>
  </si>
  <si>
    <t>reconfigurable filter technology</t>
  </si>
  <si>
    <t>Indiana Packers corporation</t>
  </si>
  <si>
    <t>inpac.com</t>
  </si>
  <si>
    <t>Pork manufacturing</t>
  </si>
  <si>
    <t>retail PL: Bacon, sliced boneless ham, boneless ham ,spiral sliced ham, ham steak, ring bolona; foodservice PL: Bacon, pork, ham, deli meats, sausage, pizza toppings</t>
  </si>
  <si>
    <t>We’re a fully integrated pork company operating entirely within the heart of the Midwest</t>
  </si>
  <si>
    <t>Indiana Ribbon</t>
  </si>
  <si>
    <t>inrib.com</t>
  </si>
  <si>
    <t>Manufacturer(gift bows)</t>
  </si>
  <si>
    <t>Appreciation gift and gift wrap kits</t>
  </si>
  <si>
    <t>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t>
  </si>
  <si>
    <t> mid-century bow machine designed and developed by Indiana Ribbon + Bow's founder J.J. Thayer,Over 100 Ribbon and Bow Manufacturing machines,Starbow/Cluster Gift Bow Machines,Pre-notched Hank Pom Gift Bow Machines,Pre-fluffed Hank Pom Gift Bow Machines,Taffy Gift Bow Machines,Ribbon Slitting and Decorating Machines,Winding Equipment,SPOOL/POLYLOCK EQUIPMENT,Spool Assembly Machines designed and Manufactured by Indiana Ribbon,Tube/Core Winders,Punch Presses (Die Cut Flanges),Polylock Assembly,Printing Presses,Paper Converting</t>
  </si>
  <si>
    <t>Heat sealing and shrinking, cello band sealers, packaging and fulfillment, wrapping paper converting, and more</t>
  </si>
  <si>
    <t>Indiana Steel Fabricating</t>
  </si>
  <si>
    <t>indianasteelfabricating.com</t>
  </si>
  <si>
    <t>Manufacturer(steel fabricating)</t>
  </si>
  <si>
    <t>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t>
  </si>
  <si>
    <t>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t>
  </si>
  <si>
    <t>Structural Steel,Miscellaneous steel</t>
  </si>
  <si>
    <t>Industrial Plating</t>
  </si>
  <si>
    <t>industrialplatinginc.com</t>
  </si>
  <si>
    <t>plating service</t>
  </si>
  <si>
    <t>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t>
  </si>
  <si>
    <t>Zinc plating - Clear, Yellow, Black Trivalent chromate conversion coatings,
Tin plating - Bright, Matte,
Silver plating
Copper plating - Barrel only,
Electro-nickel plating,
Other metal finishing services,
Passivation,
Phosphate and oil,
Bake,
Strip,
(No Chrome Plating)</t>
  </si>
  <si>
    <t>Innerwaves Massage Therapy</t>
  </si>
  <si>
    <t>innerwavesmassage.com</t>
  </si>
  <si>
    <t>massage therapy</t>
  </si>
  <si>
    <t>massages</t>
  </si>
  <si>
    <t>Interactions</t>
  </si>
  <si>
    <t>https://www.interactions.com/</t>
  </si>
  <si>
    <t>What they offer: Customer Engagement: Intelligent Virtual Assistants, Social Customer Care: Interactions Digital Roots, Why Interactions: Do More with Interactions</t>
  </si>
  <si>
    <t>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t>
  </si>
  <si>
    <t>iNTERNAL iMPACT</t>
  </si>
  <si>
    <t>internal-impact.com</t>
  </si>
  <si>
    <t>website didn't open</t>
  </si>
  <si>
    <t>International Paper company</t>
  </si>
  <si>
    <t>internationalpaper.com</t>
  </si>
  <si>
    <t>puplp and paper company</t>
  </si>
  <si>
    <t>,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t>
  </si>
  <si>
    <t>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t>
  </si>
  <si>
    <t>Ironmonger Spring</t>
  </si>
  <si>
    <t>ironmongerspringdiv.com</t>
  </si>
  <si>
    <t>Custom Spring Manufacturing</t>
  </si>
  <si>
    <t>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t>
  </si>
  <si>
    <t>Ironmonger Spring Company is committed to continued customer satisfaction through competitive pricing and premiere service by focusing on quality parts and product engineering, technical refinement and on-going staff development.</t>
  </si>
  <si>
    <t> 14 Mechanical and CNC spring coiling machines,conveyor belt ovens, batch ovens and also, test ovens ,  three grinding machines, one vertical and two horizontal</t>
  </si>
  <si>
    <t>Hand Coiling,Grinding, Press Forming_x000D_
End Grinding_x000D_
Looping_x000D_
Painting_x000D_
Heat Treating_x000D_
Plating_x000D_
Shot Peening</t>
  </si>
  <si>
    <t>Isabel Hogue</t>
  </si>
  <si>
    <t>myhealthandretirement.com</t>
  </si>
  <si>
    <t>health insurance agency</t>
  </si>
  <si>
    <t>insurance I offer:,Dental plans (click here to see plans),,Vision plans (click here to see plans),,Final Expense Insurance (also called burial policies) – call me. Let’s talk about it first.,,Legal expense plans (click here to see plans),,Identity theft plans (click here to see plans)</t>
  </si>
  <si>
    <t>I am a local person who can explain:,Medicare Supplements,Medicare Advantage,Medicare Part D,Individual Health Insurance (ask me about alternatives and short term medical plans)</t>
  </si>
  <si>
    <t>J MILLER MECHANICAL</t>
  </si>
  <si>
    <t>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t>
  </si>
  <si>
    <t>J R Kelly Company</t>
  </si>
  <si>
    <t>jrkellyco.com</t>
  </si>
  <si>
    <t>general contractor</t>
  </si>
  <si>
    <t>Industries served: EDUCATIONAL FACILITIES,INDUSTRIAL FACILITIES,RELIGIOUS FACILITIES,COMMERCIAL FACILITIES,SPECIALTY PROJECTS; projects: NEW BUILDING CONSTRUCTION,RENOVATIONS AND REMODELS,INDUSTRIAL CONSTRUCTION SERVICES,SPECIALTY CONSTRUCTION SERVICES</t>
  </si>
  <si>
    <t>For more than 40 years, J.R. Kelly Company has provided exceptional workmanship, building solid relationships while cementing our reputation as Lafayette’s premier general contracting company.</t>
  </si>
  <si>
    <t>JANSSEN LANDSCAPING &amp; MAINTENANCE</t>
  </si>
  <si>
    <t>jansenlandscaping.com</t>
  </si>
  <si>
    <t>Landscaper </t>
  </si>
  <si>
    <t>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t>
  </si>
  <si>
    <t>landscaping</t>
  </si>
  <si>
    <t>Jordan Manufacturing company</t>
  </si>
  <si>
    <t>jordanmanufacturing.com</t>
  </si>
  <si>
    <t>furniture manufacturing</t>
  </si>
  <si>
    <t>Products: BEVERAGE BUDDIES,PATIO CUSHIONS,PATIO FURNITURE,PATIO UMBRELLAS,OUTDOOR FABRICS,OUTDOOR CURTAINS,CASUAL SEATING,INDOOR COLLECTION</t>
  </si>
  <si>
    <t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t>
  </si>
  <si>
    <t>JOURNAL AND COURIER</t>
  </si>
  <si>
    <t>https://www.jconline.com/</t>
  </si>
  <si>
    <t>newspaper</t>
  </si>
  <si>
    <t>JOURNAL REVIEW</t>
  </si>
  <si>
    <t>journalreview.com</t>
  </si>
  <si>
    <t>peer reviewed journal</t>
  </si>
  <si>
    <t>JR'S LAWN SERVICE</t>
  </si>
  <si>
    <t>jrlawn.com</t>
  </si>
  <si>
    <t>maintenance contractor</t>
  </si>
  <si>
    <t>lawn mowing service</t>
  </si>
  <si>
    <t>we offer residential Lawn Care services like  weekly mowing and trimming</t>
  </si>
  <si>
    <t>Mowing, Edging, Weed eating, and blowing of grass_x000D_
clippings away from driveways and sidewalks</t>
  </si>
  <si>
    <t>JSI</t>
  </si>
  <si>
    <t>jsifurniture.com</t>
  </si>
  <si>
    <t>furniture store in Indiana</t>
  </si>
  <si>
    <t>K.L. Security Enterprises</t>
  </si>
  <si>
    <t>klsecurity.com</t>
  </si>
  <si>
    <t>Security provider</t>
  </si>
  <si>
    <t>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t>
  </si>
  <si>
    <t>We help protect essential business information &amp; materials for thousands of companies, ensuring compliance with regulations, uninterrupted security, saftey and peace of mind.</t>
  </si>
  <si>
    <t>Kauffman Engineering</t>
  </si>
  <si>
    <t>kewire.com</t>
  </si>
  <si>
    <t>Suppliers electrical equipment equipment)</t>
  </si>
  <si>
    <t>wire harness, wire leads and markings, cable assembly, RF and Coax assemblies, flexible tubing assembly, electro-mechanical assembly, populated circuit boards asm, dash and panel asm, plastic vacuum processing, performed jumper wires, plug design and manufacturing, battery and power cables</t>
  </si>
  <si>
    <t>Since 1973, Kauffman Engineering, Inc. has grown from a single site wiring harness operation into a multi-location company with a highly respected role as a worldwide resource and supplier</t>
  </si>
  <si>
    <t>10 Ton to 65 Ton presses,</t>
  </si>
  <si>
    <t>designing molds, terminal applicators, assembly fixtures, test fixtures (plug matching) using AutoCAD and other design software,EXTRUSION,                 ESD processes using IPC standards for both leaded and ROHS (Lead-Free) work cells
 </t>
  </si>
  <si>
    <t>Automated cutting, terminating, and printing technology , Sonic Welding Technology,</t>
  </si>
  <si>
    <t>KB Consulting</t>
  </si>
  <si>
    <t>https://www.kbconsultingforbusiness.com/store/</t>
  </si>
  <si>
    <t>business mgmt consultant</t>
  </si>
  <si>
    <t>How they help:Grow Your Profits,Improve Your Marketing,Management Programs,For Framers</t>
  </si>
  <si>
    <t>KELLY CREEK LANDSCAPING CRAFT &amp; BALOON BARN</t>
  </si>
  <si>
    <t>No website</t>
  </si>
  <si>
    <t>Kerkhoff Associates</t>
  </si>
  <si>
    <t>kacomponents.com</t>
  </si>
  <si>
    <t>distributor cum manufacturer</t>
  </si>
  <si>
    <t>Our product line includes wood trusses, engineered wood products, pre-fabricated wall panels, and steel beams &amp; columns</t>
  </si>
  <si>
    <t>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t>
  </si>
  <si>
    <t>Kevin Wiley</t>
  </si>
  <si>
    <t>KINCER APPRAISAL COMPANY</t>
  </si>
  <si>
    <t>Kirby Risk Corporation</t>
  </si>
  <si>
    <t>kirbyrisk.com</t>
  </si>
  <si>
    <t>same as the next one</t>
  </si>
  <si>
    <t>High volume efficient Komax Zeta wire machines,Milling and Turning Machines,</t>
  </si>
  <si>
    <t xml:space="preserve"> fully automated wire processing from 22 gauge to 500 MCM, including cutting, terminating and stamping</t>
  </si>
  <si>
    <t>kirbyrisk.com/index.jsp?path=service-center</t>
  </si>
  <si>
    <t>Kirts Trucking</t>
  </si>
  <si>
    <t>trucking company</t>
  </si>
  <si>
    <t>Kramer Brothers Lumber Company</t>
  </si>
  <si>
    <t>kramerlumber.com</t>
  </si>
  <si>
    <t>lumber store/hardware store</t>
  </si>
  <si>
    <t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t>
  </si>
  <si>
    <t>Krintz Lawn Care</t>
  </si>
  <si>
    <t>krintzlawncare.com</t>
  </si>
  <si>
    <t>lawn care, landscaping, hardscaping</t>
  </si>
  <si>
    <t>Krintz Lawn Care, Inc. is a family in your community, working to bring you the absolute best in lawn care, landscaping, hardscaping, and more. </t>
  </si>
  <si>
    <t>Aeration,Fertilization,Irrigation,Landscape Maintenance,Lawn Mowing,Lawn Rolling,Mulching,Seasonal Care,</t>
  </si>
  <si>
    <t>2D rendering or 3D model</t>
  </si>
  <si>
    <t>Kroger Limited Partnership II</t>
  </si>
  <si>
    <t>thekrogerco.com</t>
  </si>
  <si>
    <t>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t>
  </si>
  <si>
    <t>energy efficiency and low-carbon technologies</t>
  </si>
  <si>
    <t>Lafayette Brewing company</t>
  </si>
  <si>
    <t>lafbrew.com</t>
  </si>
  <si>
    <t>brewing company (pub)</t>
  </si>
  <si>
    <t>beverage and food</t>
  </si>
  <si>
    <t>LAFAYETTE CHRISTIAN SCHOOL</t>
  </si>
  <si>
    <t>http://www.lafayettechristian.org/</t>
  </si>
  <si>
    <t>Religious school in Lafayette, Indiana</t>
  </si>
  <si>
    <t>Lafayette Dental Laboratory</t>
  </si>
  <si>
    <t>lafalab.com</t>
  </si>
  <si>
    <t>dental lab in Lafayette</t>
  </si>
  <si>
    <t>Lafayette Instrument company</t>
  </si>
  <si>
    <t>lafayetteinstrument.com</t>
  </si>
  <si>
    <t>manufacturing(edu. Instrumentation)</t>
  </si>
  <si>
    <t>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t>
  </si>
  <si>
    <t> psychophysiological instrumentation for schools and university laboratories.</t>
  </si>
  <si>
    <t>LAFAYETTE LIFE INSURANCE</t>
  </si>
  <si>
    <t xml:space="preserve"> insurance company</t>
  </si>
  <si>
    <t>Row Labels</t>
  </si>
  <si>
    <t>Count of overall stats _ type of company</t>
  </si>
  <si>
    <t>Address</t>
  </si>
  <si>
    <t>city</t>
  </si>
  <si>
    <t>county</t>
  </si>
  <si>
    <t>type of company</t>
  </si>
  <si>
    <t>certifications</t>
  </si>
  <si>
    <t>equipment used</t>
  </si>
  <si>
    <t>processes</t>
  </si>
  <si>
    <t>Grand Total</t>
  </si>
  <si>
    <t>Address Line 1</t>
  </si>
  <si>
    <t>Drug Plastics and Glass Company</t>
  </si>
  <si>
    <t>5 Bottle Dr</t>
  </si>
  <si>
    <t>Oxford</t>
  </si>
  <si>
    <t>Benton</t>
  </si>
  <si>
    <t>407 W Main St</t>
  </si>
  <si>
    <t>Fowler</t>
  </si>
  <si>
    <t>21 W Oxford St</t>
  </si>
  <si>
    <t>Otterbein</t>
  </si>
  <si>
    <t>Mondi Bags Usa</t>
  </si>
  <si>
    <t>407 S Adeway</t>
  </si>
  <si>
    <t>Oxford Houseorporated</t>
  </si>
  <si>
    <t>606 W State Road 18</t>
  </si>
  <si>
    <t>Powell Systems.</t>
  </si>
  <si>
    <t>83 S Meridian Rd</t>
  </si>
  <si>
    <t>102 W 1st St</t>
  </si>
  <si>
    <t>313 S Washington St</t>
  </si>
  <si>
    <t>Delphi</t>
  </si>
  <si>
    <t>Carroll</t>
  </si>
  <si>
    <t>2065 W US Highway 421</t>
  </si>
  <si>
    <t>DPC Delphi Products</t>
  </si>
  <si>
    <t>200 N Meridian Line Rd</t>
  </si>
  <si>
    <t>Camden</t>
  </si>
  <si>
    <t>PTI Machining</t>
  </si>
  <si>
    <t>5395 W 200 N</t>
  </si>
  <si>
    <t>Zinn Kitchens</t>
  </si>
  <si>
    <t>1211 S Center St</t>
  </si>
  <si>
    <t>Bringhurst</t>
  </si>
  <si>
    <t>Indiana Packers Corporation</t>
  </si>
  <si>
    <t>Hwy 421 S &amp; Cr 100 N</t>
  </si>
  <si>
    <t>Tri Green Tractors</t>
  </si>
  <si>
    <t>1002 S Sycamore St</t>
  </si>
  <si>
    <t>Flora</t>
  </si>
  <si>
    <t>800 W County Road 250 S</t>
  </si>
  <si>
    <t>Logansport</t>
  </si>
  <si>
    <t>Cass</t>
  </si>
  <si>
    <t>500 W Clinton St # 1</t>
  </si>
  <si>
    <t>1 Technology Way</t>
  </si>
  <si>
    <t>101 E Industrial Blvd</t>
  </si>
  <si>
    <t>708 Lynnwood Dr</t>
  </si>
  <si>
    <t>616 E Main St</t>
  </si>
  <si>
    <t>2095 S County Road 150 E</t>
  </si>
  <si>
    <t>1784 N US Highway 35</t>
  </si>
  <si>
    <t>500 W Clinton St Ste 2</t>
  </si>
  <si>
    <t>1332 18Th St</t>
  </si>
  <si>
    <t>1332 18th St</t>
  </si>
  <si>
    <t>1621 W Market St</t>
  </si>
  <si>
    <t>1031 N 3Rd St</t>
  </si>
  <si>
    <t>7585 S US Highway 35</t>
  </si>
  <si>
    <t>Walton</t>
  </si>
  <si>
    <t>830 S State Road 25</t>
  </si>
  <si>
    <t>Lehigh Hanson Ecc</t>
  </si>
  <si>
    <t>3084 W County Road 225 S</t>
  </si>
  <si>
    <t>1100 E Main St</t>
  </si>
  <si>
    <t>Logansport Machine</t>
  </si>
  <si>
    <t>1200 W Linden Ave</t>
  </si>
  <si>
    <t>Matthew Warren</t>
  </si>
  <si>
    <t>500 E Ottawa St</t>
  </si>
  <si>
    <t>810 Bates St</t>
  </si>
  <si>
    <t>720 Water St</t>
  </si>
  <si>
    <t>Nelson Acquisition</t>
  </si>
  <si>
    <t>130 E Industrial Blvd</t>
  </si>
  <si>
    <t>Quality Die Set Corp</t>
  </si>
  <si>
    <t>600 Water St</t>
  </si>
  <si>
    <t>1825 W Market St</t>
  </si>
  <si>
    <t>600 Humphrey St</t>
  </si>
  <si>
    <t>112 E Mildred St</t>
  </si>
  <si>
    <t>Summit/Ems Corporation</t>
  </si>
  <si>
    <t>1509 Woodlawn Ave</t>
  </si>
  <si>
    <t>Tyson Foods</t>
  </si>
  <si>
    <t>2125 S County Road 125 W</t>
  </si>
  <si>
    <t>Tyson Fresh Meats</t>
  </si>
  <si>
    <t>Hwy 35 S</t>
  </si>
  <si>
    <t>Valley Tool &amp; Die Stampings</t>
  </si>
  <si>
    <t>6408 W Us Highway 24</t>
  </si>
  <si>
    <t>205 N Chicago St</t>
  </si>
  <si>
    <t>Royal Center</t>
  </si>
  <si>
    <t>Archer-Daniels-Midland Company</t>
  </si>
  <si>
    <t>2191 W County Road 0 Ns</t>
  </si>
  <si>
    <t>Frankfort</t>
  </si>
  <si>
    <t>Clinton</t>
  </si>
  <si>
    <t>Bell Machine Co</t>
  </si>
  <si>
    <t>1400 Magnolia Ave</t>
  </si>
  <si>
    <t>Bell Machine Company</t>
  </si>
  <si>
    <t>184 S County Road 200 W</t>
  </si>
  <si>
    <t>1750 W State Road 28</t>
  </si>
  <si>
    <t>Ctb</t>
  </si>
  <si>
    <t>Donaldson Company</t>
  </si>
  <si>
    <t>3260 W State Road 28</t>
  </si>
  <si>
    <t>DSM Coating Resins</t>
  </si>
  <si>
    <t>3110 W State Road 28</t>
  </si>
  <si>
    <t>307 S Main St</t>
  </si>
  <si>
    <t>Kirklin</t>
  </si>
  <si>
    <t>Federal-Mogul Corp</t>
  </si>
  <si>
    <t>2845 W State Road 28</t>
  </si>
  <si>
    <t>3595 W State Road 28</t>
  </si>
  <si>
    <t>165 S County Road 300 W</t>
  </si>
  <si>
    <t>323 S County Road 300 W</t>
  </si>
  <si>
    <t>2611 W County Road 0 Ns</t>
  </si>
  <si>
    <t>National Cigar Corporation</t>
  </si>
  <si>
    <t>407 N Main St</t>
  </si>
  <si>
    <t>NHK Seating Of America</t>
  </si>
  <si>
    <t>2298 W State Road 28</t>
  </si>
  <si>
    <t>Nhk Seating of America</t>
  </si>
  <si>
    <t>Northside Machine &amp; Tool</t>
  </si>
  <si>
    <t>1604 N County Road 0 Ew</t>
  </si>
  <si>
    <t>Ntk Precision Axle Corporation</t>
  </si>
  <si>
    <t>741 S County Road 200 W</t>
  </si>
  <si>
    <t>Pepsi Bottling Ventures</t>
  </si>
  <si>
    <t>Sun Chemical Corporation</t>
  </si>
  <si>
    <t>2642 W State Road 28</t>
  </si>
  <si>
    <t>Tech Group North America</t>
  </si>
  <si>
    <t>2810 W State Road 28</t>
  </si>
  <si>
    <t>The Forest Products Group</t>
  </si>
  <si>
    <t>901 Blinn Ave</t>
  </si>
  <si>
    <t>Vicksmetal</t>
  </si>
  <si>
    <t>150 S County Road 300 W</t>
  </si>
  <si>
    <t>Vicksmetal Armco Associates</t>
  </si>
  <si>
    <t>Westrock CP</t>
  </si>
  <si>
    <t>700 Crawford St</t>
  </si>
  <si>
    <t>Zachary Confections</t>
  </si>
  <si>
    <t>2130 W State Road 28</t>
  </si>
  <si>
    <t>masterguard</t>
  </si>
  <si>
    <t>Fountain</t>
  </si>
  <si>
    <t>11778 S 600 W</t>
  </si>
  <si>
    <t>Covington</t>
  </si>
  <si>
    <t>200 W Main St</t>
  </si>
  <si>
    <t>Attica</t>
  </si>
  <si>
    <t>Flex-N-Gate Corporation</t>
  </si>
  <si>
    <t>1200 E 8Th St</t>
  </si>
  <si>
    <t>Veedersburg</t>
  </si>
  <si>
    <t>215 E Van Buren St</t>
  </si>
  <si>
    <t>Fountion Founder</t>
  </si>
  <si>
    <t>Harrison Steel Castings Co</t>
  </si>
  <si>
    <t>900 S Mound St</t>
  </si>
  <si>
    <t>1200 E 8th St</t>
  </si>
  <si>
    <t>Myers Steel Fabricating</t>
  </si>
  <si>
    <t>1100 Division St</t>
  </si>
  <si>
    <t>Steel Grip</t>
  </si>
  <si>
    <t>42233 S Kingman Rd</t>
  </si>
  <si>
    <t>Kingman</t>
  </si>
  <si>
    <t>1200 Pearl St</t>
  </si>
  <si>
    <t>The Harrison Steel Castings Co</t>
  </si>
  <si>
    <t>Thyssenkrupp Crankshaft Company</t>
  </si>
  <si>
    <t>1291 E 8Th St</t>
  </si>
  <si>
    <t>The Home City Ice Company</t>
  </si>
  <si>
    <t>200 S Market St</t>
  </si>
  <si>
    <t>1615 E Elmore St</t>
  </si>
  <si>
    <t>Crawfordsville</t>
  </si>
  <si>
    <t>Montgomery</t>
  </si>
  <si>
    <t>4259 E Ladoga Rd</t>
  </si>
  <si>
    <t>New Ross</t>
  </si>
  <si>
    <t>3696 E Elm St</t>
  </si>
  <si>
    <t>150 Banjo Dr</t>
  </si>
  <si>
    <t>1205 E Elmore St</t>
  </si>
  <si>
    <t>1604 E Elmore St</t>
  </si>
  <si>
    <t>318 Glenn St</t>
  </si>
  <si>
    <t>1114 E Wabash Ave</t>
  </si>
  <si>
    <t>Crawford Industries, L.L.C.</t>
  </si>
  <si>
    <t>1414 Crawford Dr</t>
  </si>
  <si>
    <t>400 N Walnut St</t>
  </si>
  <si>
    <t>Crown Cork &amp; Seal Co</t>
  </si>
  <si>
    <t>Crown Cork &amp; Seal Usa</t>
  </si>
  <si>
    <t>Friction Products Company</t>
  </si>
  <si>
    <t>1204 Darlington Ave</t>
  </si>
  <si>
    <t>2000 Smith Ave</t>
  </si>
  <si>
    <t>International Paper Company</t>
  </si>
  <si>
    <t>801 N Englewood Dr</t>
  </si>
  <si>
    <t>800 N Englewood Dr</t>
  </si>
  <si>
    <t>New Market Plastics</t>
  </si>
  <si>
    <t>10099 S Us Highway 231</t>
  </si>
  <si>
    <t>Ladoga</t>
  </si>
  <si>
    <t>Nor-Cote International</t>
  </si>
  <si>
    <t>605 Lafayette Ave</t>
  </si>
  <si>
    <t>506 Lafayette Ave</t>
  </si>
  <si>
    <t>4537 S Nucor Rd</t>
  </si>
  <si>
    <t>Nucor Steel</t>
  </si>
  <si>
    <t>Performance Master Coil Processing</t>
  </si>
  <si>
    <t>3752 E 350 S</t>
  </si>
  <si>
    <t>R.R. Donnelley &amp; Sons Company</t>
  </si>
  <si>
    <t>1009 Sloan St</t>
  </si>
  <si>
    <t>Raybestos Powertrain</t>
  </si>
  <si>
    <t>Raytech Composites</t>
  </si>
  <si>
    <t>Raytech Powertrain</t>
  </si>
  <si>
    <t>964 E Market St</t>
  </si>
  <si>
    <t>Sommer Metalcraft</t>
  </si>
  <si>
    <t>315 Poston Dr</t>
  </si>
  <si>
    <t>SPI Binding Co</t>
  </si>
  <si>
    <t>610 W South St</t>
  </si>
  <si>
    <t>Darlington</t>
  </si>
  <si>
    <t>Steel Technologies</t>
  </si>
  <si>
    <t>3560 S Nucor Rd</t>
  </si>
  <si>
    <t>Systems Contracting Corp</t>
  </si>
  <si>
    <t>144 S 100 W</t>
  </si>
  <si>
    <t>Winamac</t>
  </si>
  <si>
    <t>Pulaski</t>
  </si>
  <si>
    <t>4571 S 1450 W</t>
  </si>
  <si>
    <t>Francesville</t>
  </si>
  <si>
    <t>4385 S 1450 W</t>
  </si>
  <si>
    <t>480 E 150 S</t>
  </si>
  <si>
    <t>612 W 11th St</t>
  </si>
  <si>
    <t>612 W 11Th St</t>
  </si>
  <si>
    <t>2862 N US Highway 35</t>
  </si>
  <si>
    <t>Metal Fab Engineering</t>
  </si>
  <si>
    <t>9341 S State Road 39</t>
  </si>
  <si>
    <t>Plymouth Tube Company</t>
  </si>
  <si>
    <t>572 W State Road 14</t>
  </si>
  <si>
    <t>S &amp; S Precast</t>
  </si>
  <si>
    <t>840 W 25 S</t>
  </si>
  <si>
    <t>S&amp;F Manufacturing</t>
  </si>
  <si>
    <t>9449 S 550 W</t>
  </si>
  <si>
    <t>The Braun Corporation</t>
  </si>
  <si>
    <t>631 W 11Th St</t>
  </si>
  <si>
    <t>627 W 11Th St</t>
  </si>
  <si>
    <t>Wastequip Mfg</t>
  </si>
  <si>
    <t>461 E Rosser Rd</t>
  </si>
  <si>
    <t>Oscar-Winski</t>
  </si>
  <si>
    <t>Tippecanoe</t>
  </si>
  <si>
    <t>farifield oerlikon</t>
  </si>
  <si>
    <t>GE</t>
  </si>
  <si>
    <t>3417 Union St</t>
  </si>
  <si>
    <t>Lafayette</t>
  </si>
  <si>
    <t>3589 Sagamore Pkwy N Ste 220</t>
  </si>
  <si>
    <t>433 N 36Th St</t>
  </si>
  <si>
    <t>3495 Kent Ave Ste A200</t>
  </si>
  <si>
    <t>West Lafayette</t>
  </si>
  <si>
    <t>3131 Main St</t>
  </si>
  <si>
    <t>160 N 36Th St</t>
  </si>
  <si>
    <t>3900 E 450 S</t>
  </si>
  <si>
    <t>Allied Precision Machine</t>
  </si>
  <si>
    <t>9701 Old State Road 25 N</t>
  </si>
  <si>
    <t>11349 Us Highway 52 S</t>
  </si>
  <si>
    <t>Clarks Hill</t>
  </si>
  <si>
    <t>3065 Kent Ave</t>
  </si>
  <si>
    <t>2701 Kent Ave</t>
  </si>
  <si>
    <t>900 Farabee Ct</t>
  </si>
  <si>
    <t>711 N 31st St</t>
  </si>
  <si>
    <t>1502 Wabash Ave</t>
  </si>
  <si>
    <t>3701 David Howarth Dr</t>
  </si>
  <si>
    <t>230 Walnut St</t>
  </si>
  <si>
    <t>3701 South Street</t>
  </si>
  <si>
    <t>3701 South St</t>
  </si>
  <si>
    <t>Centralca-Cola Bottling Company</t>
  </si>
  <si>
    <t>830 N 6Th St</t>
  </si>
  <si>
    <t>1330 Win Hentschel Blvd Ste 250</t>
  </si>
  <si>
    <t>3400 Union St</t>
  </si>
  <si>
    <t>5596 Keeneland Way</t>
  </si>
  <si>
    <t>4750 Swisher Rd</t>
  </si>
  <si>
    <t>3000 Kent Ave Ste A1-100</t>
  </si>
  <si>
    <t>1650 Lilly Rd</t>
  </si>
  <si>
    <t>Fairfield Manufacturing Company</t>
  </si>
  <si>
    <t>2400 Sagamore Pkwy S</t>
  </si>
  <si>
    <t>2309 Concord Rd</t>
  </si>
  <si>
    <t>401 S Earl Ave Ste 3</t>
  </si>
  <si>
    <t>2251 Staggerwing Ln</t>
  </si>
  <si>
    <t>1 Geddes Way</t>
  </si>
  <si>
    <t>3000 Kent Ave Ste E1</t>
  </si>
  <si>
    <t>2600 Concord Rd</t>
  </si>
  <si>
    <t>925 S 1St St</t>
  </si>
  <si>
    <t>925 S. 1st St.</t>
  </si>
  <si>
    <t>120 N 36Th St</t>
  </si>
  <si>
    <t>1815 Sagamore Pkwy N</t>
  </si>
  <si>
    <t>3574 Mccarty Ln</t>
  </si>
  <si>
    <t>1700 Schuyler Ave</t>
  </si>
  <si>
    <t>3574 McCarty Lane</t>
  </si>
  <si>
    <t>5628 Roseberry Rdg</t>
  </si>
  <si>
    <t>Lafayette Instrument Company</t>
  </si>
  <si>
    <t>3700 Sagamore Pkwy N</t>
  </si>
  <si>
    <t>Lafayette Quality Products</t>
  </si>
  <si>
    <t>111 Farabee Dr</t>
  </si>
  <si>
    <t>Lafayette Steel Sales</t>
  </si>
  <si>
    <t>2407 N 9th Street Rd</t>
  </si>
  <si>
    <t>2700 Concord Rd</t>
  </si>
  <si>
    <t>Landis &amp; Gyr Utilities Services</t>
  </si>
  <si>
    <t>2800 Duncan Rd</t>
  </si>
  <si>
    <t>Landis+gyr</t>
  </si>
  <si>
    <t>Lanxess Solutions US</t>
  </si>
  <si>
    <t>5268 Grapevine Dr</t>
  </si>
  <si>
    <t>3067 Decatur St</t>
  </si>
  <si>
    <t>3327 Crawford St</t>
  </si>
  <si>
    <t>Ludo Fact USA</t>
  </si>
  <si>
    <t>4775 Dale Dr</t>
  </si>
  <si>
    <t>Mckinney Corp</t>
  </si>
  <si>
    <t>4710 Fastline Dr</t>
  </si>
  <si>
    <t>McKinney Corporation</t>
  </si>
  <si>
    <t>Nanshan America Advanced Aluminum Technologies</t>
  </si>
  <si>
    <t>3600 Us Highway 52 S</t>
  </si>
  <si>
    <t>Peerless Pattern &amp; Machine Co</t>
  </si>
  <si>
    <t>3521 Coleman Ct</t>
  </si>
  <si>
    <t>Peoples Brewing Company</t>
  </si>
  <si>
    <t>2006 N 9Th Street Rd</t>
  </si>
  <si>
    <t>Perry Foam Products</t>
  </si>
  <si>
    <t>2335 S 30th St</t>
  </si>
  <si>
    <t>Proaxis</t>
  </si>
  <si>
    <t>345 Burnetts Rd</t>
  </si>
  <si>
    <t>Purdue Gmp Center</t>
  </si>
  <si>
    <t>3070 Kent Ave</t>
  </si>
  <si>
    <t>R. Drew &amp;</t>
  </si>
  <si>
    <t>4866 N 9Th Street Rd</t>
  </si>
  <si>
    <t>Radian Research</t>
  </si>
  <si>
    <t>3852 Fortune Dr</t>
  </si>
  <si>
    <t>REA Magnet Wire Company</t>
  </si>
  <si>
    <t>2800 Concord Rd</t>
  </si>
  <si>
    <t>Rolls-Royce Corporation</t>
  </si>
  <si>
    <t>1801 Newman Rd</t>
  </si>
  <si>
    <t>Southwire Co</t>
  </si>
  <si>
    <t>Steiner Enterprises</t>
  </si>
  <si>
    <t>3532 Coleman Ct Ste B</t>
  </si>
  <si>
    <t>5500 State Road 38 E</t>
  </si>
  <si>
    <t>Tate &amp; Lyle Ingredients Americas</t>
  </si>
  <si>
    <t>3300 Us Highway 52 S</t>
  </si>
  <si>
    <t>2245 Sagamore Pkwy N</t>
  </si>
  <si>
    <t>T-H Licensing</t>
  </si>
  <si>
    <t>U.S. 52 S</t>
  </si>
  <si>
    <t>TRW Automotive</t>
  </si>
  <si>
    <t>800 Heath St</t>
  </si>
  <si>
    <t>TRW Commercial Steering</t>
  </si>
  <si>
    <t>Wabash National</t>
  </si>
  <si>
    <t>1000 Sagamore Pkwy S</t>
  </si>
  <si>
    <t>Wabash National Corporation</t>
  </si>
  <si>
    <t>Wabash National Manufacturing L.P.</t>
  </si>
  <si>
    <t>Wabash National Services, L.P.</t>
  </si>
  <si>
    <t>Wabash National, L.P.</t>
  </si>
  <si>
    <t>Warren Industries</t>
  </si>
  <si>
    <t>3200 South St</t>
  </si>
  <si>
    <t>4820 Dale Dr</t>
  </si>
  <si>
    <t>9Th &amp; Greenbush</t>
  </si>
  <si>
    <t>Zs Systems</t>
  </si>
  <si>
    <t>3339 Cardigan Ct</t>
  </si>
  <si>
    <t>3435 S 460 E</t>
  </si>
  <si>
    <t>Lafayette Brewing Company</t>
  </si>
  <si>
    <t>304 W Washington St</t>
  </si>
  <si>
    <t>Williamsport</t>
  </si>
  <si>
    <t>Warren</t>
  </si>
  <si>
    <t>Accuburn of Williamsport</t>
  </si>
  <si>
    <t>3893 S State Road 263</t>
  </si>
  <si>
    <t>West Lebanon</t>
  </si>
  <si>
    <t>2520 E Us Hwy 41</t>
  </si>
  <si>
    <t>TMF</t>
  </si>
  <si>
    <t>300 W Washington St</t>
  </si>
  <si>
    <t>105 Slauter Ln</t>
  </si>
  <si>
    <t>2391 S State Road 263</t>
  </si>
  <si>
    <t>501 N 6Th St</t>
  </si>
  <si>
    <t>Monticello</t>
  </si>
  <si>
    <t>White</t>
  </si>
  <si>
    <t>337 N 700 W</t>
  </si>
  <si>
    <t>Wolcott</t>
  </si>
  <si>
    <t>162 E 900 S</t>
  </si>
  <si>
    <t>Brookston</t>
  </si>
  <si>
    <t>204 E Sherry Ln</t>
  </si>
  <si>
    <t>2709 S Freeman Rd</t>
  </si>
  <si>
    <t>5262 N East Shafer Dr</t>
  </si>
  <si>
    <t>106 N 2Nd St</t>
  </si>
  <si>
    <t>Jordan Manufacturing Company</t>
  </si>
  <si>
    <t>1200 S 6Th St</t>
  </si>
  <si>
    <t>Marian</t>
  </si>
  <si>
    <t>2787 S Freeman Rd</t>
  </si>
  <si>
    <t>Monsanto Company</t>
  </si>
  <si>
    <t>371 N Diener Rd</t>
  </si>
  <si>
    <t>Reynolds</t>
  </si>
  <si>
    <t>Pimmler Holdings</t>
  </si>
  <si>
    <t>3137 S Freeman Rd</t>
  </si>
  <si>
    <t>Regal Beloit America</t>
  </si>
  <si>
    <t>705 N 6Th St</t>
  </si>
  <si>
    <t>Spring Monticello Corporation</t>
  </si>
  <si>
    <t>Terra Drive Systems</t>
  </si>
  <si>
    <t>9098 W 800 S</t>
  </si>
  <si>
    <t>The Scotts Miracle-Gro Company</t>
  </si>
  <si>
    <t>10 E 100 S</t>
  </si>
  <si>
    <t>US Molders</t>
  </si>
  <si>
    <t>59 W 100 N</t>
  </si>
  <si>
    <t>Vanguard National Trailer Corporation</t>
  </si>
  <si>
    <t>289 Water Tower Dr</t>
  </si>
  <si>
    <t>Monon</t>
  </si>
  <si>
    <t>306 N Main St</t>
  </si>
  <si>
    <t xml:space="preserve">Acument </t>
  </si>
  <si>
    <t>Clark Truck Equipment Co</t>
  </si>
  <si>
    <t>MRP</t>
  </si>
  <si>
    <t>Raybestos Products Co</t>
  </si>
  <si>
    <t>Snyder &amp; Lehnen Sheet Metal</t>
  </si>
  <si>
    <t>T &amp; L Sharpening</t>
  </si>
  <si>
    <t>Traction Auto</t>
  </si>
  <si>
    <t>Tri-Esco</t>
  </si>
  <si>
    <t xml:space="preserve">Wastequip </t>
  </si>
  <si>
    <t>FLIR Systems</t>
  </si>
  <si>
    <t>3260 IN-28</t>
  </si>
  <si>
    <t>Speak MODalities</t>
  </si>
  <si>
    <t>P.O. Box 2139</t>
  </si>
  <si>
    <t>Stewart Grain</t>
  </si>
  <si>
    <t>8217 W, 300 N</t>
  </si>
  <si>
    <t>300 E Broadway, Suite 101</t>
  </si>
  <si>
    <t>3605 McCarty Lane</t>
  </si>
  <si>
    <t>REBATH OF LAFAYETTE</t>
  </si>
  <si>
    <t>835 MAIN STREET SUITE #1</t>
  </si>
  <si>
    <t>LAFAYETTE</t>
  </si>
  <si>
    <t>redinbo motorinc</t>
  </si>
  <si>
    <t>4625 state road 25north</t>
  </si>
  <si>
    <t>lafayette</t>
  </si>
  <si>
    <t>OXFORD HOUSE</t>
  </si>
  <si>
    <t>606 WEST STATE RD 18</t>
  </si>
  <si>
    <t>FOWLER</t>
  </si>
  <si>
    <t>Packaging Systems of Indiana</t>
  </si>
  <si>
    <t>3532 Crouch Street</t>
  </si>
  <si>
    <t>RITE-WAY CONCRETE SEAL SYSTEMS</t>
  </si>
  <si>
    <t>PO BOX 306</t>
  </si>
  <si>
    <t>WOLCOTT</t>
  </si>
  <si>
    <t>PERRY FOAM PRODUCTS</t>
  </si>
  <si>
    <t>2335 S 30TH ST</t>
  </si>
  <si>
    <t>5500 IN 38 Eeast</t>
  </si>
  <si>
    <t>Tierney Industrial Warehouse</t>
  </si>
  <si>
    <t>1401 W. Cliff Dr., P.O. Box 442</t>
  </si>
  <si>
    <t>3720 US Hwy 52 South</t>
  </si>
  <si>
    <t>Purdue University</t>
  </si>
  <si>
    <t>401 S. Grant Street</t>
  </si>
  <si>
    <t>US 52 South</t>
  </si>
  <si>
    <t>Caterpiller</t>
  </si>
  <si>
    <t>3701 State  Road 26 East</t>
  </si>
  <si>
    <t>620 N 26th St</t>
  </si>
  <si>
    <t>Strasburger Trucking</t>
  </si>
  <si>
    <t>103 E Railroad St, PO Box 26</t>
  </si>
  <si>
    <t>Earl Park</t>
  </si>
  <si>
    <t>900 Mound Street</t>
  </si>
  <si>
    <t>ZS Systems</t>
  </si>
  <si>
    <t>675 N 36th St</t>
  </si>
  <si>
    <t>P.O. Box 433</t>
  </si>
  <si>
    <t>Frankford</t>
  </si>
  <si>
    <t>P.O. Box 279</t>
  </si>
  <si>
    <t>Mulberry</t>
  </si>
  <si>
    <t>Jordan Mfg.</t>
  </si>
  <si>
    <t>1200 S Sixth St</t>
  </si>
  <si>
    <t>933 Hanawalt Rd / PO Box 217, PO Box 217</t>
  </si>
  <si>
    <t>P.O. BOX 239</t>
  </si>
  <si>
    <t>LOGANSPORT</t>
  </si>
  <si>
    <t>217 NORTH SIXTH STREET</t>
  </si>
  <si>
    <t>LAFAYETTE,</t>
  </si>
  <si>
    <t>2740 Wyndham Way</t>
  </si>
  <si>
    <t>337 Columbia Street</t>
  </si>
  <si>
    <t>121 N 4th St</t>
  </si>
  <si>
    <t>725 BURLINGTON AVE</t>
  </si>
  <si>
    <t>830 SOUTH STATE ROAD 25, PO BOX 658</t>
  </si>
  <si>
    <t>1680 N River Rd</t>
  </si>
  <si>
    <t>301 MALL ROAD</t>
  </si>
  <si>
    <t>4079 Ridgefield Ct</t>
  </si>
  <si>
    <t>KERKHOFF ASSOCIATES,INC</t>
  </si>
  <si>
    <t>P O BOX 578</t>
  </si>
  <si>
    <t>OTTERBEIN</t>
  </si>
  <si>
    <t>4122 AMETHYST DRIVE</t>
  </si>
  <si>
    <t>1000 Covington St., PO Box 837</t>
  </si>
  <si>
    <t>608 West Washington street</t>
  </si>
  <si>
    <t>PO Box 451</t>
  </si>
  <si>
    <t>LAFAYETTE REAL ESTATE MARKETING GROUP</t>
  </si>
  <si>
    <t>195 COLDBROOK CT</t>
  </si>
  <si>
    <t>LAFAYETTE REGIONAL ASSOCIATION OF</t>
  </si>
  <si>
    <t>1415 UNION STREET</t>
  </si>
  <si>
    <t>525 NORTH 26TH. STREET</t>
  </si>
  <si>
    <t>LAFAYETTE-WEST CHAMBER OF COMMERCE</t>
  </si>
  <si>
    <t>122 N 3RD ST</t>
  </si>
  <si>
    <t>1905 TEAL ROAD</t>
  </si>
  <si>
    <t>HARRY'S CHOCOLATE SHOPORPORATED</t>
  </si>
  <si>
    <t>329 W STATE ST</t>
  </si>
  <si>
    <t>WEST LAFAYETTE</t>
  </si>
  <si>
    <t>LAWRENCE MOSER ENTERPRISES</t>
  </si>
  <si>
    <t>1015 N MAIN STREET</t>
  </si>
  <si>
    <t>MONTICELLO</t>
  </si>
  <si>
    <t>LEP Special Fasteners</t>
  </si>
  <si>
    <t>3595 W SR 28</t>
  </si>
  <si>
    <t>LETT APPRAISAL COMPANY</t>
  </si>
  <si>
    <t>1810 ARROWHEAD DR SUITE 2</t>
  </si>
  <si>
    <t>2760 E 200 N</t>
  </si>
  <si>
    <t>LIFE INSURANCE SALES SUPPORT STUDY GROUP</t>
  </si>
  <si>
    <t>1905 TEAL RD</t>
  </si>
  <si>
    <t>LOGANSPORT MATSUMOTO COMPANY</t>
  </si>
  <si>
    <t>1200 W LINDEN AVE</t>
  </si>
  <si>
    <t>LOGANSPORT/CASS COUNTY CHAMBER OF COMMERCE</t>
  </si>
  <si>
    <t>300 EAST BROADWAY, SUITE 103</t>
  </si>
  <si>
    <t>PO 298</t>
  </si>
  <si>
    <t>3150 S 460 E</t>
  </si>
  <si>
    <t>Madeline Morgan</t>
  </si>
  <si>
    <t>2522 N Salibury St</t>
  </si>
  <si>
    <t>Mary Lou Bonnell</t>
  </si>
  <si>
    <t>324 W South St</t>
  </si>
  <si>
    <t>TALBERT MANUFACTURING</t>
  </si>
  <si>
    <t>1628 W STATE RD STE 114</t>
  </si>
  <si>
    <t>RENSSELAER</t>
  </si>
  <si>
    <t>The American Gardener</t>
  </si>
  <si>
    <t>5720 North 225 West</t>
  </si>
  <si>
    <t>MCGILL POWER SALES &amp; ENGINEERING</t>
  </si>
  <si>
    <t>352 W MAIN ST, BOX 368</t>
  </si>
  <si>
    <t>ROSSVILLE</t>
  </si>
  <si>
    <t>MEMORIAL HOSPITAL</t>
  </si>
  <si>
    <t>1101 MICHIGAN AVE</t>
  </si>
  <si>
    <t>Velocity Gaming</t>
  </si>
  <si>
    <t>85</t>
  </si>
  <si>
    <t>Visual Advantage</t>
  </si>
  <si>
    <t>304 S Locust St</t>
  </si>
  <si>
    <t>Warren County Local Economic Development Org.</t>
  </si>
  <si>
    <t>31 N. Monroe St.</t>
  </si>
  <si>
    <t>Watch Off.</t>
  </si>
  <si>
    <t>3747 Ensley Dr.</t>
  </si>
  <si>
    <t>WHALLON MACHINERY</t>
  </si>
  <si>
    <t>205 N CHICAGO ST</t>
  </si>
  <si>
    <t>ROYAL CENTER</t>
  </si>
  <si>
    <t>Whallon Machineryorporated</t>
  </si>
  <si>
    <t>205 N. Chicago Street</t>
  </si>
  <si>
    <t>MULHAUPTS</t>
  </si>
  <si>
    <t>209 NORTH 5TH STREET</t>
  </si>
  <si>
    <t>MULLEN TOWING &amp; RECOVERY</t>
  </si>
  <si>
    <t>1414 CANAL RD</t>
  </si>
  <si>
    <t>MYERS SPRING COMPANY</t>
  </si>
  <si>
    <t>720 WATER ST</t>
  </si>
  <si>
    <t>Wingard Wheel Works</t>
  </si>
  <si>
    <t>1521 Kepner Dr</t>
  </si>
  <si>
    <t>703 N 36th Street</t>
  </si>
  <si>
    <t>4315 Commerce Dr, Ste 440-310</t>
  </si>
  <si>
    <t>2508 Malden Road, APT A</t>
  </si>
  <si>
    <t>1110 E. Lincolnway</t>
  </si>
  <si>
    <t>LaPorte</t>
  </si>
  <si>
    <t>2189 East Overcoat Rd</t>
  </si>
  <si>
    <t>PRITSKER &amp; ASSOC</t>
  </si>
  <si>
    <t>1305 CUMBERLAND AVE</t>
  </si>
  <si>
    <t>Professional Sweeping Contractors</t>
  </si>
  <si>
    <t>402 W Fisher St</t>
  </si>
  <si>
    <t>Carmel Engineering orporated</t>
  </si>
  <si>
    <t>413 East Madison Street, P.O. Box 67</t>
  </si>
  <si>
    <t>9102 EAST 325 N</t>
  </si>
  <si>
    <t>3065 KENT AVENUE</t>
  </si>
  <si>
    <t>401 s earl ave., suite 1 D</t>
  </si>
  <si>
    <t>PO box 6672</t>
  </si>
  <si>
    <t>30 Robinhood Place</t>
  </si>
  <si>
    <t>9560 E. County Rd. 600 N.</t>
  </si>
  <si>
    <t>Forest</t>
  </si>
  <si>
    <t>Nick-Em Builders</t>
  </si>
  <si>
    <t>1005 West Broadway</t>
  </si>
  <si>
    <t>NORTH ENTERPRISES DBA KWIK KOPY PRINTING</t>
  </si>
  <si>
    <t>123 E MAIN STREET</t>
  </si>
  <si>
    <t>North American Shredding</t>
  </si>
  <si>
    <t>127 1/2 E Pearl St</t>
  </si>
  <si>
    <t>1281 Win Hentschel Blvd</t>
  </si>
  <si>
    <t>PURDUE RESEARCH FOUNDATION</t>
  </si>
  <si>
    <t>PURDUE RESEARCH FOUNDATION, 1281 WIN HENTSCHEL BLVD</t>
  </si>
  <si>
    <t>PULASKI WHITE RURAL TELEPHONE</t>
  </si>
  <si>
    <t>5575 US HWY 35</t>
  </si>
  <si>
    <t>STAR CITY</t>
  </si>
  <si>
    <t>PURDUE UNIVERSITY FOUNDATION</t>
  </si>
  <si>
    <t>403 WEST WOOD ST</t>
  </si>
  <si>
    <t>10211022 HOVDE HL RM 1</t>
  </si>
  <si>
    <t>FAIRFIELD MFG CO</t>
  </si>
  <si>
    <t>US 52 SOUTH</t>
  </si>
  <si>
    <t>11232 N. US 231</t>
  </si>
  <si>
    <t>Linden</t>
  </si>
  <si>
    <t>Office Detail</t>
  </si>
  <si>
    <t>5647 S. Broadview Rd.</t>
  </si>
  <si>
    <t>Colfax</t>
  </si>
  <si>
    <t>Omni Looseleaf</t>
  </si>
  <si>
    <t>4087 E. Monon Road</t>
  </si>
  <si>
    <t>3470 W County Road 0 NS</t>
  </si>
  <si>
    <t>OLIVE BRANCH ETC</t>
  </si>
  <si>
    <t>3861 STATE ROAD 26 E</t>
  </si>
  <si>
    <t>5523 North 75 East</t>
  </si>
  <si>
    <t>RADIAN RESEARCH</t>
  </si>
  <si>
    <t>3852 FORTUNE DRIVE</t>
  </si>
  <si>
    <t>500 West Clinton Street</t>
  </si>
  <si>
    <t>304 W. Washington St., Po Box 35</t>
  </si>
  <si>
    <t>Oscar Winski Company</t>
  </si>
  <si>
    <t>2407 North Ninth St. Rd.</t>
  </si>
  <si>
    <t>105 W 580 N</t>
  </si>
  <si>
    <t>CRAWFORDSVILLE</t>
  </si>
  <si>
    <t>Path Partners</t>
  </si>
  <si>
    <t>1334 West Sunset Lane</t>
  </si>
  <si>
    <t>3229 Olympia Dr, Suite E</t>
  </si>
  <si>
    <t>People's Brewing Company</t>
  </si>
  <si>
    <t>776</t>
  </si>
  <si>
    <t>Polymer Science</t>
  </si>
  <si>
    <t>2787 S Freeman Road</t>
  </si>
  <si>
    <t>3332 Billiard Drive</t>
  </si>
  <si>
    <t>PURDUE UNIVERSITY</t>
  </si>
  <si>
    <t>BURSARS OFFICE</t>
  </si>
  <si>
    <t>Putting On Ayres</t>
  </si>
  <si>
    <t>1415 E 400 S</t>
  </si>
  <si>
    <t>R Brown &amp; Associates</t>
  </si>
  <si>
    <t>806 S Washington St, Suite B</t>
  </si>
  <si>
    <t>RAKE-N-GRAB</t>
  </si>
  <si>
    <t>592 SOUTH 200 EAST</t>
  </si>
  <si>
    <t>RD LaserCut</t>
  </si>
  <si>
    <t>6608 Indian Meadow LAne</t>
  </si>
  <si>
    <t>Roccwell</t>
  </si>
  <si>
    <t>1321 Unity Place, Suite A</t>
  </si>
  <si>
    <t>Shoup's Country Foods</t>
  </si>
  <si>
    <t>2048 S State Rd 39</t>
  </si>
  <si>
    <t>Stoeller Automation</t>
  </si>
  <si>
    <t>2 McKinley Ave.</t>
  </si>
  <si>
    <t>System Concepts &amp; Consulting</t>
  </si>
  <si>
    <t>914 Sunrise Ave</t>
  </si>
  <si>
    <t>Tecton Construction Management</t>
  </si>
  <si>
    <t>102 N. Third Street, Suite 201</t>
  </si>
  <si>
    <t>1104 North 6th Street</t>
  </si>
  <si>
    <t>307 N. 10th Street</t>
  </si>
  <si>
    <t>TRW COMMERCIAL STEERING DIVISION</t>
  </si>
  <si>
    <t>800 HEATH STREET P O BOX 60</t>
  </si>
  <si>
    <t>3000 KENT AVE STE D2 100</t>
  </si>
  <si>
    <t>3031 Union St</t>
  </si>
  <si>
    <t>1451 industrial Drive</t>
  </si>
  <si>
    <t>701 ERIE AVE</t>
  </si>
  <si>
    <t>Banjo Corp.</t>
  </si>
  <si>
    <t>BANE EQUIPMENT SALES</t>
  </si>
  <si>
    <t>9788 State Road 25 N</t>
  </si>
  <si>
    <t>Wingate</t>
  </si>
  <si>
    <t>804 E College St</t>
  </si>
  <si>
    <t>The Warehouse of Lafayette</t>
  </si>
  <si>
    <t>3535 Brady Lane</t>
  </si>
  <si>
    <t>TOMLER SYSTEMS CORPORATION</t>
  </si>
  <si>
    <t>DBA LOGAN ENGINEERING, 1212 HOLLAND STREET</t>
  </si>
  <si>
    <t>TRICAD</t>
  </si>
  <si>
    <t>22 Executive Dr.</t>
  </si>
  <si>
    <t>Lafaytte</t>
  </si>
  <si>
    <t>TWIN RIVERS MEDICAL LABORATORY</t>
  </si>
  <si>
    <t>902 WEST BROADWAY</t>
  </si>
  <si>
    <t>59 West 100 North</t>
  </si>
  <si>
    <t>BIOANALYTICAL SYSTEMS</t>
  </si>
  <si>
    <t>2701 KENT AVE</t>
  </si>
  <si>
    <t>2 Executive Dr., Suite D</t>
  </si>
  <si>
    <t>858 S Williams Rd</t>
  </si>
  <si>
    <t>1500 Union St.</t>
  </si>
  <si>
    <t>111 E Mildred St</t>
  </si>
  <si>
    <t>80 N. Sharon Chapel Rd.</t>
  </si>
  <si>
    <t>1000 Sagamore Pkwy S.</t>
  </si>
  <si>
    <t>BraunAbility Corp</t>
  </si>
  <si>
    <t>631 W 11th St.</t>
  </si>
  <si>
    <t>407 YORKTOWN RD</t>
  </si>
  <si>
    <t>EIS Fibercoating</t>
  </si>
  <si>
    <t>616 E Main Street</t>
  </si>
  <si>
    <t>2095 South C.R. 150 E.</t>
  </si>
  <si>
    <t>404 N Earl Ave, Suite D</t>
  </si>
  <si>
    <t>711 Tech Dr</t>
  </si>
  <si>
    <t>Ruth Zehner</t>
  </si>
  <si>
    <t>6873 N Maple, Box 5</t>
  </si>
  <si>
    <t>Monterey</t>
  </si>
  <si>
    <t>2315 South Street</t>
  </si>
  <si>
    <t>SCHWAB CORP.</t>
  </si>
  <si>
    <t>P.O. BOX 5088</t>
  </si>
  <si>
    <t>SIEMENS ENERGY &amp; AUTOMATION</t>
  </si>
  <si>
    <t>2800 DUNCAN ROAD, 3601 SAGAMORE PKWY NORTH</t>
  </si>
  <si>
    <t>PO Box 5685</t>
  </si>
  <si>
    <t>PO Box 3121</t>
  </si>
  <si>
    <t>2418 West County Road 400 South</t>
  </si>
  <si>
    <t>1503 Veterans Memorial Pkwy E.</t>
  </si>
  <si>
    <t>203 Buckingham Drive</t>
  </si>
  <si>
    <t>100 N. Perry St.</t>
  </si>
  <si>
    <t>2062 Lebanon Rd.</t>
  </si>
  <si>
    <t>725 S MAIN ST</t>
  </si>
  <si>
    <t>1414 Crawford Drive</t>
  </si>
  <si>
    <t>3450 Concord Rd</t>
  </si>
  <si>
    <t>1367 SR 47 SOUTH</t>
  </si>
  <si>
    <t>SPRING MONTICELLO CORPORATION</t>
  </si>
  <si>
    <t>3137 S FREEMAN RD</t>
  </si>
  <si>
    <t>SSCI Information</t>
  </si>
  <si>
    <t>3065 Kent Avenue</t>
  </si>
  <si>
    <t>STANDARD INDUSTRIAL SUPPLY</t>
  </si>
  <si>
    <t>1600 South US 35</t>
  </si>
  <si>
    <t>3532 Coleman Ct, Suite B</t>
  </si>
  <si>
    <t>1400 Canal Road</t>
  </si>
  <si>
    <t>STEINBERGER CONSTRUCTION</t>
  </si>
  <si>
    <t>400 WATER STREET</t>
  </si>
  <si>
    <t>450 E. Division Road</t>
  </si>
  <si>
    <t>Summit/ems Corp.</t>
  </si>
  <si>
    <t>1509 Woodlawn Ave.</t>
  </si>
  <si>
    <t>Sunrise Enterprises FLP</t>
  </si>
  <si>
    <t>1104 N. 6th St.</t>
  </si>
  <si>
    <t>1100 E. ELMORE ST</t>
  </si>
  <si>
    <t>KIRBY RISK CORPORATION</t>
  </si>
  <si>
    <t>27561 NETWORK PLACE</t>
  </si>
  <si>
    <t>CHICAGO</t>
  </si>
  <si>
    <t>Laminating Specialties</t>
  </si>
  <si>
    <t>5833 E. Old US Hwy 52</t>
  </si>
  <si>
    <t>Templeton</t>
  </si>
  <si>
    <t>P.O. Box 21</t>
  </si>
  <si>
    <t>Logansport Machine Company</t>
  </si>
  <si>
    <t>7006</t>
  </si>
  <si>
    <t>TEC PROFESSIONALS</t>
  </si>
  <si>
    <t>744 NAVCO DRIVE</t>
  </si>
  <si>
    <t>Terra Drive Systems (TDS)</t>
  </si>
  <si>
    <t>MIA Technologies</t>
  </si>
  <si>
    <t>3937 US Hwy. 52 South</t>
  </si>
  <si>
    <t>Mid-Central Investigations</t>
  </si>
  <si>
    <t>723</t>
  </si>
  <si>
    <t>Midwest Green Technologies</t>
  </si>
  <si>
    <t>164</t>
  </si>
  <si>
    <t>W. G. Gentry</t>
  </si>
  <si>
    <t>60 Olympia Ct</t>
  </si>
  <si>
    <t>Wabash Valley Farms</t>
  </si>
  <si>
    <t>6323 N 150 E</t>
  </si>
  <si>
    <t>Miller Bros. Farms</t>
  </si>
  <si>
    <t>6485 South 550 West</t>
  </si>
  <si>
    <t>Rossville</t>
  </si>
  <si>
    <t>Wabash Environmental Products</t>
  </si>
  <si>
    <t>P.O. Box 2258</t>
  </si>
  <si>
    <t>MKR Excavation &amp; Hauling</t>
  </si>
  <si>
    <t>7349 West CR 700 North</t>
  </si>
  <si>
    <t>Wealing Brothers</t>
  </si>
  <si>
    <t>4161 North 600 East</t>
  </si>
  <si>
    <t>MONTICELLO SPRING CORPORATION</t>
  </si>
  <si>
    <t>PO BOX 705, PO Box 705</t>
  </si>
  <si>
    <t>White County Economic Development Organization</t>
  </si>
  <si>
    <t>124 N Main St Suite A</t>
  </si>
  <si>
    <t>Wilken Enterprises</t>
  </si>
  <si>
    <t>PO Box 3887</t>
  </si>
  <si>
    <t>Work-Comp Management Services</t>
  </si>
  <si>
    <t>817 Woodmere Dr</t>
  </si>
  <si>
    <t>Worwag Coatings</t>
  </si>
  <si>
    <t>3420 Kossuth Street</t>
  </si>
  <si>
    <t>NATIONAL POWER SOURCE</t>
  </si>
  <si>
    <t>401 ERIE STREET</t>
  </si>
  <si>
    <t>Zepeda Services</t>
  </si>
  <si>
    <t>116 14th St</t>
  </si>
  <si>
    <t>2130 W. State Road 28</t>
  </si>
  <si>
    <t>1220 Potter Drive, Suite 124</t>
  </si>
  <si>
    <t>3495 Kent Avenue</t>
  </si>
  <si>
    <t>Peak Community Services</t>
  </si>
  <si>
    <t>1416 Woodlawn Ave.</t>
  </si>
  <si>
    <t>Picturesque Photography</t>
  </si>
  <si>
    <t>5818 S. 700 West</t>
  </si>
  <si>
    <t>West Point</t>
  </si>
  <si>
    <t>4315 Commerce Dr, Suite 440-115</t>
  </si>
  <si>
    <t>GRESH (should be stanley steemer)</t>
  </si>
  <si>
    <t>80 Creasy Court</t>
  </si>
  <si>
    <t>1388 W US HWY 136</t>
  </si>
  <si>
    <t>Matthew Warren Spring</t>
  </si>
  <si>
    <t>500 East Ottawa Street</t>
  </si>
  <si>
    <t>4710 Fastline Drive</t>
  </si>
  <si>
    <t>MJV Group</t>
  </si>
  <si>
    <t>PO Box 5076</t>
  </si>
  <si>
    <t>WJB Group</t>
  </si>
  <si>
    <t>3880 Baldwin Ave</t>
  </si>
  <si>
    <t>1020 E. College St</t>
  </si>
  <si>
    <t>901 S Prairie St</t>
  </si>
  <si>
    <t>202 Hamilton St.</t>
  </si>
  <si>
    <t>3495 Kent Avenue, Suite G100</t>
  </si>
  <si>
    <t>7 Wildwood Dr.</t>
  </si>
  <si>
    <t>Tru-Flex Metal Hose</t>
  </si>
  <si>
    <t>2391 South State Road 263</t>
  </si>
  <si>
    <t>119 NORTH GREEN ST., PO BOX 512</t>
  </si>
  <si>
    <t>Modified Metals</t>
  </si>
  <si>
    <t>4344W 650N</t>
  </si>
  <si>
    <t>1237 Concord Rd</t>
  </si>
  <si>
    <t>Penguin Random House</t>
  </si>
  <si>
    <t>803 N ENGLEWOOD DR</t>
  </si>
  <si>
    <t>601 East Broadway</t>
  </si>
  <si>
    <t>CPP Filter Corp.</t>
  </si>
  <si>
    <t>P.O. Box 5602</t>
  </si>
  <si>
    <t>Lafayette Materials Management Company</t>
  </si>
  <si>
    <t>635 Erie Street</t>
  </si>
  <si>
    <t>4537 Nucor Rd</t>
  </si>
  <si>
    <t>RR Donnelley</t>
  </si>
  <si>
    <t>600 IN-32</t>
  </si>
  <si>
    <t>Sommer Metalcraft corp</t>
  </si>
  <si>
    <t>1509 Woodlawn Avenue</t>
  </si>
  <si>
    <t>12856 W Bicycle Bridge Rd</t>
  </si>
  <si>
    <t>Battle Ground</t>
  </si>
  <si>
    <t>Netwise Resources</t>
  </si>
  <si>
    <t>325 S. Earl Avenue</t>
  </si>
  <si>
    <t>Advanced Power Technologies (APT)</t>
  </si>
  <si>
    <t>433 N 36th Street</t>
  </si>
  <si>
    <t>1281 WIN HENTSCHEL BLVD.</t>
  </si>
  <si>
    <t>WEST Lafayette</t>
  </si>
  <si>
    <t>59 S HOKE AVENUE</t>
  </si>
  <si>
    <t>FRANKFORT</t>
  </si>
  <si>
    <t>Count of Equipment Used</t>
  </si>
  <si>
    <t>equipment catogories</t>
  </si>
  <si>
    <t>Number of companies which use</t>
  </si>
  <si>
    <t>Laser Cutting
CO2 LASER CUTTING
Four lasers with up to 3,500 watts of cutting power.   CNC Turret Punching
AMADA TURRET PRESSES
Coma 375 Thick Turret, and Vella Turret.                      CNC Bending 
CNC PRESS BREAKS
Variety of press breaks to serve your needs, up to 350 tons of pressure and single setup, multiple bend length and angle ability.                Welding
PRECISION WELDING
Precision welding with experienced welding technicians.  We can design and fabricate our own jigs and fixtures.</t>
  </si>
  <si>
    <t>(blank)</t>
  </si>
  <si>
    <t>Count of Certifications</t>
  </si>
  <si>
    <t>At least 1 certification</t>
  </si>
  <si>
    <t>No Certification Available/Found/Mentioned</t>
  </si>
  <si>
    <t>More than 1 certifications</t>
  </si>
  <si>
    <t>ISO Certification</t>
  </si>
  <si>
    <t>TS and IATF are same type of certificates. IATF is the latest version</t>
  </si>
  <si>
    <t>Not Available</t>
  </si>
  <si>
    <t>static/dynamic? Vamsi!</t>
  </si>
  <si>
    <t>Manufacturing and sales (kind of OEM)</t>
  </si>
  <si>
    <t>Laser cutting services- Kind of OEM; they meet the demands of manufacturing companies</t>
  </si>
  <si>
    <t>ISO9001, AS9100</t>
  </si>
  <si>
    <t>FSPCA PREVENTIVE CONTROLS FOR HUMAN FOOD</t>
  </si>
  <si>
    <t>provide parts and service to the automotive, electronics, lighting, electric motor, safety, recreation, plastic injection molding and agricultural industries and can be counted upon to provide expert and professional service </t>
  </si>
  <si>
    <t>ISO9001</t>
  </si>
  <si>
    <t>ISO9000</t>
  </si>
  <si>
    <t>TS16949: 2009, ISO: 9001:2008, ISO: 13485</t>
  </si>
  <si>
    <t>SAME AS CALIFORNIA PELLET MILLS</t>
  </si>
  <si>
    <t>Endocyte (NASDAQ: ECYT) is a biopharmaceutical company established in 1996 and headquartered in West Lafayette, Indiana,[1] a resident of the Purdue Research Park</t>
  </si>
  <si>
    <t>Whether you make automotive, medical, industrial or other products parts, Engineering &amp; Industrial Services, LLC. can DESIGN, FABRICATE and INSTALL complete systems to meet your needs. But that’s not all we do. We offer industrial equipment used in a variety of manufacturing</t>
  </si>
  <si>
    <t>Ten years ago I became a Certified Nutritional Counselor (CNC).  A wellness coach, helping people achieve their optimum health. </t>
  </si>
  <si>
    <t>Design, manufacturing, quality assurance and supply chain</t>
  </si>
  <si>
    <t>Evonik is one of the world leaders in specialty chemicals. The focus on more specialty businesses, customer-orientated innovative prowess and a trustful and performance-oriented corporate culture form the heart of Evonik’s corporate strategy. </t>
  </si>
  <si>
    <t xml:space="preserve">OEM </t>
  </si>
  <si>
    <t>We began manufacturing LED lights in 2005 as an OEM for internationally renowned brands and for our own consumption. IKIO manufactures a wide range of commercial, industrial, and residential LED lighting in its world-class ISO 9001 certified facilities.</t>
  </si>
  <si>
    <t>lammco.net</t>
  </si>
  <si>
    <t>lqp-mfg.com</t>
  </si>
  <si>
    <t>oscarwinski.com/lafayette-steel-aluminum</t>
  </si>
  <si>
    <t>lafayettewire.com</t>
  </si>
  <si>
    <t>laminating-specialties.com</t>
  </si>
  <si>
    <t>landisgyr.us</t>
  </si>
  <si>
    <t>landisgyr.com.br</t>
  </si>
  <si>
    <t>chemtura.com</t>
  </si>
  <si>
    <t>lehighhanson.com</t>
  </si>
  <si>
    <t>lepinc.com</t>
  </si>
  <si>
    <t>loganstampings.com</t>
  </si>
  <si>
    <t>lmcworkholding.com</t>
  </si>
  <si>
    <t>ludofact.de</t>
  </si>
  <si>
    <t>mmmlaw.com</t>
  </si>
  <si>
    <t>marianinc.com</t>
  </si>
  <si>
    <t>masterguard.com</t>
  </si>
  <si>
    <t>mw-ind.com</t>
  </si>
  <si>
    <t>mcgillpower.com</t>
  </si>
  <si>
    <t>mckinneycorp.com</t>
  </si>
  <si>
    <t>mhhcc.org</t>
  </si>
  <si>
    <t>metalfabengineering.com</t>
  </si>
  <si>
    <t>mia-tech.com</t>
  </si>
  <si>
    <t>ultimategadgets.net</t>
  </si>
  <si>
    <t>midwestgt.net</t>
  </si>
  <si>
    <t>Miller Bros. Farms Inc</t>
  </si>
  <si>
    <t>teammjv.com</t>
  </si>
  <si>
    <t>modifiedmetals.com</t>
  </si>
  <si>
    <t>pvgard.com</t>
  </si>
  <si>
    <t>Monsanto company</t>
  </si>
  <si>
    <t>monsanto.com</t>
  </si>
  <si>
    <t>michianaracewaypark.com</t>
  </si>
  <si>
    <t>mulhaupts.com</t>
  </si>
  <si>
    <t>myersspring.com</t>
  </si>
  <si>
    <t>myerssteelfab.com</t>
  </si>
  <si>
    <t>nanshanamerica-aat.com</t>
  </si>
  <si>
    <t>nationalpowersource.com</t>
  </si>
  <si>
    <t>netwiseresources.com</t>
  </si>
  <si>
    <t>newmarketplastics.net</t>
  </si>
  <si>
    <t>www.nhkseating.com</t>
  </si>
  <si>
    <t>foppers.com</t>
  </si>
  <si>
    <t>norcote.com</t>
  </si>
  <si>
    <t>northamericanshredding.com</t>
  </si>
  <si>
    <t>NORTH ENTERPRISES INC DBA KWIK KOPY PRINTING</t>
  </si>
  <si>
    <t>kwikkopyonline.com</t>
  </si>
  <si>
    <t>northsidemachineandtool.com</t>
  </si>
  <si>
    <t>ntkaxle.com</t>
  </si>
  <si>
    <t>nucor.com</t>
  </si>
  <si>
    <t>fairfieldmfg.com</t>
  </si>
  <si>
    <t>omnill.com</t>
  </si>
  <si>
    <t>Oscar Winski company</t>
  </si>
  <si>
    <t>oscarwinski.com</t>
  </si>
  <si>
    <t>oxfordhouse.org/userfiles/file/</t>
  </si>
  <si>
    <t>packaging-systems.com</t>
  </si>
  <si>
    <t>pathpartnersllc.com</t>
  </si>
  <si>
    <t>peakcommunity.com</t>
  </si>
  <si>
    <t>Peerless Pattern &amp; Machine</t>
  </si>
  <si>
    <t>scaggsmotodesigns.com</t>
  </si>
  <si>
    <t>penguinrandomhouse.com</t>
  </si>
  <si>
    <t>Peoples Brewing company</t>
  </si>
  <si>
    <t>peoplesbrew.com</t>
  </si>
  <si>
    <t>pepsibottlingventures.com</t>
  </si>
  <si>
    <t>metalmaster.com/performance.html</t>
  </si>
  <si>
    <t>Performance Master Coil Procng</t>
  </si>
  <si>
    <t>perryfoamproducts.com</t>
  </si>
  <si>
    <t>picturesquephoto.net</t>
  </si>
  <si>
    <t>Plymouth Tube</t>
  </si>
  <si>
    <t>Plymouth Tube company</t>
  </si>
  <si>
    <t>plymouth.com</t>
  </si>
  <si>
    <t>polymerscience.com</t>
  </si>
  <si>
    <t>Powell Systems</t>
  </si>
  <si>
    <t>powellsystems.com</t>
  </si>
  <si>
    <t>pritzkergroup.com</t>
  </si>
  <si>
    <t>proaxisinc.com</t>
  </si>
  <si>
    <t>prosweep.org</t>
  </si>
  <si>
    <t>swissparts.com</t>
  </si>
  <si>
    <t>thechaocenter.com</t>
  </si>
  <si>
    <t>PRF.ORG</t>
  </si>
  <si>
    <t>purdue.edu</t>
  </si>
  <si>
    <t>acn.rbrownonline.com</t>
  </si>
  <si>
    <t>R. Drew &amp; company</t>
  </si>
  <si>
    <t>claycritters.com</t>
  </si>
  <si>
    <t>R.R. Donnelley &amp; Sons company</t>
  </si>
  <si>
    <t>rrdonnelley.com</t>
  </si>
  <si>
    <t>radianresearch.com</t>
  </si>
  <si>
    <t>rakengrab.com</t>
  </si>
  <si>
    <t>raybestospowertrain.com</t>
  </si>
  <si>
    <t>allomatic.com</t>
  </si>
  <si>
    <t>rdlasercut.com</t>
  </si>
  <si>
    <t>REA Magnet Wire company</t>
  </si>
  <si>
    <t>reawire.com</t>
  </si>
  <si>
    <t>rebath.com</t>
  </si>
  <si>
    <t>redinbomotorinc.com</t>
  </si>
  <si>
    <t>regalbeloit.com</t>
  </si>
  <si>
    <t>Road Safe Traffic Systems</t>
  </si>
  <si>
    <t>roadsafetraffic.com</t>
  </si>
  <si>
    <t>rocchealth.com</t>
  </si>
  <si>
    <t>rolls-roycemotorcars-lajolla.com</t>
  </si>
  <si>
    <t>rowetruck.com</t>
  </si>
  <si>
    <t>sandsprecast.com</t>
  </si>
  <si>
    <t>shoupscountry.com</t>
  </si>
  <si>
    <t>siemens.com</t>
  </si>
  <si>
    <t>smallpartsinc.com</t>
  </si>
  <si>
    <t>sommercorp.com</t>
  </si>
  <si>
    <t>Southwire</t>
  </si>
  <si>
    <t>southwire.com</t>
  </si>
  <si>
    <t>speakmod.com</t>
  </si>
  <si>
    <t>SPI Binding</t>
  </si>
  <si>
    <t>www.spibinding.com</t>
  </si>
  <si>
    <t>Spring Monticello corporation</t>
  </si>
  <si>
    <t>monticellospring.com</t>
  </si>
  <si>
    <t>standardindustrialsupply.net</t>
  </si>
  <si>
    <t>steelgripinc.com</t>
  </si>
  <si>
    <t>steeltechnologies.com</t>
  </si>
  <si>
    <t>sciteam.com</t>
  </si>
  <si>
    <t>steineronline.com</t>
  </si>
  <si>
    <t>stewartgrain.com</t>
  </si>
  <si>
    <t>stoeller.com</t>
  </si>
  <si>
    <t>strasburgertrucking.com</t>
  </si>
  <si>
    <t>subaru-sia.com</t>
  </si>
  <si>
    <t>Summit/ems Corp</t>
  </si>
  <si>
    <t>summitems.com</t>
  </si>
  <si>
    <t>sunchemical.com</t>
  </si>
  <si>
    <t>Sunrise Enterprises</t>
  </si>
  <si>
    <t>hardebecktrucking.com</t>
  </si>
  <si>
    <t>suscastproducts.com</t>
  </si>
  <si>
    <t>solutionscollaborate.com</t>
  </si>
  <si>
    <t>Systems Contracting</t>
  </si>
  <si>
    <t>contracting.tsg.bz</t>
  </si>
  <si>
    <t>cutting-tools.com</t>
  </si>
  <si>
    <t>talbertmfg.com</t>
  </si>
  <si>
    <t>tateandlyle.com</t>
  </si>
  <si>
    <t>tecprofessionals.com</t>
  </si>
  <si>
    <t>tectoncm.com</t>
  </si>
  <si>
    <t>tdsdrive.com</t>
  </si>
  <si>
    <t>ahsgardening.org</t>
  </si>
  <si>
    <t>braunlift.com</t>
  </si>
  <si>
    <t>forestproductsgroup.com</t>
  </si>
  <si>
    <t>The Home City Ice company</t>
  </si>
  <si>
    <t>homecityice.com</t>
  </si>
  <si>
    <t>thekelly-group.com</t>
  </si>
  <si>
    <t>The Scotts Miracle-Gro company</t>
  </si>
  <si>
    <t>scotts.com</t>
  </si>
  <si>
    <t>Thyssenkrupp Crankshaft company</t>
  </si>
  <si>
    <t>thyssenkrupp-crankshaft.com</t>
  </si>
  <si>
    <t>tierneywarehouse.com</t>
  </si>
  <si>
    <t>tmfcenter.com</t>
  </si>
  <si>
    <t>traction.com</t>
  </si>
  <si>
    <t>trigreentractor.com</t>
  </si>
  <si>
    <t>TRICAD, Inc.</t>
  </si>
  <si>
    <t>tricad.com</t>
  </si>
  <si>
    <t>triesco.com</t>
  </si>
  <si>
    <t>tru-flex.com</t>
  </si>
  <si>
    <t>trw.com/WeMoved/WeMoved.htm</t>
  </si>
  <si>
    <t>tubefabricationindustries.com</t>
  </si>
  <si>
    <t>WWW.TRMLAB.COM</t>
  </si>
  <si>
    <t>tysonfoods.com</t>
  </si>
  <si>
    <t>tysonfreshmeats.com</t>
  </si>
  <si>
    <t>usmolders.com</t>
  </si>
  <si>
    <t>Vanguard National Trailer corporation</t>
  </si>
  <si>
    <t>vanguardtrailer.com</t>
  </si>
  <si>
    <t>velocityindiana.org</t>
  </si>
  <si>
    <t>vmccore.com</t>
  </si>
  <si>
    <t>visadvantage.com</t>
  </si>
  <si>
    <t>voestalpine</t>
  </si>
  <si>
    <t>voestalpine.com</t>
  </si>
  <si>
    <t>W. G. Gentry Co</t>
  </si>
  <si>
    <t>wabashenv.com</t>
  </si>
  <si>
    <t>wabashnational.com</t>
  </si>
  <si>
    <t>Wabash National Manufacturing</t>
  </si>
  <si>
    <t>Wabash National Services</t>
  </si>
  <si>
    <t>wfarms.com</t>
  </si>
  <si>
    <t>Warren County Local Economic Development</t>
  </si>
  <si>
    <t>warrenadvantage.com</t>
  </si>
  <si>
    <t>wrnind.com</t>
  </si>
  <si>
    <t>wastequip.com</t>
  </si>
  <si>
    <t>Watch Off</t>
  </si>
  <si>
    <t>watchoff.com</t>
  </si>
  <si>
    <t>wealingbrothers.com</t>
  </si>
  <si>
    <t>rocktenn.com</t>
  </si>
  <si>
    <t>whallon.com</t>
  </si>
  <si>
    <t>whitecountyin.org</t>
  </si>
  <si>
    <t>wilkenenterprises.com</t>
  </si>
  <si>
    <t>wingardllc.com</t>
  </si>
  <si>
    <t>wjbgroup.com</t>
  </si>
  <si>
    <t>workcompms.net</t>
  </si>
  <si>
    <t>woerwag.de</t>
  </si>
  <si>
    <t>zacharyconfections.com</t>
  </si>
  <si>
    <t>zepedaservices.tripod.com</t>
  </si>
  <si>
    <t>trw.com</t>
  </si>
  <si>
    <t>zinnkitchens.com</t>
  </si>
  <si>
    <t>zsinstruments.com</t>
  </si>
  <si>
    <t>Count of Type of Company</t>
  </si>
  <si>
    <t>ISO 9001-2015, TS 16949, QS 9000</t>
  </si>
  <si>
    <t>Manufacturing (OEM)</t>
  </si>
  <si>
    <t>Scraped Companies</t>
  </si>
  <si>
    <t>Goings Construction</t>
  </si>
  <si>
    <t>KERKHOFF ASSOCIATES</t>
  </si>
  <si>
    <t>www.nucor.com/</t>
  </si>
  <si>
    <t>Cives Steel</t>
  </si>
  <si>
    <t>GRESH</t>
  </si>
  <si>
    <t>Imaginestics</t>
  </si>
  <si>
    <t>Jordan Mfg</t>
  </si>
  <si>
    <t>cat.com</t>
  </si>
  <si>
    <t>Donaldson</t>
  </si>
  <si>
    <t>Wastequip</t>
  </si>
  <si>
    <t>Subaru of Indiana Automotive</t>
  </si>
  <si>
    <t>Raybestos powertrain</t>
  </si>
  <si>
    <t>Cartesian Corp</t>
  </si>
  <si>
    <t>HARRY'S CHOCOLATE SHOP INCORPORATED</t>
  </si>
  <si>
    <t>FAIRFIELD MFG</t>
  </si>
  <si>
    <t>Banjo Corp</t>
  </si>
  <si>
    <t>BANE EQUIPMENT SALES INC</t>
  </si>
  <si>
    <t>WWW.BIOANALYTICAL.COM</t>
  </si>
  <si>
    <t>esolutionscompany.com</t>
  </si>
  <si>
    <t>SSCI Information Inc</t>
  </si>
  <si>
    <t>www.crowncork.com/</t>
  </si>
  <si>
    <t>Summit/Ems corporation</t>
  </si>
  <si>
    <t>DSMating Resins</t>
  </si>
  <si>
    <t>Zacharynfections</t>
  </si>
  <si>
    <t>CPM Acquisitionrp.</t>
  </si>
  <si>
    <t>Fairfield Manufacturing company</t>
  </si>
  <si>
    <t>S.No</t>
  </si>
  <si>
    <t>Company</t>
  </si>
  <si>
    <t>City2</t>
  </si>
  <si>
    <t>County2</t>
  </si>
  <si>
    <t>Product</t>
  </si>
  <si>
    <t>Type of company</t>
  </si>
  <si>
    <t>Sub Class</t>
  </si>
  <si>
    <t>Windshields</t>
  </si>
  <si>
    <t>Sideglass</t>
  </si>
  <si>
    <t>Rear Quarter Glass</t>
  </si>
  <si>
    <t>Rear Glass</t>
  </si>
  <si>
    <t>Roof Glass</t>
  </si>
  <si>
    <t>Complex Shape Forming, Options for Improved Occupant Comfort, Sound Deadening Acoustics Glass, Heated Windshield Full Surface, Wiper Park and Camera/Sensor Areas, Heat Reduction, Industry-Leading Optics, Embedded Antennas, Electrical and Antenna Connections including Lead Free Solutions, Intricate Assembly Including Locating Features, Foam and Moldings, Heads Up Display</t>
  </si>
  <si>
    <t>Tempered and Laminated Constructions, Assembled and Bonded In-Door Hardware, Light Weighting</t>
  </si>
  <si>
    <t>Encapsulation with Insert Molded Hardware, , Intricate Assembly Including Post Applied Reveals, Locating Features, Foam and Moldings, , Light Weighting, , Pre-Priming</t>
  </si>
  <si>
    <t>Complex Shape Forming, In-House Glass Antennae and Defrost Design, Electrical and Antenna Connections including Lead Free Solutions, Intricate Assembly Including Locating Features, Foam and Moldings, Low Installation Angles, Light Weighting, Pre-Priming</t>
  </si>
  <si>
    <t>Large Panoramic Fixed and Moveable Assemblies, Encapsulation, Intricate Assembly Including Bonded Hardware, Foam and Moldings, Light Weighting, Management of Light Transmittance and Solar Performance</t>
  </si>
  <si>
    <t>Custom Gears</t>
  </si>
  <si>
    <t>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t>
  </si>
  <si>
    <t>Custom assemblies</t>
  </si>
  <si>
    <t>Custom-designed drives ranging from mobile to stationary industrial machinery, Drop boxes, right angle drives, transfer cases and specialty transmissions, Types include spur, helical, bevel and parallel shaft, Mechanical, electric or hydraulic drive systems</t>
  </si>
  <si>
    <t>Torque Hub Drive</t>
  </si>
  <si>
    <t>Torque Hub® Wheel Drive Products</t>
  </si>
  <si>
    <t>Torque Hub® Shaft Output</t>
  </si>
  <si>
    <t>Torque Hub® Spindle Flange Output</t>
  </si>
  <si>
    <t>Torque Hub® Excel Drives</t>
  </si>
  <si>
    <t>Complementary products</t>
  </si>
  <si>
    <t>Sub-Class 2</t>
  </si>
  <si>
    <t>Ideal for propelling off-highway equipment, Maximum torque from 20,000 in-lbs to 3.5 million in-lbs.</t>
  </si>
  <si>
    <t>Delivers power to remote in-plant machinery such as conveyors, mixers and augers., Used as remote power requirements such as swing drives on mobile manlifts, cranes, excavators and logging equipment., Maximum torque ranges from 20,000 in-lbs to 1.25 million in-lbs.</t>
  </si>
  <si>
    <t>Powers the wheels of vehicles with small-diameter wheels, such as small lift trucks and mowers., Maximum output ranges from 20,000 in-lbs to 3.5 million in-lbs.</t>
  </si>
  <si>
    <t>Offers the ultimate solution with compact configurations, SAE motor inputs, cartridge motor inputs and a broad range of ratios, Maximum output torque capabilities from 7,000 Nm, 11000 Nm and 18,000 Nm</t>
  </si>
  <si>
    <t>Two-Speed Drives, Right Angle Drives, Compact Drives, Input Adapters</t>
  </si>
  <si>
    <t>Sub-Class 3</t>
  </si>
  <si>
    <t>PLASMA CUTTING</t>
  </si>
  <si>
    <t>LASER CUTTING</t>
  </si>
  <si>
    <t>FLAME CUTTING</t>
  </si>
  <si>
    <t>METAL FORMING</t>
  </si>
  <si>
    <t>SHOT BLASTING</t>
  </si>
  <si>
    <t xml:space="preserve">Cutting Action Type </t>
  </si>
  <si>
    <t xml:space="preserve">Capacity </t>
  </si>
  <si>
    <t>400 Amps</t>
  </si>
  <si>
    <t>Cutting Axis Capabilities</t>
  </si>
  <si>
    <t xml:space="preserve">Multi-Axis with Beveling </t>
  </si>
  <si>
    <t xml:space="preserve">Intended Cutting Material </t>
  </si>
  <si>
    <t>Mild Steel, Stainless</t>
  </si>
  <si>
    <t>Mild Steel Grades</t>
  </si>
  <si>
    <t>Inspection Services</t>
  </si>
  <si>
    <t>Dimensional,Coordinate Measuring Machine (CMM),FARO Measurement Arm</t>
  </si>
  <si>
    <t>Secondary Services Available</t>
  </si>
  <si>
    <t>Lead Time</t>
  </si>
  <si>
    <t>upto 5 days, next day available</t>
  </si>
  <si>
    <t xml:space="preserve">Cutting Thickness </t>
  </si>
  <si>
    <t>Up to 1.5in</t>
  </si>
  <si>
    <t xml:space="preserve">Cutting Length </t>
  </si>
  <si>
    <t>Up to 24 ft.</t>
  </si>
  <si>
    <t xml:space="preserve">Work Table </t>
  </si>
  <si>
    <t>25ft. x 25ft</t>
  </si>
  <si>
    <t xml:space="preserve">Cutting Speed </t>
  </si>
  <si>
    <t>Up to 400 IPM</t>
  </si>
  <si>
    <t xml:space="preserve">Part Weight </t>
  </si>
  <si>
    <t>Up to 15 ton</t>
  </si>
  <si>
    <t xml:space="preserve">Production Volume </t>
  </si>
  <si>
    <t>Prototype to High Volume Production</t>
  </si>
  <si>
    <t>Tolerance</t>
  </si>
  <si>
    <t>± 0.059 in.</t>
  </si>
  <si>
    <t>Accuracy</t>
  </si>
  <si>
    <t>± 0.007 in.</t>
  </si>
  <si>
    <t>Up to 5 ton</t>
  </si>
  <si>
    <t>Up to 800 in/min</t>
  </si>
  <si>
    <t xml:space="preserve">Laser Type </t>
  </si>
  <si>
    <t>CO2 (Gaseous)</t>
  </si>
  <si>
    <t xml:space="preserve">Laser Configuration </t>
  </si>
  <si>
    <t>Flying Optics</t>
  </si>
  <si>
    <t>3- Axis</t>
  </si>
  <si>
    <t>Max output power</t>
  </si>
  <si>
    <t>4000 W to 4500 W</t>
  </si>
  <si>
    <t>Mild Steel, Stainless steel and Aluminium</t>
  </si>
  <si>
    <t>AR 400,ASTM A572 Grade 50,ASTM A36, 4140,1045, ASTM A514, Grade B Grade 80,ROPS (Roll Over Protection Structure), ASTM A572 Grade 42</t>
  </si>
  <si>
    <t>Up to 120 in. Up to 10 ft.</t>
  </si>
  <si>
    <t>Up to 120 in. Up to 10 ft</t>
  </si>
  <si>
    <t>Cutting Width</t>
  </si>
  <si>
    <t>Up to 60 in. Up to 5 ft.</t>
  </si>
  <si>
    <t>Kerf</t>
  </si>
  <si>
    <t>0.008 in.</t>
  </si>
  <si>
    <t xml:space="preserve">Number of Torch </t>
  </si>
  <si>
    <t>Heads Up to 16</t>
  </si>
  <si>
    <t xml:space="preserve">Method </t>
  </si>
  <si>
    <t>Oxy-Fuel</t>
  </si>
  <si>
    <t xml:space="preserve">Fuel (Gas) </t>
  </si>
  <si>
    <t>Natural Gas</t>
  </si>
  <si>
    <t xml:space="preserve">Cutting Torches </t>
  </si>
  <si>
    <t>Purox</t>
  </si>
  <si>
    <t>Finishes Available Grinding</t>
  </si>
  <si>
    <t>Deburring, Shot blast</t>
  </si>
  <si>
    <t xml:space="preserve">Maximum Cutting Thickness </t>
  </si>
  <si>
    <t>.625 in. to 12 in.</t>
  </si>
  <si>
    <t xml:space="preserve">Maximum Cutting Length </t>
  </si>
  <si>
    <t>Up to 130 ft.</t>
  </si>
  <si>
    <t xml:space="preserve">Maximum Cutting Width </t>
  </si>
  <si>
    <t>Up to 27 ft.</t>
  </si>
  <si>
    <t>Up to 15 tons</t>
  </si>
  <si>
    <t xml:space="preserve">Tolerances </t>
  </si>
  <si>
    <t>± 0.059 in. (Under 6 in.); ± 0.078 in. (Over 6 in.)</t>
  </si>
  <si>
    <t>Custom packaging, skidding, delivery, trucking</t>
  </si>
  <si>
    <t xml:space="preserve">Precision CNC Forming, Pressed, Bending, Cutting, Shot Blast, Straightening, </t>
  </si>
  <si>
    <t>Capacities</t>
  </si>
  <si>
    <t>60 to 175 tons (2 to 4 m), Up to 250 tons (Straightening Press), 100 Ton Movable Head Straightening Press, Shot Blast</t>
  </si>
  <si>
    <t>Raw Material Forms</t>
  </si>
  <si>
    <t>Sheet, Plate, Solid Round Rod</t>
  </si>
  <si>
    <t xml:space="preserve">Materials Available </t>
  </si>
  <si>
    <t>Mild Steel, Stainless Steel, Aluminum</t>
  </si>
  <si>
    <t>Mild steel grades</t>
  </si>
  <si>
    <t>Mild Steel grades</t>
  </si>
  <si>
    <t>Intended Cutting Material</t>
  </si>
  <si>
    <t>Mild steel</t>
  </si>
  <si>
    <t xml:space="preserve">Finishes Available </t>
  </si>
  <si>
    <t>Grinding, Deburring, Shot Blast</t>
  </si>
  <si>
    <t xml:space="preserve">Material Thickness </t>
  </si>
  <si>
    <t>Up to 30 mm</t>
  </si>
  <si>
    <t xml:space="preserve">Part Length </t>
  </si>
  <si>
    <t>Up to 6 ft</t>
  </si>
  <si>
    <t xml:space="preserve">Shot Blast Width </t>
  </si>
  <si>
    <t>Up to 72 in.</t>
  </si>
  <si>
    <t xml:space="preserve">Shot Blast Height </t>
  </si>
  <si>
    <t>Up to 12 in.</t>
  </si>
  <si>
    <t xml:space="preserve">Weight </t>
  </si>
  <si>
    <t>Up to 5 tons</t>
  </si>
  <si>
    <t xml:space="preserve">Tolerance </t>
  </si>
  <si>
    <t>± 0.059 in; ± 0.25° (15 min) .</t>
  </si>
  <si>
    <t xml:space="preserve">Raw Material Forms </t>
  </si>
  <si>
    <t>Sheet, Plate, Solid, All shapes and sizes</t>
  </si>
  <si>
    <t xml:space="preserve">Materials </t>
  </si>
  <si>
    <t>Mild Steel, Cast</t>
  </si>
  <si>
    <t>Finishes available</t>
  </si>
  <si>
    <t>white metal</t>
  </si>
  <si>
    <r>
      <rPr>
        <b/>
        <sz val="11"/>
        <color rgb="FFC00000"/>
        <rFont val="Calibri"/>
        <family val="2"/>
        <scheme val="minor"/>
      </rPr>
      <t xml:space="preserve">Shot Blast:, </t>
    </r>
    <r>
      <rPr>
        <sz val="11"/>
        <color rgb="FFC00000"/>
        <rFont val="Calibri"/>
        <family val="2"/>
        <scheme val="minor"/>
      </rPr>
      <t xml:space="preserve">Part 72 in. wide, Part 12 in. height, Part 5 tons weight, PLC Controlled pass through blast with precise variable speed rates, Custom built 6 wheel blast chamber To ensure leading and trailing edges of part are “white metal” with a single pass Entry and exit roller system with 12” on center spacing to allow smaller parts in length to go through blas </t>
    </r>
  </si>
  <si>
    <r>
      <rPr>
        <b/>
        <sz val="11"/>
        <color rgb="FFC00000"/>
        <rFont val="Calibri"/>
        <family val="2"/>
        <scheme val="minor"/>
      </rPr>
      <t xml:space="preserve">Tumble Blast: </t>
    </r>
    <r>
      <rPr>
        <sz val="11"/>
        <color rgb="FFC00000"/>
        <rFont val="Calibri"/>
        <family val="2"/>
        <scheme val="minor"/>
      </rPr>
      <t>32 in. w x 24 in. h x 24 in. d tumble blast machine to handle those smaller parts that need to achieve “white metal”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</si>
</sst>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rgb="FF000000"/>
      <name val="Calibri"/>
      <family val="2"/>
    </font>
    <font>
      <b/>
      <sz val="12"/>
      <color theme="0"/>
      <name val="Calibri"/>
      <family val="2"/>
    </font>
    <font>
      <b/>
      <sz val="11"/>
      <color theme="0"/>
      <name val="Calibri"/>
      <family val="2"/>
      <scheme val="minor"/>
    </font>
    <font>
      <sz val="9"/>
      <color rgb="FF2D2E2D"/>
      <name val="Arial"/>
      <family val="2"/>
    </font>
    <font>
      <sz val="8"/>
      <color rgb="FF333333"/>
      <name val="Arial"/>
      <family val="2"/>
    </font>
    <font>
      <sz val="11"/>
      <color theme="1"/>
      <name val="Arial"/>
      <family val="2"/>
    </font>
    <font>
      <sz val="11"/>
      <color rgb="FF1F1F1F"/>
      <name val="Arial"/>
      <family val="2"/>
    </font>
    <font>
      <sz val="11"/>
      <color rgb="FFFF0000"/>
      <name val="Calibri"/>
      <family val="2"/>
      <scheme val="minor"/>
    </font>
    <font>
      <sz val="11"/>
      <color rgb="FF000000"/>
      <name val="Arial"/>
      <family val="2"/>
    </font>
    <font>
      <sz val="11"/>
      <color rgb="FF000000"/>
      <name val="Calibri"/>
      <family val="2"/>
      <scheme val="minor"/>
    </font>
    <font>
      <sz val="7"/>
      <color rgb="FF555555"/>
      <name val="Arial"/>
      <family val="2"/>
    </font>
    <font>
      <sz val="11"/>
      <color rgb="FF006100"/>
      <name val="Calibri"/>
      <family val="2"/>
      <scheme val="minor"/>
    </font>
    <font>
      <sz val="10"/>
      <color rgb="FF000000"/>
      <name val="Verdana"/>
      <family val="2"/>
    </font>
    <font>
      <sz val="11"/>
      <color rgb="FF9C0006"/>
      <name val="Calibri"/>
      <family val="2"/>
      <scheme val="minor"/>
    </font>
    <font>
      <sz val="11"/>
      <color rgb="FF9C570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00B050"/>
        <bgColor indexed="64"/>
      </patternFill>
    </fill>
  </fills>
  <borders count="2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top style="thin">
        <color theme="4" tint="0.39997558519241921"/>
      </top>
      <bottom/>
      <diagonal/>
    </border>
    <border>
      <left/>
      <right/>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diagonal/>
    </border>
  </borders>
  <cellStyleXfs count="4">
    <xf numFmtId="0" fontId="0" fillId="0" borderId="0"/>
    <xf numFmtId="0" fontId="15"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cellStyleXfs>
  <cellXfs count="155">
    <xf numFmtId="0" fontId="0" fillId="0" borderId="0" xfId="0"/>
    <xf numFmtId="0" fontId="0" fillId="0" borderId="2" xfId="0" applyBorder="1" applyAlignment="1">
      <alignment horizontal="center" vertical="top"/>
    </xf>
    <xf numFmtId="0" fontId="0" fillId="0" borderId="2" xfId="0" applyBorder="1"/>
    <xf numFmtId="0" fontId="0" fillId="0" borderId="3" xfId="0" applyBorder="1"/>
    <xf numFmtId="0" fontId="0" fillId="0" borderId="1" xfId="0" applyBorder="1"/>
    <xf numFmtId="0" fontId="0" fillId="0" borderId="5" xfId="0" applyBorder="1"/>
    <xf numFmtId="0" fontId="0" fillId="0" borderId="6" xfId="0" applyBorder="1"/>
    <xf numFmtId="0" fontId="4" fillId="0" borderId="8" xfId="0"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0" fillId="0" borderId="4" xfId="0" applyBorder="1"/>
    <xf numFmtId="0" fontId="0" fillId="0" borderId="0" xfId="0" applyAlignment="1">
      <alignment horizontal="left"/>
    </xf>
    <xf numFmtId="0" fontId="1" fillId="0" borderId="2" xfId="0" applyFont="1" applyBorder="1"/>
    <xf numFmtId="49" fontId="0" fillId="0" borderId="2" xfId="0" applyNumberFormat="1" applyBorder="1" applyAlignment="1">
      <alignment horizontal="left" vertical="top"/>
    </xf>
    <xf numFmtId="0" fontId="0" fillId="0" borderId="7" xfId="0" applyBorder="1"/>
    <xf numFmtId="0" fontId="0" fillId="2" borderId="2" xfId="0" applyFill="1" applyBorder="1"/>
    <xf numFmtId="0" fontId="1" fillId="0" borderId="7" xfId="0" applyFont="1" applyBorder="1"/>
    <xf numFmtId="0" fontId="1" fillId="0" borderId="8" xfId="0" applyFont="1" applyBorder="1"/>
    <xf numFmtId="0" fontId="1" fillId="0" borderId="9" xfId="0" applyFont="1" applyBorder="1"/>
    <xf numFmtId="49" fontId="0" fillId="0" borderId="3" xfId="0" applyNumberFormat="1" applyBorder="1"/>
    <xf numFmtId="49" fontId="0" fillId="0" borderId="6" xfId="0" applyNumberFormat="1" applyBorder="1"/>
    <xf numFmtId="0" fontId="6" fillId="4" borderId="12" xfId="0" applyFont="1" applyFill="1" applyBorder="1" applyAlignment="1">
      <alignment horizontal="center" vertical="center" wrapText="1"/>
    </xf>
    <xf numFmtId="0" fontId="0" fillId="3" borderId="10" xfId="0" applyFill="1" applyBorder="1"/>
    <xf numFmtId="0" fontId="0" fillId="0" borderId="10" xfId="0" applyBorder="1"/>
    <xf numFmtId="0" fontId="0" fillId="3" borderId="13" xfId="0" applyFill="1" applyBorder="1"/>
    <xf numFmtId="0" fontId="6" fillId="4" borderId="11" xfId="0" applyFont="1" applyFill="1" applyBorder="1" applyAlignment="1">
      <alignment horizontal="center" vertical="center" wrapText="1"/>
    </xf>
    <xf numFmtId="0" fontId="0" fillId="3" borderId="14" xfId="0" applyFill="1" applyBorder="1"/>
    <xf numFmtId="0" fontId="0" fillId="0" borderId="14" xfId="0" applyBorder="1"/>
    <xf numFmtId="0" fontId="0" fillId="3" borderId="15" xfId="0" applyFill="1" applyBorder="1"/>
    <xf numFmtId="0" fontId="6" fillId="4" borderId="12" xfId="0" applyFont="1" applyFill="1" applyBorder="1" applyAlignment="1">
      <alignment horizontal="center" vertical="center"/>
    </xf>
    <xf numFmtId="0" fontId="0" fillId="0" borderId="10" xfId="0" applyBorder="1" applyAlignment="1">
      <alignment horizontal="left"/>
    </xf>
    <xf numFmtId="49" fontId="0" fillId="3" borderId="10" xfId="0" applyNumberFormat="1" applyFill="1" applyBorder="1" applyAlignment="1">
      <alignment horizontal="left"/>
    </xf>
    <xf numFmtId="49" fontId="0" fillId="0" borderId="10" xfId="0" applyNumberFormat="1" applyBorder="1" applyAlignment="1">
      <alignment horizontal="left"/>
    </xf>
    <xf numFmtId="0" fontId="0" fillId="3" borderId="10" xfId="0" applyFill="1" applyBorder="1" applyAlignment="1">
      <alignment horizontal="left"/>
    </xf>
    <xf numFmtId="0" fontId="1" fillId="0" borderId="10" xfId="0" applyFont="1" applyBorder="1"/>
    <xf numFmtId="0" fontId="1" fillId="3" borderId="10" xfId="0" applyFont="1" applyFill="1" applyBorder="1"/>
    <xf numFmtId="49" fontId="0" fillId="0" borderId="10" xfId="0" applyNumberFormat="1" applyBorder="1" applyAlignment="1">
      <alignment horizontal="left" vertical="top"/>
    </xf>
    <xf numFmtId="0" fontId="7" fillId="0" borderId="0" xfId="0" applyFont="1"/>
    <xf numFmtId="0" fontId="8" fillId="0" borderId="0" xfId="0" applyFont="1"/>
    <xf numFmtId="0" fontId="6" fillId="4" borderId="16" xfId="0" applyFont="1" applyFill="1" applyBorder="1" applyAlignment="1">
      <alignment horizontal="center" vertical="center" wrapText="1"/>
    </xf>
    <xf numFmtId="0" fontId="0" fillId="0" borderId="17" xfId="0" applyBorder="1"/>
    <xf numFmtId="0" fontId="0" fillId="3" borderId="17" xfId="0" applyFill="1" applyBorder="1"/>
    <xf numFmtId="0" fontId="6" fillId="4" borderId="2" xfId="0" applyFont="1" applyFill="1" applyBorder="1" applyAlignment="1">
      <alignment horizontal="center" vertical="center" wrapText="1"/>
    </xf>
    <xf numFmtId="0" fontId="0" fillId="3" borderId="2" xfId="0" applyFill="1" applyBorder="1"/>
    <xf numFmtId="0" fontId="9" fillId="3" borderId="2" xfId="0" applyFont="1" applyFill="1" applyBorder="1"/>
    <xf numFmtId="0" fontId="10" fillId="0" borderId="2" xfId="0" applyFont="1" applyBorder="1"/>
    <xf numFmtId="0" fontId="12" fillId="0" borderId="2" xfId="0" applyFont="1" applyBorder="1"/>
    <xf numFmtId="0" fontId="0" fillId="3" borderId="10" xfId="0" applyFill="1" applyBorder="1" applyAlignment="1">
      <alignment wrapText="1"/>
    </xf>
    <xf numFmtId="0" fontId="0" fillId="0" borderId="10" xfId="0" applyBorder="1" applyAlignment="1">
      <alignment wrapText="1"/>
    </xf>
    <xf numFmtId="0" fontId="0" fillId="0" borderId="0" xfId="0" applyAlignment="1">
      <alignment wrapText="1"/>
    </xf>
    <xf numFmtId="0" fontId="5" fillId="4" borderId="12" xfId="0" applyFont="1" applyFill="1" applyBorder="1" applyAlignment="1">
      <alignment horizontal="left" wrapText="1"/>
    </xf>
    <xf numFmtId="0" fontId="0" fillId="3" borderId="13" xfId="0" applyFill="1" applyBorder="1" applyAlignment="1">
      <alignment horizontal="left"/>
    </xf>
    <xf numFmtId="0" fontId="11" fillId="3" borderId="14" xfId="0" applyFont="1" applyFill="1" applyBorder="1"/>
    <xf numFmtId="0" fontId="11" fillId="3" borderId="10" xfId="0" applyFont="1" applyFill="1" applyBorder="1"/>
    <xf numFmtId="0" fontId="11" fillId="3" borderId="10" xfId="0" applyFont="1" applyFill="1" applyBorder="1" applyAlignment="1">
      <alignment horizontal="left"/>
    </xf>
    <xf numFmtId="0" fontId="11" fillId="3" borderId="10" xfId="0" applyFont="1" applyFill="1" applyBorder="1" applyAlignment="1">
      <alignment wrapText="1"/>
    </xf>
    <xf numFmtId="0" fontId="11" fillId="3" borderId="2" xfId="0" applyFont="1" applyFill="1" applyBorder="1"/>
    <xf numFmtId="0" fontId="11" fillId="0" borderId="0" xfId="0" applyFont="1"/>
    <xf numFmtId="0" fontId="11" fillId="0" borderId="14" xfId="0" applyFont="1" applyBorder="1"/>
    <xf numFmtId="0" fontId="11" fillId="0" borderId="10" xfId="0" applyFont="1" applyBorder="1"/>
    <xf numFmtId="0" fontId="11" fillId="0" borderId="10" xfId="0" applyFont="1" applyBorder="1" applyAlignment="1">
      <alignment wrapText="1"/>
    </xf>
    <xf numFmtId="0" fontId="11" fillId="0" borderId="2" xfId="0" applyFont="1" applyBorder="1"/>
    <xf numFmtId="0" fontId="11" fillId="0" borderId="10" xfId="0" applyFont="1" applyBorder="1" applyAlignment="1">
      <alignment horizontal="left"/>
    </xf>
    <xf numFmtId="49" fontId="11" fillId="3" borderId="10" xfId="0" applyNumberFormat="1" applyFont="1" applyFill="1" applyBorder="1" applyAlignment="1">
      <alignment horizontal="left"/>
    </xf>
    <xf numFmtId="0" fontId="13" fillId="0" borderId="14" xfId="0" applyFont="1" applyBorder="1"/>
    <xf numFmtId="0" fontId="13" fillId="0" borderId="10" xfId="0" applyFont="1" applyBorder="1"/>
    <xf numFmtId="0" fontId="13" fillId="0" borderId="10" xfId="0" applyFont="1" applyBorder="1" applyAlignment="1">
      <alignment horizontal="left"/>
    </xf>
    <xf numFmtId="0" fontId="13" fillId="0" borderId="10" xfId="0" applyFont="1" applyBorder="1" applyAlignment="1">
      <alignment wrapText="1"/>
    </xf>
    <xf numFmtId="0" fontId="13" fillId="0" borderId="2" xfId="0" applyFont="1" applyBorder="1"/>
    <xf numFmtId="0" fontId="13" fillId="0" borderId="0" xfId="0" applyFont="1"/>
    <xf numFmtId="0" fontId="6" fillId="4" borderId="1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xf>
    <xf numFmtId="0" fontId="6" fillId="4" borderId="12" xfId="0" applyFont="1" applyFill="1" applyBorder="1" applyAlignment="1">
      <alignment horizontal="center" vertical="top" wrapText="1"/>
    </xf>
    <xf numFmtId="0" fontId="1" fillId="0" borderId="0" xfId="0" applyFont="1"/>
    <xf numFmtId="0" fontId="14" fillId="0" borderId="0" xfId="0" applyFont="1"/>
    <xf numFmtId="0" fontId="5" fillId="4" borderId="12" xfId="0" applyFont="1" applyFill="1" applyBorder="1" applyAlignment="1">
      <alignment horizontal="left" vertical="top" wrapText="1"/>
    </xf>
    <xf numFmtId="0" fontId="1" fillId="0" borderId="10" xfId="0" applyFont="1" applyBorder="1" applyAlignment="1">
      <alignment wrapText="1"/>
    </xf>
    <xf numFmtId="0" fontId="15" fillId="5" borderId="14" xfId="1" applyBorder="1"/>
    <xf numFmtId="0" fontId="15" fillId="5" borderId="10" xfId="1" applyBorder="1"/>
    <xf numFmtId="49" fontId="15" fillId="5" borderId="10" xfId="1" applyNumberFormat="1" applyBorder="1" applyAlignment="1">
      <alignment horizontal="left"/>
    </xf>
    <xf numFmtId="0" fontId="15" fillId="5" borderId="10" xfId="1" applyBorder="1" applyAlignment="1">
      <alignment wrapText="1"/>
    </xf>
    <xf numFmtId="0" fontId="15" fillId="5" borderId="2" xfId="1" applyBorder="1"/>
    <xf numFmtId="0" fontId="15" fillId="5" borderId="0" xfId="1"/>
    <xf numFmtId="0" fontId="16" fillId="0" borderId="0" xfId="0" applyFont="1"/>
    <xf numFmtId="0" fontId="0" fillId="0" borderId="16" xfId="0" applyBorder="1" applyAlignment="1">
      <alignment wrapText="1"/>
    </xf>
    <xf numFmtId="0" fontId="0" fillId="3" borderId="0" xfId="0" applyFill="1"/>
    <xf numFmtId="0" fontId="15" fillId="5" borderId="17" xfId="1" applyBorder="1"/>
    <xf numFmtId="0" fontId="15" fillId="5" borderId="10" xfId="1" applyBorder="1" applyAlignment="1">
      <alignment horizontal="left"/>
    </xf>
    <xf numFmtId="0" fontId="18" fillId="7" borderId="14" xfId="3" applyBorder="1"/>
    <xf numFmtId="0" fontId="18" fillId="7" borderId="10" xfId="3" applyBorder="1"/>
    <xf numFmtId="0" fontId="18" fillId="7" borderId="10" xfId="3" applyBorder="1" applyAlignment="1">
      <alignment horizontal="left"/>
    </xf>
    <xf numFmtId="0" fontId="18" fillId="7" borderId="10" xfId="3" applyBorder="1" applyAlignment="1">
      <alignment wrapText="1"/>
    </xf>
    <xf numFmtId="0" fontId="18" fillId="7" borderId="2" xfId="3" applyBorder="1"/>
    <xf numFmtId="0" fontId="18" fillId="7" borderId="0" xfId="3"/>
    <xf numFmtId="0" fontId="17" fillId="6" borderId="14" xfId="2" applyBorder="1"/>
    <xf numFmtId="0" fontId="17" fillId="6" borderId="10" xfId="2" applyBorder="1"/>
    <xf numFmtId="0" fontId="17" fillId="6" borderId="10" xfId="2" applyBorder="1" applyAlignment="1">
      <alignment wrapText="1"/>
    </xf>
    <xf numFmtId="0" fontId="17" fillId="6" borderId="2" xfId="2" applyBorder="1"/>
    <xf numFmtId="0" fontId="17" fillId="6" borderId="0" xfId="2"/>
    <xf numFmtId="49" fontId="17" fillId="6" borderId="10" xfId="2" applyNumberFormat="1" applyBorder="1" applyAlignment="1">
      <alignment horizontal="left"/>
    </xf>
    <xf numFmtId="0" fontId="0" fillId="3" borderId="10" xfId="0" applyFill="1" applyBorder="1" applyAlignment="1">
      <alignment horizontal="left" wrapText="1"/>
    </xf>
    <xf numFmtId="0" fontId="15" fillId="5" borderId="0" xfId="1" applyAlignment="1">
      <alignment vertical="top"/>
    </xf>
    <xf numFmtId="0" fontId="15" fillId="5" borderId="0" xfId="1" applyAlignment="1">
      <alignment vertical="top" wrapText="1"/>
    </xf>
    <xf numFmtId="0" fontId="15" fillId="5" borderId="0" xfId="1" applyAlignment="1">
      <alignment wrapText="1"/>
    </xf>
    <xf numFmtId="0" fontId="0" fillId="2" borderId="10" xfId="0" applyFill="1" applyBorder="1" applyAlignment="1">
      <alignment horizontal="left" wrapText="1"/>
    </xf>
    <xf numFmtId="0" fontId="0" fillId="2" borderId="10" xfId="0" applyFill="1" applyBorder="1"/>
    <xf numFmtId="0" fontId="0" fillId="3" borderId="0" xfId="0" applyFill="1" applyAlignment="1">
      <alignment wrapText="1"/>
    </xf>
    <xf numFmtId="0" fontId="0" fillId="0" borderId="16" xfId="0" applyBorder="1"/>
    <xf numFmtId="0" fontId="0" fillId="0" borderId="18" xfId="0" applyBorder="1"/>
    <xf numFmtId="0" fontId="0" fillId="0" borderId="19" xfId="0" applyBorder="1"/>
    <xf numFmtId="0" fontId="0" fillId="0" borderId="20" xfId="0" applyBorder="1"/>
    <xf numFmtId="0" fontId="1" fillId="3" borderId="14" xfId="0" applyFont="1" applyFill="1" applyBorder="1"/>
    <xf numFmtId="0" fontId="1" fillId="3" borderId="10" xfId="0" applyFont="1" applyFill="1" applyBorder="1" applyAlignment="1">
      <alignment horizontal="left"/>
    </xf>
    <xf numFmtId="0" fontId="1" fillId="3" borderId="10" xfId="0" applyFont="1" applyFill="1" applyBorder="1" applyAlignment="1">
      <alignment wrapText="1"/>
    </xf>
    <xf numFmtId="0" fontId="1" fillId="3" borderId="2" xfId="0" applyFont="1" applyFill="1" applyBorder="1"/>
    <xf numFmtId="0" fontId="1" fillId="3" borderId="0" xfId="0" applyFont="1" applyFill="1"/>
    <xf numFmtId="0" fontId="0" fillId="0" borderId="0" xfId="0" pivotButton="1"/>
    <xf numFmtId="0" fontId="0" fillId="0" borderId="0" xfId="0" applyAlignment="1">
      <alignment horizontal="left" indent="1"/>
    </xf>
    <xf numFmtId="0" fontId="0" fillId="5" borderId="10" xfId="1" applyFont="1" applyBorder="1" applyAlignment="1">
      <alignment wrapText="1"/>
    </xf>
    <xf numFmtId="0" fontId="0" fillId="3" borderId="16" xfId="0" applyFill="1" applyBorder="1"/>
    <xf numFmtId="0" fontId="1" fillId="0" borderId="0" xfId="0" applyFont="1" applyAlignment="1">
      <alignment wrapText="1"/>
    </xf>
    <xf numFmtId="0" fontId="0" fillId="7" borderId="10" xfId="3" applyFont="1" applyBorder="1" applyAlignment="1">
      <alignment wrapText="1"/>
    </xf>
    <xf numFmtId="0" fontId="0" fillId="7" borderId="16" xfId="3" applyFont="1" applyBorder="1" applyAlignment="1">
      <alignment wrapText="1"/>
    </xf>
    <xf numFmtId="0" fontId="0" fillId="8" borderId="0" xfId="0" applyFill="1" applyAlignment="1">
      <alignment wrapText="1"/>
    </xf>
    <xf numFmtId="0" fontId="0" fillId="8" borderId="0" xfId="0" applyFill="1"/>
    <xf numFmtId="0" fontId="0" fillId="8" borderId="0" xfId="0" applyFill="1" applyAlignment="1">
      <alignment horizontal="left"/>
    </xf>
    <xf numFmtId="0" fontId="0" fillId="2" borderId="0" xfId="0" applyFill="1" applyAlignment="1">
      <alignment horizontal="left" indent="1"/>
    </xf>
    <xf numFmtId="0" fontId="6" fillId="4" borderId="22" xfId="0" applyFont="1" applyFill="1" applyBorder="1" applyAlignment="1">
      <alignment horizontal="center" vertical="center" wrapText="1"/>
    </xf>
    <xf numFmtId="0" fontId="0" fillId="3" borderId="18" xfId="0" applyFill="1" applyBorder="1"/>
    <xf numFmtId="0" fontId="0" fillId="3" borderId="18" xfId="1" applyFont="1" applyFill="1" applyBorder="1"/>
    <xf numFmtId="0" fontId="0" fillId="3" borderId="18" xfId="3" applyFont="1" applyFill="1" applyBorder="1"/>
    <xf numFmtId="0" fontId="0" fillId="3" borderId="18" xfId="2" applyFont="1" applyFill="1" applyBorder="1"/>
    <xf numFmtId="0" fontId="0" fillId="3" borderId="21" xfId="0" applyFill="1" applyBorder="1"/>
    <xf numFmtId="0" fontId="0" fillId="3" borderId="20" xfId="0" applyFill="1" applyBorder="1"/>
    <xf numFmtId="0" fontId="6" fillId="4" borderId="0" xfId="0" applyFont="1" applyFill="1" applyAlignment="1">
      <alignment horizontal="center" vertical="center" wrapText="1"/>
    </xf>
    <xf numFmtId="0" fontId="11" fillId="3" borderId="0" xfId="0" applyFont="1" applyFill="1"/>
    <xf numFmtId="0" fontId="19" fillId="0" borderId="0" xfId="0" applyFont="1" applyFill="1" applyAlignment="1">
      <alignment horizontal="left" indent="1"/>
    </xf>
    <xf numFmtId="0" fontId="6" fillId="4" borderId="23" xfId="0" applyFont="1" applyFill="1" applyBorder="1"/>
    <xf numFmtId="0" fontId="0" fillId="3" borderId="19" xfId="0" applyNumberFormat="1" applyFont="1" applyFill="1" applyBorder="1"/>
    <xf numFmtId="0" fontId="0" fillId="0" borderId="19" xfId="0" applyNumberFormat="1" applyFont="1" applyBorder="1"/>
    <xf numFmtId="0" fontId="0" fillId="0" borderId="2" xfId="0" applyNumberFormat="1" applyFont="1" applyBorder="1"/>
    <xf numFmtId="0" fontId="0" fillId="0" borderId="2" xfId="0" applyNumberFormat="1" applyBorder="1"/>
    <xf numFmtId="0" fontId="0" fillId="0" borderId="19" xfId="0" applyNumberFormat="1" applyBorder="1"/>
    <xf numFmtId="0" fontId="0" fillId="3" borderId="18" xfId="0" applyNumberFormat="1" applyFill="1" applyBorder="1"/>
    <xf numFmtId="0" fontId="0" fillId="0" borderId="18" xfId="0" applyNumberFormat="1" applyBorder="1"/>
    <xf numFmtId="0" fontId="0" fillId="0" borderId="0" xfId="0" applyNumberFormat="1"/>
    <xf numFmtId="0" fontId="0" fillId="8" borderId="0" xfId="0" applyNumberFormat="1" applyFill="1"/>
    <xf numFmtId="0" fontId="0" fillId="0" borderId="0" xfId="0" applyNumberFormat="1" applyFill="1"/>
    <xf numFmtId="0" fontId="0" fillId="0" borderId="0" xfId="0" applyFill="1" applyAlignment="1">
      <alignment horizontal="left" indent="1"/>
    </xf>
    <xf numFmtId="0" fontId="0" fillId="0" borderId="0" xfId="0" applyFill="1"/>
    <xf numFmtId="0" fontId="0" fillId="0" borderId="0" xfId="0" applyFill="1" applyAlignment="1">
      <alignment wrapText="1"/>
    </xf>
    <xf numFmtId="0" fontId="20" fillId="0" borderId="0" xfId="0" applyFont="1"/>
    <xf numFmtId="0" fontId="0" fillId="0" borderId="0" xfId="0" applyNumberFormat="1" applyFont="1" applyFill="1" applyBorder="1" applyAlignment="1" applyProtection="1"/>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patternType="solid">
          <bgColor theme="2" tint="-9.9978637043366805E-2"/>
        </patternFill>
      </fill>
    </dxf>
    <dxf>
      <fill>
        <patternFill patternType="solid">
          <bgColor rgb="FF00B050"/>
        </patternFill>
      </fil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font>
    </dxf>
    <dxf>
      <font>
        <b/>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alignment vertical="bottom" indent="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medium">
          <color indexed="64"/>
        </lef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fill>
        <patternFill patternType="none"/>
      </fill>
    </dxf>
    <dxf>
      <fill>
        <patternFill patternType="solid">
          <bgColor rgb="FFFFFF00"/>
        </patternFill>
      </fill>
    </dxf>
    <dxf>
      <fill>
        <patternFill patternType="solid">
          <bgColor rgb="FFFFFF00"/>
        </patternFill>
      </fill>
    </dxf>
    <dxf>
      <fill>
        <patternFill patternType="solid">
          <bgColor rgb="FFFFFF00"/>
        </patternFill>
      </fill>
    </dxf>
    <dxf>
      <font>
        <color auto="1"/>
      </font>
    </dxf>
    <dxf>
      <fill>
        <patternFill patternType="none">
          <bgColor auto="1"/>
        </patternFill>
      </fill>
    </dxf>
    <dxf>
      <fill>
        <patternFill patternType="none">
          <bgColor auto="1"/>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medium">
          <color indexed="64"/>
        </left>
        <right style="thin">
          <color theme="4" tint="0.39997558519241921"/>
        </righ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urdue0-my.sharepoint.com/personal/vvipparl_purdue_edu/Documents/whin%20supply%20chain-1/Work%20File/List%20of%20Compan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mpanies"/>
      <sheetName val="Partners"/>
      <sheetName val="Original Data"/>
    </sheetNames>
    <sheetDataSet>
      <sheetData sheetId="0" refreshError="1"/>
      <sheetData sheetId="1" refreshError="1"/>
      <sheetData sheetId="2" refreshError="1">
        <row r="2">
          <cell r="B2" t="str">
            <v>Donaldson</v>
          </cell>
          <cell r="D2" t="str">
            <v>www.donaldson.com</v>
          </cell>
        </row>
        <row r="3">
          <cell r="B3" t="str">
            <v>Speak MODalities</v>
          </cell>
          <cell r="D3" t="str">
            <v>www.speakmod.com</v>
          </cell>
        </row>
        <row r="4">
          <cell r="B4" t="str">
            <v>Stewart Grain</v>
          </cell>
          <cell r="D4" t="str">
            <v>www.stewartgrain.com</v>
          </cell>
        </row>
        <row r="5">
          <cell r="B5" t="str">
            <v>American National Mortgage</v>
          </cell>
          <cell r="D5" t="str">
            <v>affordableforyou.com</v>
          </cell>
        </row>
        <row r="6">
          <cell r="B6" t="str">
            <v>American Welding &amp; Gas</v>
          </cell>
          <cell r="D6" t="str">
            <v>amwelding.com</v>
          </cell>
        </row>
        <row r="7">
          <cell r="B7" t="str">
            <v>REBATH OF LAFAYETTE</v>
          </cell>
          <cell r="D7" t="str">
            <v>rebath.com</v>
          </cell>
        </row>
        <row r="8">
          <cell r="B8" t="str">
            <v>redinbo motorinc</v>
          </cell>
          <cell r="D8" t="str">
            <v>redinbomotorinc.com</v>
          </cell>
        </row>
        <row r="9">
          <cell r="B9" t="str">
            <v>OXFORD HOUSE</v>
          </cell>
          <cell r="D9" t="str">
            <v>oxfordhouse.org/userfiles/file/</v>
          </cell>
        </row>
        <row r="10">
          <cell r="B10" t="str">
            <v>Packaging Systems of Indiana</v>
          </cell>
          <cell r="D10" t="str">
            <v>packaging-systems.com</v>
          </cell>
        </row>
        <row r="11">
          <cell r="B11" t="str">
            <v>RITE-WAYNCRETE SEAL SYSTEMS</v>
          </cell>
        </row>
        <row r="12">
          <cell r="B12" t="str">
            <v>Subaru-Indiana Automotive</v>
          </cell>
          <cell r="D12" t="str">
            <v>subaru-sia.com</v>
          </cell>
        </row>
        <row r="13">
          <cell r="B13" t="str">
            <v>Tierney Industrial Warehouse</v>
          </cell>
          <cell r="D13" t="str">
            <v>tierneywarehouse.com</v>
          </cell>
        </row>
        <row r="14">
          <cell r="B14" t="str">
            <v>GE</v>
          </cell>
          <cell r="D14" t="str">
            <v>ge.com</v>
          </cell>
        </row>
        <row r="15">
          <cell r="B15" t="str">
            <v>Purdue University</v>
          </cell>
          <cell r="D15" t="str">
            <v>purdue.edu</v>
          </cell>
        </row>
        <row r="16">
          <cell r="B16" t="str">
            <v>Oerlikon Fairfield</v>
          </cell>
          <cell r="D16" t="str">
            <v>fairfieldmfg.com</v>
          </cell>
        </row>
        <row r="17">
          <cell r="B17" t="str">
            <v>Caterpiller</v>
          </cell>
          <cell r="D17" t="str">
            <v>cat.com</v>
          </cell>
        </row>
        <row r="18">
          <cell r="B18" t="str">
            <v>DYAD INDUSTRIAL</v>
          </cell>
          <cell r="D18" t="str">
            <v>dyadindustrial.com</v>
          </cell>
        </row>
        <row r="19">
          <cell r="B19" t="str">
            <v>Strasburger Trucking</v>
          </cell>
          <cell r="D19" t="str">
            <v>strasburgertrucking.com</v>
          </cell>
        </row>
        <row r="20">
          <cell r="B20" t="str">
            <v>Harrison Steel Castings</v>
          </cell>
          <cell r="D20" t="str">
            <v>hscast.com</v>
          </cell>
        </row>
        <row r="21">
          <cell r="B21" t="str">
            <v>ZS Systems</v>
          </cell>
          <cell r="D21" t="str">
            <v>zsinstruments.com</v>
          </cell>
        </row>
        <row r="22">
          <cell r="B22" t="str">
            <v>Evonik Industries</v>
          </cell>
          <cell r="D22" t="str">
            <v>evonik.com</v>
          </cell>
        </row>
        <row r="23">
          <cell r="B23" t="str">
            <v>Central Indiana &amp; Western Railroad</v>
          </cell>
          <cell r="D23" t="str">
            <v>csx.com</v>
          </cell>
        </row>
        <row r="24">
          <cell r="B24" t="str">
            <v>Custom Surface Solutions</v>
          </cell>
          <cell r="D24" t="str">
            <v>themadmatterinc.com</v>
          </cell>
        </row>
        <row r="25">
          <cell r="B25" t="str">
            <v>Jordan Mfg</v>
          </cell>
          <cell r="D25" t="str">
            <v>jordanmanufacturing.com</v>
          </cell>
        </row>
        <row r="26">
          <cell r="B26" t="str">
            <v>Godlove Enterprises</v>
          </cell>
          <cell r="D26" t="str">
            <v>godloveent.com</v>
          </cell>
        </row>
        <row r="27">
          <cell r="B27" t="str">
            <v>JR'S LAWN SERVICE</v>
          </cell>
          <cell r="D27" t="str">
            <v>jrlawn.com</v>
          </cell>
        </row>
        <row r="28">
          <cell r="B28" t="str">
            <v>JOURNAL ANDURIER</v>
          </cell>
        </row>
        <row r="29">
          <cell r="B29" t="str">
            <v>K.L. Security Enterprises</v>
          </cell>
          <cell r="D29" t="str">
            <v>klsecurity.com</v>
          </cell>
        </row>
        <row r="30">
          <cell r="B30" t="str">
            <v>Greater Lafayette Commerce</v>
          </cell>
          <cell r="D30" t="str">
            <v>greaterlafayettecommerce.com</v>
          </cell>
        </row>
        <row r="31">
          <cell r="B31" t="str">
            <v>Debbie Mann consulting</v>
          </cell>
          <cell r="D31" t="str">
            <v>debbiemann.com</v>
          </cell>
        </row>
        <row r="32">
          <cell r="B32" t="str">
            <v>GREEN POWER</v>
          </cell>
        </row>
        <row r="33">
          <cell r="B33" t="str">
            <v>KELLY CREEK LANDSCAPING CRAFT &amp; BALOON BARN</v>
          </cell>
        </row>
        <row r="34">
          <cell r="B34" t="str">
            <v>Kevin Wiley</v>
          </cell>
        </row>
        <row r="35">
          <cell r="B35" t="str">
            <v>KINCER APPRAISAL company</v>
          </cell>
        </row>
        <row r="36">
          <cell r="B36" t="str">
            <v>Kirts Trucking</v>
          </cell>
        </row>
        <row r="37">
          <cell r="B37" t="str">
            <v>Kramer Brothers Lumber company</v>
          </cell>
          <cell r="D37" t="str">
            <v>kramerlumber.com</v>
          </cell>
        </row>
        <row r="38">
          <cell r="B38" t="str">
            <v>Krintz Lawn Care</v>
          </cell>
          <cell r="D38" t="str">
            <v>krintzlawncare.com</v>
          </cell>
        </row>
        <row r="39">
          <cell r="B39" t="str">
            <v>LAFAYETTE REAL ESTATE MARKETING GROUP</v>
          </cell>
        </row>
        <row r="40">
          <cell r="B40" t="str">
            <v>LAFAYETTE REGIONAL ASSOCIATION OF</v>
          </cell>
        </row>
        <row r="41">
          <cell r="B41" t="str">
            <v>LAFAYETTE CHRISTIAN SCHOOL</v>
          </cell>
        </row>
        <row r="42">
          <cell r="B42" t="str">
            <v>LAFAYETTE-WEST CHAMBER OF COMMERCE</v>
          </cell>
        </row>
        <row r="43">
          <cell r="B43" t="str">
            <v>LAFAYETTE LIFE INSURANCE</v>
          </cell>
        </row>
        <row r="44">
          <cell r="B44" t="str">
            <v>HARRY'S CHOCOLATE SHOP CORPORATED</v>
          </cell>
        </row>
        <row r="45">
          <cell r="B45" t="str">
            <v>LAWRENCE MOSER ENTERPRISES</v>
          </cell>
        </row>
        <row r="46">
          <cell r="B46" t="str">
            <v>LEP Special Fasteners</v>
          </cell>
          <cell r="D46" t="str">
            <v>lepinc.com</v>
          </cell>
        </row>
        <row r="47">
          <cell r="B47" t="str">
            <v>LETT APPRAISAL company</v>
          </cell>
        </row>
        <row r="48">
          <cell r="B48" t="str">
            <v>Heather Hulmes</v>
          </cell>
        </row>
        <row r="49">
          <cell r="B49" t="str">
            <v>LIFE INSURANCE SALES SUPPORT STUDY GROUP</v>
          </cell>
        </row>
        <row r="50">
          <cell r="B50" t="str">
            <v>LOGANSPORT MATSUMOTO company</v>
          </cell>
        </row>
        <row r="51">
          <cell r="B51" t="str">
            <v>LOGANSPORT/CASSUNTY CHAMBER OFMMERCE</v>
          </cell>
        </row>
        <row r="52">
          <cell r="B52" t="str">
            <v>Logan Stampings</v>
          </cell>
          <cell r="D52" t="str">
            <v>loganstampings.com</v>
          </cell>
        </row>
        <row r="53">
          <cell r="B53" t="str">
            <v>HOUGHTON INTERNATIONAL</v>
          </cell>
        </row>
        <row r="54">
          <cell r="B54" t="str">
            <v>Madeline Morgan</v>
          </cell>
          <cell r="D54" t="str">
            <v>mmmlaw.com</v>
          </cell>
        </row>
        <row r="55">
          <cell r="B55" t="str">
            <v>Mary Lou Bonnell</v>
          </cell>
        </row>
        <row r="56">
          <cell r="B56" t="str">
            <v>TALBERT MANUFACTURING</v>
          </cell>
          <cell r="D56" t="str">
            <v>talbertmfg.com</v>
          </cell>
        </row>
        <row r="57">
          <cell r="B57" t="str">
            <v>The American Gardener</v>
          </cell>
          <cell r="C57" t="str">
            <v>NOT IN INDIANA</v>
          </cell>
          <cell r="D57" t="str">
            <v>ahsgardening.org</v>
          </cell>
        </row>
        <row r="58">
          <cell r="B58" t="str">
            <v>MCGILL POWER SALES &amp; ENGINEERING</v>
          </cell>
          <cell r="C58" t="str">
            <v>Server Problem/Site not opening</v>
          </cell>
          <cell r="D58" t="str">
            <v>mcgillpower.com</v>
          </cell>
        </row>
        <row r="59">
          <cell r="B59" t="str">
            <v>MEMORIAL HOSPITAL</v>
          </cell>
          <cell r="D59" t="str">
            <v>mhhcc.org</v>
          </cell>
        </row>
        <row r="60">
          <cell r="B60" t="str">
            <v>Velocity Gaming</v>
          </cell>
          <cell r="D60" t="str">
            <v>velocityindiana.org</v>
          </cell>
        </row>
        <row r="61">
          <cell r="B61" t="str">
            <v>Visual Advantage</v>
          </cell>
          <cell r="D61" t="str">
            <v>visadvantage.com</v>
          </cell>
        </row>
        <row r="62">
          <cell r="B62" t="str">
            <v>Warren County Local Economic Development</v>
          </cell>
          <cell r="D62" t="str">
            <v>warrenadvantage.com</v>
          </cell>
        </row>
        <row r="63">
          <cell r="B63" t="str">
            <v>Watch Off</v>
          </cell>
          <cell r="D63" t="str">
            <v>watchoff.com</v>
          </cell>
        </row>
        <row r="64">
          <cell r="B64" t="str">
            <v>Whallon Machinery</v>
          </cell>
          <cell r="D64" t="str">
            <v>whallon.com</v>
          </cell>
        </row>
        <row r="65">
          <cell r="B65" t="str">
            <v>MULHAUPTS</v>
          </cell>
          <cell r="D65" t="str">
            <v>mulhaupts.com</v>
          </cell>
        </row>
        <row r="66">
          <cell r="B66" t="str">
            <v>MULLEN TOWING &amp; RECOVERY</v>
          </cell>
        </row>
        <row r="67">
          <cell r="B67" t="str">
            <v>MYERS SPRING company</v>
          </cell>
          <cell r="D67" t="str">
            <v>myersspring.com</v>
          </cell>
        </row>
        <row r="68">
          <cell r="B68" t="str">
            <v>Wingard Wheel Works</v>
          </cell>
          <cell r="D68" t="str">
            <v>wingard.com</v>
          </cell>
        </row>
        <row r="69">
          <cell r="B69" t="str">
            <v>Employee Benefit Solutions of Indiana</v>
          </cell>
          <cell r="D69" t="str">
            <v>ebsofindiana.com</v>
          </cell>
        </row>
        <row r="70">
          <cell r="B70" t="str">
            <v>Business First Books corporation</v>
          </cell>
          <cell r="D70" t="str">
            <v>businessfirstbooks.com</v>
          </cell>
        </row>
        <row r="71">
          <cell r="B71" t="str">
            <v>Ercom Design</v>
          </cell>
          <cell r="D71" t="str">
            <v>ercomdesign.com</v>
          </cell>
        </row>
        <row r="72">
          <cell r="B72" t="str">
            <v>Arconic</v>
          </cell>
          <cell r="D72" t="str">
            <v>arconic.com</v>
          </cell>
        </row>
        <row r="73">
          <cell r="B73" t="str">
            <v>C Hockersmith Electric</v>
          </cell>
        </row>
        <row r="74">
          <cell r="B74" t="str">
            <v>PRITSKER &amp; ASSOC</v>
          </cell>
          <cell r="C74" t="str">
            <v>NOT IN INDIANA</v>
          </cell>
          <cell r="D74" t="str">
            <v>pritzkergroup.com</v>
          </cell>
        </row>
        <row r="75">
          <cell r="B75" t="str">
            <v>Professional Sweeping Contractors</v>
          </cell>
          <cell r="D75" t="str">
            <v>prosweep.org</v>
          </cell>
        </row>
        <row r="76">
          <cell r="B76" t="str">
            <v>HOUGHTON FLUIDCARE</v>
          </cell>
          <cell r="C76" t="str">
            <v>NOT IN INDIANA</v>
          </cell>
          <cell r="D76" t="str">
            <v>houghtonintl.com</v>
          </cell>
        </row>
        <row r="77">
          <cell r="B77" t="str">
            <v>Carmel Engineering</v>
          </cell>
          <cell r="D77" t="str">
            <v>carmeleng.com</v>
          </cell>
        </row>
        <row r="78">
          <cell r="B78" t="str">
            <v>HUNTER DORSETS</v>
          </cell>
          <cell r="D78" t="str">
            <v>hunterdorsets.com</v>
          </cell>
        </row>
        <row r="79">
          <cell r="B79" t="str">
            <v>CATALENT</v>
          </cell>
          <cell r="D79" t="str">
            <v>catalent.com</v>
          </cell>
        </row>
        <row r="80">
          <cell r="B80" t="str">
            <v>IKIO LED LIGHTING</v>
          </cell>
          <cell r="D80" t="str">
            <v>ikioledlighting.com</v>
          </cell>
        </row>
        <row r="81">
          <cell r="B81" t="str">
            <v>Extranet Security</v>
          </cell>
          <cell r="D81" t="str">
            <v>assetprotectorsite.com</v>
          </cell>
        </row>
        <row r="82">
          <cell r="B82" t="str">
            <v>Nick-Em Builders</v>
          </cell>
          <cell r="D82" t="str">
            <v>foppers.com</v>
          </cell>
        </row>
        <row r="83">
          <cell r="B83" t="str">
            <v>NORTH ENTERPRISES DBA KWIK KOPY PRINTING</v>
          </cell>
          <cell r="C83" t="str">
            <v>???</v>
          </cell>
          <cell r="D83" t="str">
            <v>kwikkopyonline.com</v>
          </cell>
        </row>
        <row r="84">
          <cell r="B84" t="str">
            <v>North American Shredding</v>
          </cell>
          <cell r="D84" t="str">
            <v>northamericanshredding.com</v>
          </cell>
        </row>
        <row r="85">
          <cell r="B85" t="str">
            <v>Indiana Microelectronics</v>
          </cell>
          <cell r="D85" t="str">
            <v>IndianaMicro.com</v>
          </cell>
        </row>
        <row r="86">
          <cell r="B86" t="str">
            <v>PURDUE RESEARCH FOUNDATION</v>
          </cell>
          <cell r="D86" t="str">
            <v>PRF.ORG</v>
          </cell>
        </row>
        <row r="87">
          <cell r="B87" t="str">
            <v>PULASKI WHITE RURAL TELEPHONE</v>
          </cell>
        </row>
        <row r="88">
          <cell r="B88" t="str">
            <v>PURDUE UNIVERSITY FOUNDATION</v>
          </cell>
        </row>
        <row r="89">
          <cell r="B89" t="str">
            <v>PURDUE RESEARCH FOUNDATION</v>
          </cell>
          <cell r="D89" t="str">
            <v>prf.org</v>
          </cell>
        </row>
        <row r="90">
          <cell r="B90" t="str">
            <v>FAIRFIELD MFG</v>
          </cell>
        </row>
        <row r="91">
          <cell r="B91" t="str">
            <v>Childress Farm Service</v>
          </cell>
          <cell r="D91" t="str">
            <v>national-vinyl.com</v>
          </cell>
        </row>
        <row r="92">
          <cell r="B92" t="str">
            <v>Office Detail</v>
          </cell>
          <cell r="C92" t="str">
            <v>?????</v>
          </cell>
        </row>
        <row r="93">
          <cell r="B93" t="str">
            <v>Omni Looseleaf</v>
          </cell>
          <cell r="D93" t="str">
            <v>omnill.com</v>
          </cell>
        </row>
        <row r="94">
          <cell r="B94" t="str">
            <v>CINTAS CORPORATION Frankfort</v>
          </cell>
          <cell r="D94" t="str">
            <v>cintas.com</v>
          </cell>
        </row>
        <row r="95">
          <cell r="B95" t="str">
            <v>OLIVE BRANCH ETC</v>
          </cell>
        </row>
        <row r="96">
          <cell r="B96" t="str">
            <v>3 Pointnnection</v>
          </cell>
          <cell r="D96" t="str">
            <v>windowgenie.com</v>
          </cell>
        </row>
        <row r="97">
          <cell r="B97" t="str">
            <v>RADIAN RESEARCH</v>
          </cell>
          <cell r="D97" t="str">
            <v>radianresearch.com</v>
          </cell>
        </row>
        <row r="98">
          <cell r="B98" t="str">
            <v>ABC Metals</v>
          </cell>
          <cell r="D98" t="str">
            <v>abcmetals.com</v>
          </cell>
        </row>
        <row r="99">
          <cell r="B99" t="str">
            <v>Accuburn of Williamsport</v>
          </cell>
          <cell r="D99" t="str">
            <v>accuburninc.com</v>
          </cell>
        </row>
        <row r="100">
          <cell r="B100" t="str">
            <v>Oscar Winski company</v>
          </cell>
          <cell r="D100" t="str">
            <v>oscarwinski.com</v>
          </cell>
        </row>
        <row r="101">
          <cell r="B101" t="str">
            <v>CLARK TRUCK EQUIPMENT</v>
          </cell>
          <cell r="D101" t="str">
            <v>clarktruck-in.com</v>
          </cell>
        </row>
        <row r="102">
          <cell r="B102" t="str">
            <v>Path Partners</v>
          </cell>
          <cell r="D102" t="str">
            <v>pathpartners.com</v>
          </cell>
        </row>
        <row r="103">
          <cell r="B103" t="str">
            <v>Clinton Investigations</v>
          </cell>
          <cell r="D103" t="str">
            <v>clintoninvestigations.com</v>
          </cell>
        </row>
        <row r="104">
          <cell r="B104" t="str">
            <v>People's Brewing company</v>
          </cell>
          <cell r="D104" t="str">
            <v>peoplesbrew.com</v>
          </cell>
        </row>
        <row r="105">
          <cell r="B105" t="str">
            <v>Alloy Custom Products</v>
          </cell>
          <cell r="D105" t="str">
            <v>alloycustomproducts.com</v>
          </cell>
        </row>
        <row r="106">
          <cell r="B106" t="str">
            <v>Polymer Science</v>
          </cell>
          <cell r="D106" t="str">
            <v>polymerscience.com</v>
          </cell>
        </row>
        <row r="107">
          <cell r="B107" t="str">
            <v>Ameri-Tek Manufacturing</v>
          </cell>
          <cell r="D107" t="str">
            <v>ameri-tekmfg.com</v>
          </cell>
        </row>
        <row r="108">
          <cell r="B108" t="str">
            <v>PURDUE UNIVERSITY</v>
          </cell>
          <cell r="D108" t="str">
            <v>purdue.edu</v>
          </cell>
        </row>
        <row r="109">
          <cell r="B109" t="str">
            <v>Putting On Ayres</v>
          </cell>
        </row>
        <row r="110">
          <cell r="B110" t="str">
            <v>R Brown &amp; Associates</v>
          </cell>
          <cell r="D110" t="str">
            <v>acn.rbrownonline.com</v>
          </cell>
        </row>
        <row r="111">
          <cell r="B111" t="str">
            <v>RAKE-N-GRAB</v>
          </cell>
          <cell r="D111" t="str">
            <v>rakengrab.com</v>
          </cell>
        </row>
        <row r="112">
          <cell r="B112" t="str">
            <v>RD LaserCut</v>
          </cell>
          <cell r="D112" t="str">
            <v>rdlasercut.com</v>
          </cell>
        </row>
        <row r="113">
          <cell r="B113" t="str">
            <v>Roccwell</v>
          </cell>
          <cell r="D113" t="str">
            <v>rocchealth.com</v>
          </cell>
        </row>
        <row r="114">
          <cell r="B114" t="str">
            <v>Shoup'suntry Foods</v>
          </cell>
          <cell r="D114" t="str">
            <v>shoupscountry.com</v>
          </cell>
        </row>
        <row r="115">
          <cell r="B115" t="str">
            <v>Stoeller Automation</v>
          </cell>
          <cell r="D115" t="str">
            <v>stoeller.com</v>
          </cell>
        </row>
        <row r="116">
          <cell r="B116" t="str">
            <v>Systemncepts &amp; consulting</v>
          </cell>
          <cell r="D116" t="str">
            <v>solutionscollaborate.com</v>
          </cell>
        </row>
        <row r="117">
          <cell r="B117" t="str">
            <v>Tectonnstruction Management</v>
          </cell>
          <cell r="D117" t="str">
            <v>tectoncm.com</v>
          </cell>
        </row>
        <row r="118">
          <cell r="B118" t="str">
            <v>3-H Logistics</v>
          </cell>
          <cell r="D118" t="str">
            <v>3hlogistics.com</v>
          </cell>
        </row>
        <row r="119">
          <cell r="B119" t="str">
            <v>AWM Enterprises</v>
          </cell>
          <cell r="D119" t="str">
            <v>adeccousa.com</v>
          </cell>
        </row>
        <row r="120">
          <cell r="B120" t="str">
            <v>TRW COMMERCIAL STEERING</v>
          </cell>
          <cell r="D120" t="str">
            <v>trw.com/WeMoved/WeMoved.htm</v>
          </cell>
        </row>
        <row r="121">
          <cell r="B121" t="str">
            <v>ARXAN TECHNOLOGIES</v>
          </cell>
          <cell r="D121" t="str">
            <v>arxan.com</v>
          </cell>
        </row>
        <row r="122">
          <cell r="B122" t="str">
            <v>Awards Unlimited</v>
          </cell>
          <cell r="D122" t="str">
            <v>awardsunlimitedinc.net</v>
          </cell>
        </row>
        <row r="123">
          <cell r="B123" t="str">
            <v>B&amp;B Signs</v>
          </cell>
          <cell r="D123" t="str">
            <v>signXperts.com</v>
          </cell>
        </row>
        <row r="124">
          <cell r="B124" t="str">
            <v>Baker Specialty and Supply company</v>
          </cell>
          <cell r="D124" t="str">
            <v>bakerspecialty.com</v>
          </cell>
        </row>
        <row r="125">
          <cell r="B125" t="str">
            <v>Banjo Corp</v>
          </cell>
          <cell r="D125" t="str">
            <v>banjocorp.com</v>
          </cell>
        </row>
        <row r="126">
          <cell r="B126" t="str">
            <v>Bane-Welker Equipment Sales</v>
          </cell>
          <cell r="D126" t="str">
            <v>bane-welker.com</v>
          </cell>
        </row>
        <row r="127">
          <cell r="B127" t="str">
            <v>Beasley International</v>
          </cell>
          <cell r="D127" t="str">
            <v>beesleyinc.com</v>
          </cell>
        </row>
        <row r="128">
          <cell r="B128" t="str">
            <v>The Warehouse of Lafayette</v>
          </cell>
        </row>
        <row r="129">
          <cell r="B129" t="str">
            <v>TOMLER SYSTEMS CORPORATION</v>
          </cell>
        </row>
        <row r="130">
          <cell r="B130" t="str">
            <v>TRICAD</v>
          </cell>
          <cell r="D130" t="str">
            <v>tricad.com</v>
          </cell>
        </row>
        <row r="131">
          <cell r="B131" t="str">
            <v>TWIN RIVERS MEDICAL LABORATORY</v>
          </cell>
          <cell r="D131" t="str">
            <v>TRMLAB.COM</v>
          </cell>
        </row>
        <row r="132">
          <cell r="B132" t="str">
            <v>US Molders</v>
          </cell>
          <cell r="D132" t="str">
            <v>usmolders.com</v>
          </cell>
        </row>
        <row r="133">
          <cell r="B133" t="str">
            <v>BIOANALYTICAL SYSTEMS</v>
          </cell>
          <cell r="D133" t="str">
            <v>BIOANALYTICAL.COM</v>
          </cell>
        </row>
        <row r="134">
          <cell r="B134" t="str">
            <v>Blackbird Clinical Services</v>
          </cell>
          <cell r="D134" t="str">
            <v>BlackbirdClinicalSvs.com</v>
          </cell>
        </row>
        <row r="135">
          <cell r="B135" t="str">
            <v>Dena Lukasik</v>
          </cell>
          <cell r="D135" t="str">
            <v>marykay.com</v>
          </cell>
        </row>
        <row r="136">
          <cell r="B136" t="str">
            <v>DelMar Information Technologies</v>
          </cell>
          <cell r="D136" t="str">
            <v>delmarit.com</v>
          </cell>
        </row>
        <row r="137">
          <cell r="B137" t="str">
            <v>Blue Print Specialties</v>
          </cell>
          <cell r="D137" t="str">
            <v>blueprintspecialties.net</v>
          </cell>
        </row>
        <row r="138">
          <cell r="B138" t="str">
            <v>DILLING MECHANICAL CoNTRACTORS</v>
          </cell>
          <cell r="D138" t="str">
            <v>dillinggroup.com</v>
          </cell>
        </row>
        <row r="139">
          <cell r="B139" t="str">
            <v>Baere Aerospace consulting</v>
          </cell>
          <cell r="D139" t="str">
            <v>baereaerospace.com</v>
          </cell>
        </row>
        <row r="140">
          <cell r="B140" t="str">
            <v>Wabash National corporation</v>
          </cell>
          <cell r="D140" t="str">
            <v>wabashnational.com</v>
          </cell>
        </row>
        <row r="141">
          <cell r="B141" t="str">
            <v>BraunAbilityrp</v>
          </cell>
          <cell r="D141" t="str">
            <v>braunability.com</v>
          </cell>
        </row>
        <row r="142">
          <cell r="B142" t="str">
            <v>EDLO SALES &amp; ENGINEERING</v>
          </cell>
          <cell r="D142" t="str">
            <v>edlosales.com</v>
          </cell>
        </row>
        <row r="143">
          <cell r="B143" t="str">
            <v>EIS Fibercoating</v>
          </cell>
          <cell r="D143" t="str">
            <v>fibercoating.com</v>
          </cell>
        </row>
        <row r="144">
          <cell r="B144" t="str">
            <v>EIS Packaging Machinery</v>
          </cell>
        </row>
        <row r="145">
          <cell r="B145" t="str">
            <v>Electronic Solutions company</v>
          </cell>
          <cell r="D145" t="str">
            <v>esolutionsco company.com</v>
          </cell>
        </row>
        <row r="146">
          <cell r="B146" t="str">
            <v>Raybestos Powertrain</v>
          </cell>
          <cell r="D146" t="str">
            <v>raybestospowertrain.com</v>
          </cell>
        </row>
        <row r="147">
          <cell r="B147" t="str">
            <v>Ruth Zehner</v>
          </cell>
          <cell r="C147" t="str">
            <v>Is this a company?</v>
          </cell>
        </row>
        <row r="148">
          <cell r="B148" t="str">
            <v>Innerwaves Massage Therapy</v>
          </cell>
          <cell r="D148" t="str">
            <v>innerwavesmassage.com</v>
          </cell>
        </row>
        <row r="149">
          <cell r="B149" t="str">
            <v>SCHWABRP.</v>
          </cell>
          <cell r="C149" t="str">
            <v>Site Available but not reachable</v>
          </cell>
        </row>
        <row r="150">
          <cell r="B150" t="str">
            <v>SIEMENS ENERGY &amp; AUTOMATION</v>
          </cell>
          <cell r="C150" t="str">
            <v>?????</v>
          </cell>
          <cell r="D150" t="str">
            <v>siemens.com</v>
          </cell>
        </row>
        <row r="151">
          <cell r="B151" t="str">
            <v>confirmdelivery.com</v>
          </cell>
          <cell r="D151" t="str">
            <v>confirmdelivery.com</v>
          </cell>
        </row>
        <row r="152">
          <cell r="B152" t="str">
            <v>iNTERNAL iMPACT</v>
          </cell>
          <cell r="D152" t="str">
            <v>internal-impact.com</v>
          </cell>
        </row>
        <row r="153">
          <cell r="B153" t="str">
            <v>Frontier Additive Manufacturing</v>
          </cell>
          <cell r="D153" t="str">
            <v>frontieradditivemanufacturing.com</v>
          </cell>
        </row>
        <row r="154">
          <cell r="B154" t="str">
            <v>Copper Moonffee</v>
          </cell>
          <cell r="D154" t="str">
            <v>coppermooncoffee.com</v>
          </cell>
        </row>
        <row r="155">
          <cell r="B155" t="str">
            <v>Isabel Hogue</v>
          </cell>
          <cell r="D155" t="str">
            <v>myhealthandretirement.com</v>
          </cell>
        </row>
        <row r="156">
          <cell r="B156" t="str">
            <v>Craft Appliance</v>
          </cell>
        </row>
        <row r="157">
          <cell r="B157" t="str">
            <v>Crawfordsville Audiology</v>
          </cell>
          <cell r="D157" t="str">
            <v>crawfordsvilleaudiology.com</v>
          </cell>
        </row>
        <row r="158">
          <cell r="B158" t="str">
            <v>J MILLER MECHANICAL</v>
          </cell>
        </row>
        <row r="159">
          <cell r="B159" t="str">
            <v>Crawford Industries</v>
          </cell>
          <cell r="D159" t="str">
            <v>crawford-industries.com</v>
          </cell>
        </row>
        <row r="160">
          <cell r="B160" t="str">
            <v>JANSSEN LANDSCAPING &amp; MAINTENANCE</v>
          </cell>
          <cell r="D160" t="str">
            <v>jansenlandscaping.com</v>
          </cell>
        </row>
        <row r="161">
          <cell r="B161" t="str">
            <v>SPRING MONTICELLO CORPORATION</v>
          </cell>
          <cell r="D161" t="str">
            <v>monticellospring.com</v>
          </cell>
        </row>
        <row r="162">
          <cell r="B162" t="str">
            <v>SSCI Information</v>
          </cell>
          <cell r="D162" t="str">
            <v>ssci-inc.com</v>
          </cell>
        </row>
        <row r="163">
          <cell r="B163" t="str">
            <v>STANDARD INDUSTRIAL SUPPLY</v>
          </cell>
          <cell r="D163" t="str">
            <v>standardindustrialsupply.net</v>
          </cell>
        </row>
        <row r="164">
          <cell r="B164" t="str">
            <v>Steiner Enterprises</v>
          </cell>
          <cell r="D164" t="str">
            <v>steineronline.com</v>
          </cell>
        </row>
        <row r="165">
          <cell r="B165" t="str">
            <v>Custom Forms</v>
          </cell>
          <cell r="D165" t="str">
            <v>customforms.com</v>
          </cell>
        </row>
        <row r="166">
          <cell r="B166" t="str">
            <v>STEINBERGER CONSTRUCTION</v>
          </cell>
          <cell r="D166" t="str">
            <v>sciteam.com</v>
          </cell>
        </row>
        <row r="167">
          <cell r="B167" t="str">
            <v>Goings Construction</v>
          </cell>
          <cell r="D167" t="str">
            <v>goingskitchenkorner.com</v>
          </cell>
        </row>
        <row r="168">
          <cell r="B168" t="str">
            <v>Summit/ems Corp</v>
          </cell>
          <cell r="D168" t="str">
            <v>summitems.com</v>
          </cell>
        </row>
        <row r="169">
          <cell r="B169" t="str">
            <v>Sunrise Enterprises</v>
          </cell>
          <cell r="D169" t="str">
            <v>hardebecktrucking.com</v>
          </cell>
        </row>
        <row r="170">
          <cell r="B170" t="str">
            <v>Guardian Technology Group</v>
          </cell>
          <cell r="D170" t="str">
            <v>guardiancnc.com</v>
          </cell>
        </row>
        <row r="171">
          <cell r="B171" t="str">
            <v>KIRBY RISK CORPORATION</v>
          </cell>
          <cell r="D171" t="str">
            <v>kirbyrisk.com</v>
          </cell>
        </row>
        <row r="172">
          <cell r="B172" t="str">
            <v>Laminating Specialties</v>
          </cell>
          <cell r="D172" t="str">
            <v>laminating-specialties.com</v>
          </cell>
        </row>
        <row r="173">
          <cell r="B173" t="str">
            <v>Current Technologies</v>
          </cell>
          <cell r="D173" t="str">
            <v>currtechinc.com</v>
          </cell>
        </row>
        <row r="174">
          <cell r="B174" t="str">
            <v>Logansport Machine company</v>
          </cell>
          <cell r="D174" t="str">
            <v>lmcworkholding.com</v>
          </cell>
        </row>
        <row r="175">
          <cell r="B175" t="str">
            <v>TEC PROFESSIONALS</v>
          </cell>
          <cell r="D175" t="str">
            <v>tecprofessionals.com</v>
          </cell>
        </row>
        <row r="176">
          <cell r="B176" t="str">
            <v>Terra Drive Systems</v>
          </cell>
          <cell r="D176" t="str">
            <v>tdsdrive.com</v>
          </cell>
        </row>
        <row r="177">
          <cell r="B177" t="str">
            <v>MIA Technologies</v>
          </cell>
          <cell r="D177" t="str">
            <v>mia-tech.com</v>
          </cell>
        </row>
        <row r="178">
          <cell r="B178" t="str">
            <v>Mid-Central Investigations</v>
          </cell>
          <cell r="D178" t="str">
            <v>ultimategadgets.net</v>
          </cell>
        </row>
        <row r="179">
          <cell r="B179" t="str">
            <v>Midwest Green Technologies</v>
          </cell>
          <cell r="D179" t="str">
            <v>midwestgt.net</v>
          </cell>
        </row>
        <row r="180">
          <cell r="B180" t="str">
            <v>W. G. Gentry</v>
          </cell>
        </row>
        <row r="181">
          <cell r="B181" t="str">
            <v>Wabash Valley Farms</v>
          </cell>
          <cell r="D181" t="str">
            <v>wfarms.com</v>
          </cell>
        </row>
        <row r="182">
          <cell r="B182" t="str">
            <v>Miller Bros. Farms</v>
          </cell>
          <cell r="C182" t="str">
            <v>NOT IN INDIANA</v>
          </cell>
        </row>
        <row r="183">
          <cell r="B183" t="str">
            <v>Wabash Environmental Products</v>
          </cell>
          <cell r="D183" t="str">
            <v>wabashenv.com</v>
          </cell>
        </row>
        <row r="184">
          <cell r="B184" t="str">
            <v>MKR Excavation &amp; Hauling</v>
          </cell>
        </row>
        <row r="185">
          <cell r="B185" t="str">
            <v>Wealing Brothers</v>
          </cell>
          <cell r="D185" t="str">
            <v>wealingbrothers.com</v>
          </cell>
        </row>
        <row r="186">
          <cell r="B186" t="str">
            <v>MONTICELLO SPRING CORPORATION</v>
          </cell>
          <cell r="D186" t="str">
            <v>monticellospring.com</v>
          </cell>
        </row>
        <row r="187">
          <cell r="B187" t="str">
            <v>Whiteunty Economic Development Organization</v>
          </cell>
          <cell r="D187" t="str">
            <v>whitecountyin.org</v>
          </cell>
        </row>
        <row r="188">
          <cell r="B188" t="str">
            <v>Wilken Enterprises</v>
          </cell>
          <cell r="D188" t="str">
            <v>wilkenenterprises.com</v>
          </cell>
        </row>
        <row r="189">
          <cell r="B189" t="str">
            <v>Work-Comp Management Services</v>
          </cell>
          <cell r="D189" t="str">
            <v>workcompms.net</v>
          </cell>
        </row>
        <row r="190">
          <cell r="B190" t="str">
            <v>Worwagatings</v>
          </cell>
          <cell r="D190" t="str">
            <v>woerwag.de</v>
          </cell>
        </row>
        <row r="191">
          <cell r="B191" t="str">
            <v>NATIONAL POWER SOURCE</v>
          </cell>
          <cell r="D191" t="str">
            <v>nationalpowersource.com</v>
          </cell>
        </row>
        <row r="192">
          <cell r="B192" t="str">
            <v>Zepeda Services</v>
          </cell>
          <cell r="D192" t="str">
            <v>zepedaservices.tripod.com</v>
          </cell>
        </row>
        <row r="193">
          <cell r="B193" t="str">
            <v>Zacharynfections</v>
          </cell>
          <cell r="D193" t="str">
            <v>zacharyconfections.com</v>
          </cell>
        </row>
        <row r="194">
          <cell r="B194" t="str">
            <v>Imaginestics</v>
          </cell>
          <cell r="D194" t="str">
            <v>imaginestics.com</v>
          </cell>
        </row>
        <row r="195">
          <cell r="B195" t="str">
            <v>Butler America</v>
          </cell>
          <cell r="D195" t="str">
            <v>butler.com</v>
          </cell>
        </row>
        <row r="196">
          <cell r="B196" t="str">
            <v>Peakmmunity Services</v>
          </cell>
          <cell r="D196" t="str">
            <v>peakcommunity.com</v>
          </cell>
        </row>
        <row r="197">
          <cell r="B197" t="str">
            <v>Picturesque Photography</v>
          </cell>
          <cell r="D197" t="str">
            <v>picturesquephoto.net</v>
          </cell>
        </row>
        <row r="198">
          <cell r="B198" t="str">
            <v>D'Hue Law</v>
          </cell>
          <cell r="D198" t="str">
            <v>dhuelaw.com</v>
          </cell>
        </row>
        <row r="199">
          <cell r="B199" t="str">
            <v>GRESH</v>
          </cell>
          <cell r="D199" t="str">
            <v>stanleysteemer.com</v>
          </cell>
        </row>
        <row r="200">
          <cell r="B200" t="str">
            <v>Helping Hand Chauffeur Service</v>
          </cell>
          <cell r="D200" t="str">
            <v>helpinghandchauffeur.com</v>
          </cell>
        </row>
        <row r="201">
          <cell r="B201" t="str">
            <v>Matthew Warren Spring</v>
          </cell>
          <cell r="D201" t="str">
            <v>mw-ind.com</v>
          </cell>
        </row>
        <row r="202">
          <cell r="B202" t="str">
            <v>McKinney Corporation</v>
          </cell>
          <cell r="D202" t="str">
            <v>mckinneycorp.com</v>
          </cell>
        </row>
        <row r="203">
          <cell r="B203" t="str">
            <v>MJV Group</v>
          </cell>
          <cell r="D203" t="str">
            <v>teammjv.com</v>
          </cell>
        </row>
        <row r="204">
          <cell r="B204" t="str">
            <v>WJB Group</v>
          </cell>
          <cell r="D204" t="str">
            <v>wjbgroup.com</v>
          </cell>
        </row>
        <row r="205">
          <cell r="B205" t="str">
            <v>C and F Fabricating</v>
          </cell>
          <cell r="D205" t="str">
            <v>cffabricating.com</v>
          </cell>
        </row>
        <row r="206">
          <cell r="B206" t="str">
            <v>Essential Process</v>
          </cell>
          <cell r="D206" t="str">
            <v>essentialprocess.com</v>
          </cell>
        </row>
        <row r="207">
          <cell r="B207" t="str">
            <v>Image Sales</v>
          </cell>
          <cell r="D207" t="str">
            <v>imagesales.net</v>
          </cell>
        </row>
        <row r="208">
          <cell r="B208" t="str">
            <v>IN Space</v>
          </cell>
          <cell r="D208" t="str">
            <v>inspace.com</v>
          </cell>
        </row>
        <row r="209">
          <cell r="B209" t="str">
            <v>Benner Team</v>
          </cell>
        </row>
        <row r="210">
          <cell r="B210" t="str">
            <v>Tru-Flex Metal Hose</v>
          </cell>
          <cell r="D210" t="str">
            <v>tru-flex.com</v>
          </cell>
        </row>
        <row r="211">
          <cell r="B211" t="str">
            <v>JOURNAL REVIEW</v>
          </cell>
          <cell r="D211" t="str">
            <v>journalreview.com</v>
          </cell>
        </row>
        <row r="212">
          <cell r="B212" t="str">
            <v>Modified Metals</v>
          </cell>
          <cell r="D212" t="str">
            <v>modifiedmetals.com</v>
          </cell>
        </row>
        <row r="213">
          <cell r="B213" t="str">
            <v>Abilities Services</v>
          </cell>
          <cell r="D213" t="str">
            <v>asipages.com</v>
          </cell>
        </row>
        <row r="214">
          <cell r="B214" t="str">
            <v>Penguin Random House</v>
          </cell>
          <cell r="D214" t="str">
            <v>penguinrandomhouse.com</v>
          </cell>
        </row>
        <row r="215">
          <cell r="B215" t="str">
            <v>California Pellet Mill</v>
          </cell>
          <cell r="D215" t="str">
            <v>cpm.net</v>
          </cell>
        </row>
        <row r="216">
          <cell r="B216" t="str">
            <v>City of Logansport</v>
          </cell>
          <cell r="D216" t="str">
            <v>cityoflogansport.org</v>
          </cell>
        </row>
        <row r="217">
          <cell r="B217" t="str">
            <v>CPP Filterrp</v>
          </cell>
          <cell r="D217" t="str">
            <v>cppfilter.com</v>
          </cell>
        </row>
        <row r="218">
          <cell r="B218" t="str">
            <v>Lafayette Materials Management company</v>
          </cell>
          <cell r="D218" t="str">
            <v>lammco.net</v>
          </cell>
        </row>
        <row r="219">
          <cell r="B219" t="str">
            <v>Crownrk &amp; Seal</v>
          </cell>
          <cell r="D219" t="str">
            <v>crowncork.com</v>
          </cell>
        </row>
        <row r="220">
          <cell r="B220" t="str">
            <v>Nucor Steel</v>
          </cell>
          <cell r="D220" t="str">
            <v>nucor.com</v>
          </cell>
        </row>
        <row r="221">
          <cell r="B221" t="str">
            <v>RR Donnelley</v>
          </cell>
          <cell r="D221" t="str">
            <v>rrdonnelley.com</v>
          </cell>
        </row>
        <row r="222">
          <cell r="B222" t="str">
            <v>Sommer Metalcraft</v>
          </cell>
          <cell r="D222" t="str">
            <v>sommercorp.com</v>
          </cell>
        </row>
        <row r="223">
          <cell r="B223" t="str">
            <v>Etratech</v>
          </cell>
          <cell r="D223" t="str">
            <v>etratech.com</v>
          </cell>
        </row>
        <row r="224">
          <cell r="B224" t="str">
            <v>iNc Empire</v>
          </cell>
          <cell r="D224" t="str">
            <v>incempire.com</v>
          </cell>
        </row>
        <row r="225">
          <cell r="B225" t="str">
            <v>Netwise Resources</v>
          </cell>
          <cell r="D225" t="str">
            <v>netwiseresources.com</v>
          </cell>
        </row>
        <row r="226">
          <cell r="B226" t="str">
            <v>Advanced Power Technologies</v>
          </cell>
          <cell r="D226" t="str">
            <v>apt-power.com</v>
          </cell>
        </row>
        <row r="227">
          <cell r="B227" t="str">
            <v>Bootmakers</v>
          </cell>
          <cell r="D227" t="str">
            <v>bootmakers.us</v>
          </cell>
        </row>
        <row r="228">
          <cell r="B228" t="str">
            <v>HAYDEN consulting</v>
          </cell>
          <cell r="D228" t="str">
            <v>haydenci.biz</v>
          </cell>
        </row>
        <row r="229">
          <cell r="B229" t="str">
            <v>IKIO LED LIGHTING</v>
          </cell>
          <cell r="D229" t="str">
            <v>ikioledlighting.com</v>
          </cell>
        </row>
        <row r="230">
          <cell r="B230" t="str">
            <v>Immaculate Cleaning</v>
          </cell>
          <cell r="D230">
            <v>0</v>
          </cell>
        </row>
        <row r="231">
          <cell r="B231" t="str">
            <v>Nick-Em Builders</v>
          </cell>
          <cell r="D231" t="str">
            <v>foppers.com</v>
          </cell>
        </row>
        <row r="232">
          <cell r="B232" t="str">
            <v>Indiana Microelectronics</v>
          </cell>
          <cell r="D232" t="str">
            <v>IndianaMicro.com</v>
          </cell>
        </row>
        <row r="233">
          <cell r="B233" t="str">
            <v>PURDUE RESEARCH FOUNDATION</v>
          </cell>
          <cell r="D233" t="str">
            <v>PRF.ORG</v>
          </cell>
        </row>
        <row r="234">
          <cell r="B234" t="str">
            <v>Oerlikon Fairfield</v>
          </cell>
          <cell r="D234" t="str">
            <v>fairfieldmfg.com</v>
          </cell>
        </row>
        <row r="235">
          <cell r="B235" t="str">
            <v>Watch Off</v>
          </cell>
          <cell r="D235" t="str">
            <v>watchoff.com</v>
          </cell>
        </row>
        <row r="236">
          <cell r="B236" t="str">
            <v>Whallon Machinery</v>
          </cell>
          <cell r="D236" t="str">
            <v>whallon.com</v>
          </cell>
        </row>
        <row r="237">
          <cell r="B237" t="str">
            <v>MULHAUPTS</v>
          </cell>
          <cell r="D237" t="str">
            <v>mulhaupts.com</v>
          </cell>
        </row>
        <row r="238">
          <cell r="B238" t="str">
            <v>MYERS SPRING company</v>
          </cell>
          <cell r="D238" t="str">
            <v>myersspring.com</v>
          </cell>
        </row>
        <row r="239">
          <cell r="B239" t="str">
            <v>Wingard Wheel Works</v>
          </cell>
          <cell r="D239" t="str">
            <v>wingard.com</v>
          </cell>
        </row>
        <row r="240">
          <cell r="B240" t="str">
            <v>Employee Benefit Solutions of Indiana</v>
          </cell>
          <cell r="D240" t="str">
            <v>ebsofindiana.com</v>
          </cell>
        </row>
        <row r="241">
          <cell r="B241" t="str">
            <v>Arconic</v>
          </cell>
          <cell r="D241" t="str">
            <v>arconic.com</v>
          </cell>
        </row>
        <row r="242">
          <cell r="B242" t="str">
            <v>Carmel Engineering</v>
          </cell>
          <cell r="D242" t="str">
            <v>carmeleng.com</v>
          </cell>
        </row>
        <row r="243">
          <cell r="B243" t="str">
            <v>HUNTER DORSETS</v>
          </cell>
          <cell r="D243" t="str">
            <v>hunterdorsets.com</v>
          </cell>
        </row>
        <row r="244">
          <cell r="B244" t="str">
            <v>CFO to GO</v>
          </cell>
          <cell r="D244">
            <v>0</v>
          </cell>
        </row>
        <row r="245">
          <cell r="B245" t="str">
            <v>Wealing Brothers</v>
          </cell>
          <cell r="D245" t="str">
            <v>wealingbrothers.com</v>
          </cell>
        </row>
        <row r="246">
          <cell r="B246" t="str">
            <v>Wabash Valley Farms</v>
          </cell>
          <cell r="D246" t="str">
            <v>wfarms.com</v>
          </cell>
        </row>
        <row r="247">
          <cell r="B247" t="str">
            <v>MIA Technologies</v>
          </cell>
          <cell r="D247" t="str">
            <v>mia-tech.com</v>
          </cell>
        </row>
        <row r="248">
          <cell r="B248" t="str">
            <v>Terra Drive Systems</v>
          </cell>
          <cell r="D248" t="str">
            <v>tdsdrive.com</v>
          </cell>
        </row>
        <row r="249">
          <cell r="B249" t="str">
            <v>TEC PROFESSIONALS</v>
          </cell>
          <cell r="D249" t="str">
            <v>tecprofessionals.com</v>
          </cell>
        </row>
        <row r="250">
          <cell r="B250" t="str">
            <v>Logansport Machine company</v>
          </cell>
          <cell r="D250" t="str">
            <v>lmcworkholding.com</v>
          </cell>
        </row>
        <row r="251">
          <cell r="B251" t="str">
            <v>Current Technologies</v>
          </cell>
          <cell r="D251" t="str">
            <v>currtechinc.com</v>
          </cell>
        </row>
        <row r="252">
          <cell r="B252" t="str">
            <v>Guardian Technology Group</v>
          </cell>
          <cell r="D252" t="str">
            <v>guardiancnc.com</v>
          </cell>
        </row>
        <row r="253">
          <cell r="B253" t="str">
            <v>Summit/emsrp</v>
          </cell>
          <cell r="D253" t="str">
            <v>summitems.com</v>
          </cell>
        </row>
        <row r="254">
          <cell r="B254" t="str">
            <v>Goingsnstruction</v>
          </cell>
          <cell r="D254" t="str">
            <v>goingskitchenkorner.com</v>
          </cell>
        </row>
        <row r="255">
          <cell r="B255" t="str">
            <v>STEINBERGER CONSTRUCTION</v>
          </cell>
          <cell r="D255" t="str">
            <v>sciteam.com</v>
          </cell>
        </row>
        <row r="256">
          <cell r="B256" t="str">
            <v>Custom Forms</v>
          </cell>
          <cell r="D256" t="str">
            <v>customforms.com</v>
          </cell>
        </row>
        <row r="257">
          <cell r="B257" t="str">
            <v>Steiner Enterprises</v>
          </cell>
          <cell r="D257" t="str">
            <v>steineronline.com</v>
          </cell>
        </row>
        <row r="258">
          <cell r="B258" t="str">
            <v>STANDARD INDUSTRIAL SUPPLY</v>
          </cell>
          <cell r="D258" t="str">
            <v>standardindustrialsupply.net</v>
          </cell>
        </row>
        <row r="259">
          <cell r="B259" t="str">
            <v>J R Kelly company</v>
          </cell>
          <cell r="D259" t="str">
            <v>jrkellyco.com</v>
          </cell>
        </row>
        <row r="260">
          <cell r="B260" t="str">
            <v>Warren County Local Economic Development</v>
          </cell>
          <cell r="D260" t="str">
            <v>warrenadvantage.com</v>
          </cell>
        </row>
        <row r="261">
          <cell r="B261" t="str">
            <v>Visual Advantage</v>
          </cell>
          <cell r="D261" t="str">
            <v>visadvantage.com</v>
          </cell>
        </row>
        <row r="262">
          <cell r="B262" t="str">
            <v>MEMORIAL HOSPITAL</v>
          </cell>
          <cell r="D262" t="str">
            <v>mhhcc.org</v>
          </cell>
        </row>
        <row r="263">
          <cell r="B263" t="str">
            <v>The American Gardener</v>
          </cell>
          <cell r="D263" t="str">
            <v>ahsgardening.org</v>
          </cell>
        </row>
        <row r="264">
          <cell r="B264" t="str">
            <v>TALBERT MANUFACTURING</v>
          </cell>
          <cell r="D264" t="str">
            <v>talbertmfg.com</v>
          </cell>
        </row>
        <row r="265">
          <cell r="B265" t="str">
            <v>Logan Stampings</v>
          </cell>
          <cell r="D265" t="str">
            <v>loganstampings.com</v>
          </cell>
        </row>
        <row r="266">
          <cell r="B266" t="str">
            <v>LEP Special Fasteners</v>
          </cell>
          <cell r="D266" t="str">
            <v>lepinc.com</v>
          </cell>
        </row>
        <row r="267">
          <cell r="B267" t="str">
            <v>Krintz Lawn Care</v>
          </cell>
          <cell r="D267" t="str">
            <v>krintzlawncare.com</v>
          </cell>
        </row>
        <row r="268">
          <cell r="B268" t="str">
            <v>Kramer Brothers Lumber company</v>
          </cell>
          <cell r="D268" t="str">
            <v>kramerlumber.com</v>
          </cell>
        </row>
        <row r="269">
          <cell r="B269" t="str">
            <v>KB consulting</v>
          </cell>
          <cell r="D269">
            <v>0</v>
          </cell>
        </row>
        <row r="270">
          <cell r="B270" t="str">
            <v>Harrison Steel Castings</v>
          </cell>
          <cell r="D270" t="str">
            <v>hscast.com</v>
          </cell>
        </row>
        <row r="271">
          <cell r="B271" t="str">
            <v>Tri-Esco</v>
          </cell>
          <cell r="D271" t="str">
            <v>triesco.com</v>
          </cell>
        </row>
        <row r="272">
          <cell r="B272" t="str">
            <v>Sommer Metalcraft</v>
          </cell>
          <cell r="D272" t="str">
            <v>sommercorp.com</v>
          </cell>
        </row>
        <row r="273">
          <cell r="B273" t="str">
            <v>Plymouth Tube</v>
          </cell>
          <cell r="D273" t="e">
            <v>#N/A</v>
          </cell>
        </row>
        <row r="274">
          <cell r="B274" t="str">
            <v>Performance Master Coil Processing</v>
          </cell>
          <cell r="D274" t="str">
            <v>metalmaster.com/performance.html</v>
          </cell>
        </row>
        <row r="275">
          <cell r="B275" t="str">
            <v>Oscar-Winski</v>
          </cell>
          <cell r="D275" t="e">
            <v>#N/A</v>
          </cell>
        </row>
        <row r="276">
          <cell r="B276" t="str">
            <v>Nucor Steel</v>
          </cell>
          <cell r="D276" t="str">
            <v>nucor.com/</v>
          </cell>
        </row>
        <row r="277">
          <cell r="B277" t="str">
            <v>Cives Steel</v>
          </cell>
          <cell r="D277" t="e">
            <v>#N/A</v>
          </cell>
        </row>
        <row r="278">
          <cell r="B278" t="str">
            <v>Madeline Morgan</v>
          </cell>
          <cell r="D278" t="str">
            <v>mmmlaw.com</v>
          </cell>
        </row>
        <row r="279">
          <cell r="B279" t="str">
            <v>MJV Group</v>
          </cell>
          <cell r="D279" t="str">
            <v>teammjv.com</v>
          </cell>
        </row>
        <row r="280">
          <cell r="B280" t="str">
            <v>McKinney Corporation</v>
          </cell>
          <cell r="D280" t="str">
            <v>mckinneycorp.com</v>
          </cell>
        </row>
        <row r="281">
          <cell r="B281" t="str">
            <v>GRESH</v>
          </cell>
          <cell r="D281" t="str">
            <v>stanleysteemer.com</v>
          </cell>
        </row>
        <row r="282">
          <cell r="B282" t="str">
            <v>D'Hue Law</v>
          </cell>
          <cell r="D282" t="str">
            <v>dhuelaw.com</v>
          </cell>
        </row>
        <row r="283">
          <cell r="B283" t="str">
            <v>Peakmmunity Services</v>
          </cell>
          <cell r="D283" t="str">
            <v>peakcommunity.com</v>
          </cell>
        </row>
        <row r="284">
          <cell r="B284" t="str">
            <v>Butler America</v>
          </cell>
          <cell r="D284" t="str">
            <v>butler.com</v>
          </cell>
        </row>
        <row r="285">
          <cell r="B285" t="str">
            <v>Imaginestics</v>
          </cell>
          <cell r="D285" t="str">
            <v>imaginestics.com</v>
          </cell>
        </row>
        <row r="286">
          <cell r="B286" t="str">
            <v>Zacharynfections</v>
          </cell>
          <cell r="D286" t="str">
            <v>zacharyconfections.com</v>
          </cell>
        </row>
        <row r="287">
          <cell r="B287" t="str">
            <v>People's Brewing company</v>
          </cell>
          <cell r="D287" t="str">
            <v>peoplesbrew.com</v>
          </cell>
        </row>
        <row r="288">
          <cell r="B288" t="str">
            <v>Clinton Investigations</v>
          </cell>
          <cell r="D288" t="str">
            <v>clintoninvestigations.com</v>
          </cell>
        </row>
        <row r="289">
          <cell r="B289" t="str">
            <v>Path Partners</v>
          </cell>
          <cell r="D289" t="str">
            <v>pathpartners.com</v>
          </cell>
        </row>
        <row r="290">
          <cell r="B290" t="str">
            <v>CLARK TRUCK EQUIPMENT</v>
          </cell>
          <cell r="D290" t="str">
            <v>clarktruck-in.com</v>
          </cell>
        </row>
        <row r="291">
          <cell r="B291" t="str">
            <v>Oscar Winski company</v>
          </cell>
          <cell r="D291" t="str">
            <v>oscarwinski.com</v>
          </cell>
        </row>
        <row r="292">
          <cell r="B292" t="str">
            <v>Accuburn</v>
          </cell>
          <cell r="D292" t="str">
            <v>accuburninc.com</v>
          </cell>
        </row>
        <row r="293">
          <cell r="B293" t="str">
            <v>ABC Metals</v>
          </cell>
          <cell r="D293" t="str">
            <v>abcmetals.com</v>
          </cell>
        </row>
        <row r="294">
          <cell r="B294" t="str">
            <v>RADIAN RESEARCH</v>
          </cell>
          <cell r="D294" t="str">
            <v>radianresearch.com</v>
          </cell>
        </row>
        <row r="295">
          <cell r="B295" t="str">
            <v>3 Pointnnection</v>
          </cell>
          <cell r="D295" t="str">
            <v>windowgenie.com</v>
          </cell>
        </row>
        <row r="296">
          <cell r="B296" t="str">
            <v>Greater Lafayette Commerce</v>
          </cell>
          <cell r="D296" t="str">
            <v>greaterlafayettecommerce.com</v>
          </cell>
        </row>
        <row r="297">
          <cell r="B297" t="str">
            <v>K.L. Security Enterprises</v>
          </cell>
          <cell r="D297" t="str">
            <v>klsecurity.com</v>
          </cell>
        </row>
        <row r="298">
          <cell r="B298" t="str">
            <v>JR'S LAWN SERVICE</v>
          </cell>
          <cell r="D298" t="str">
            <v>jrlawn.com</v>
          </cell>
        </row>
        <row r="299">
          <cell r="B299" t="str">
            <v>Godlove Enterprises</v>
          </cell>
          <cell r="D299" t="str">
            <v>godloveent.com</v>
          </cell>
        </row>
        <row r="300">
          <cell r="B300" t="str">
            <v>Jordan Mfg</v>
          </cell>
          <cell r="D300" t="str">
            <v>jordanmanufacturing.com</v>
          </cell>
        </row>
        <row r="301">
          <cell r="B301" t="str">
            <v>Custom Surface Solutions</v>
          </cell>
          <cell r="D301" t="str">
            <v>themadmatterinc.com</v>
          </cell>
        </row>
        <row r="302">
          <cell r="B302" t="str">
            <v>Central Indiana &amp; Western Railroad</v>
          </cell>
          <cell r="D302" t="str">
            <v>csx.com</v>
          </cell>
        </row>
        <row r="303">
          <cell r="B303" t="str">
            <v>Evonik Industries</v>
          </cell>
          <cell r="D303" t="str">
            <v>evonik.com</v>
          </cell>
        </row>
        <row r="304">
          <cell r="B304" t="str">
            <v>ZS Systems</v>
          </cell>
          <cell r="D304" t="str">
            <v>zsinstruments.com</v>
          </cell>
        </row>
        <row r="305">
          <cell r="B305" t="str">
            <v>Harrison Steel Castings</v>
          </cell>
          <cell r="D305" t="str">
            <v>hscast.com</v>
          </cell>
        </row>
        <row r="306">
          <cell r="B306" t="str">
            <v>Strasburger Trucking</v>
          </cell>
          <cell r="D306" t="str">
            <v>strasburgertrucking.com</v>
          </cell>
        </row>
        <row r="307">
          <cell r="B307" t="str">
            <v>DYAD INDUSTRIAL</v>
          </cell>
          <cell r="D307" t="str">
            <v>dyadindustrial.com</v>
          </cell>
        </row>
        <row r="308">
          <cell r="B308" t="str">
            <v>Caterpiller</v>
          </cell>
          <cell r="D308" t="str">
            <v>cat.com</v>
          </cell>
        </row>
        <row r="309">
          <cell r="B309" t="str">
            <v>Oerlikon Fairfield</v>
          </cell>
          <cell r="D309" t="str">
            <v>fairfieldmfg.com</v>
          </cell>
        </row>
        <row r="310">
          <cell r="B310" t="str">
            <v>GE Aviation</v>
          </cell>
          <cell r="D310" t="str">
            <v>ge.com</v>
          </cell>
        </row>
        <row r="311">
          <cell r="B311" t="str">
            <v>Tierney Industrial Warehouse</v>
          </cell>
          <cell r="D311" t="str">
            <v>tierneywarehouse.com</v>
          </cell>
        </row>
        <row r="312">
          <cell r="B312" t="str">
            <v>Packaging Systems of Indiana</v>
          </cell>
          <cell r="D312" t="str">
            <v>packaging-systems.com</v>
          </cell>
        </row>
        <row r="313">
          <cell r="B313" t="str">
            <v>REBATH OF LAFAYETTE</v>
          </cell>
          <cell r="D313" t="str">
            <v>rebath.com</v>
          </cell>
        </row>
        <row r="314">
          <cell r="B314" t="str">
            <v>American Welding &amp; Gas</v>
          </cell>
          <cell r="D314" t="str">
            <v>amwelding.com</v>
          </cell>
        </row>
        <row r="315">
          <cell r="B315" t="str">
            <v>Stewart Grain</v>
          </cell>
          <cell r="D315" t="str">
            <v>stewartgrain.com</v>
          </cell>
        </row>
        <row r="316">
          <cell r="B316" t="str">
            <v>Donaldson</v>
          </cell>
          <cell r="D316" t="str">
            <v>donaldson.com</v>
          </cell>
        </row>
        <row r="317">
          <cell r="B317" t="str">
            <v>Whallon Machinery</v>
          </cell>
          <cell r="D317" t="str">
            <v>whallon.com</v>
          </cell>
        </row>
        <row r="318">
          <cell r="B318" t="str">
            <v>Wastequip</v>
          </cell>
          <cell r="D318" t="e">
            <v>#N/A</v>
          </cell>
        </row>
        <row r="319">
          <cell r="B319" t="str">
            <v>Traction Auto</v>
          </cell>
          <cell r="D319" t="str">
            <v>traction.com</v>
          </cell>
        </row>
        <row r="320">
          <cell r="B320" t="str">
            <v>Subaru of Indiana Automotive</v>
          </cell>
          <cell r="D320" t="str">
            <v>subaru-sia.com</v>
          </cell>
        </row>
        <row r="321">
          <cell r="B321" t="str">
            <v>Road Safe Traffic Systems</v>
          </cell>
          <cell r="D321" t="str">
            <v>roadsafetraffic.com</v>
          </cell>
        </row>
        <row r="322">
          <cell r="B322" t="str">
            <v>Raybestos powertrain</v>
          </cell>
          <cell r="D322" t="str">
            <v>raybestospowertrain.com</v>
          </cell>
        </row>
        <row r="323">
          <cell r="B323" t="str">
            <v>Hog Slat</v>
          </cell>
          <cell r="D323" t="str">
            <v>hogslat.com</v>
          </cell>
        </row>
        <row r="324">
          <cell r="B324" t="str">
            <v>Drug Plastics and Glass company</v>
          </cell>
          <cell r="D324" t="str">
            <v>drugplastics.com</v>
          </cell>
        </row>
        <row r="325">
          <cell r="B325" t="str">
            <v>Holscher Products</v>
          </cell>
          <cell r="D325" t="str">
            <v>holscherproductsinc.com</v>
          </cell>
        </row>
        <row r="326">
          <cell r="B326" t="str">
            <v>Kerkhoff Associates</v>
          </cell>
          <cell r="D326" t="str">
            <v>kacomponents.com</v>
          </cell>
        </row>
        <row r="327">
          <cell r="B327" t="str">
            <v>Mondi Bags Usa</v>
          </cell>
          <cell r="D327" t="str">
            <v>pvgard.com</v>
          </cell>
        </row>
        <row r="328">
          <cell r="B328" t="str">
            <v>Oxford House,orporated</v>
          </cell>
          <cell r="D328" t="str">
            <v>oxford-house.com</v>
          </cell>
        </row>
        <row r="329">
          <cell r="B329" t="str">
            <v>Powell Systems</v>
          </cell>
          <cell r="D329" t="str">
            <v>powellsystems.com</v>
          </cell>
        </row>
        <row r="330">
          <cell r="B330" t="str">
            <v>Rowe Truck Equipment</v>
          </cell>
          <cell r="D330" t="str">
            <v>rowetruck.com</v>
          </cell>
        </row>
        <row r="331">
          <cell r="B331" t="str">
            <v>Delphi Body Works</v>
          </cell>
          <cell r="D331" t="str">
            <v>delphibodyworks.com</v>
          </cell>
        </row>
        <row r="332">
          <cell r="B332" t="str">
            <v>Delphi Products</v>
          </cell>
        </row>
        <row r="333">
          <cell r="B333" t="str">
            <v>DPC Delphi Products</v>
          </cell>
        </row>
        <row r="334">
          <cell r="B334" t="str">
            <v>PTI Machining</v>
          </cell>
          <cell r="D334" t="str">
            <v>swissparts.com</v>
          </cell>
        </row>
        <row r="335">
          <cell r="B335" t="str">
            <v>Zinn Kitchens</v>
          </cell>
          <cell r="D335" t="str">
            <v>zinnkitchens.com</v>
          </cell>
        </row>
        <row r="336">
          <cell r="B336" t="str">
            <v>Indiana Packers Corporation</v>
          </cell>
          <cell r="D336" t="str">
            <v>inpac.com</v>
          </cell>
        </row>
        <row r="337">
          <cell r="B337" t="str">
            <v>Tri Green Tractors</v>
          </cell>
          <cell r="D337" t="str">
            <v>trigreentractor.com</v>
          </cell>
        </row>
        <row r="338">
          <cell r="B338" t="str">
            <v>A. Raymond Tinnerman Automotive</v>
          </cell>
          <cell r="D338" t="str">
            <v>araymondtinnerman.com</v>
          </cell>
        </row>
        <row r="339">
          <cell r="B339" t="str">
            <v>ABC Metals</v>
          </cell>
        </row>
        <row r="340">
          <cell r="B340" t="str">
            <v>Cal-Comp USA</v>
          </cell>
          <cell r="D340" t="str">
            <v>calcompusa.com</v>
          </cell>
        </row>
        <row r="341">
          <cell r="B341" t="str">
            <v>Carter Fuel Systems</v>
          </cell>
          <cell r="D341" t="str">
            <v>carterfuelsystems.com</v>
          </cell>
        </row>
        <row r="342">
          <cell r="B342" t="str">
            <v>Commscope Technologies</v>
          </cell>
          <cell r="D342" t="str">
            <v>commscope.com</v>
          </cell>
        </row>
        <row r="343">
          <cell r="B343" t="str">
            <v>Eis Fibercoating</v>
          </cell>
          <cell r="D343" t="str">
            <v>fibercoating.com</v>
          </cell>
        </row>
        <row r="344">
          <cell r="B344" t="str">
            <v>Engineering &amp; Industrial Service</v>
          </cell>
          <cell r="D344" t="str">
            <v>eislogan.com</v>
          </cell>
        </row>
        <row r="345">
          <cell r="B345" t="str">
            <v>Grand Industrial</v>
          </cell>
          <cell r="D345" t="str">
            <v>grandindustrial.com</v>
          </cell>
        </row>
        <row r="346">
          <cell r="B346" t="str">
            <v>H.T.I.</v>
          </cell>
          <cell r="D346" t="str">
            <v>callhti.com</v>
          </cell>
        </row>
        <row r="347">
          <cell r="B347" t="str">
            <v>Hopper Development</v>
          </cell>
          <cell r="D347" t="str">
            <v>teamhdi.com</v>
          </cell>
        </row>
        <row r="348">
          <cell r="B348" t="str">
            <v>Indiana Dimension</v>
          </cell>
          <cell r="D348" t="str">
            <v>indianadimension.com</v>
          </cell>
        </row>
        <row r="349">
          <cell r="B349" t="str">
            <v>Interactions</v>
          </cell>
          <cell r="D349" t="str">
            <v>pepsilogan.com</v>
          </cell>
        </row>
        <row r="350">
          <cell r="B350" t="str">
            <v>Ironmonger Spring</v>
          </cell>
          <cell r="D350" t="str">
            <v>ironmongerspringdiv.com</v>
          </cell>
        </row>
        <row r="351">
          <cell r="B351" t="str">
            <v>Kauffman Engineering</v>
          </cell>
          <cell r="D351" t="str">
            <v>kewire.com</v>
          </cell>
        </row>
        <row r="352">
          <cell r="B352" t="str">
            <v>Logan Stampings</v>
          </cell>
          <cell r="D352" t="str">
            <v>loganstampings.com</v>
          </cell>
        </row>
        <row r="353">
          <cell r="B353" t="str">
            <v>Logansport Machine</v>
          </cell>
          <cell r="D353" t="str">
            <v>lmcworkholding.com</v>
          </cell>
        </row>
        <row r="354">
          <cell r="B354" t="str">
            <v>Matthew Warren</v>
          </cell>
          <cell r="D354" t="str">
            <v>mw-ind.com</v>
          </cell>
        </row>
        <row r="355">
          <cell r="B355" t="str">
            <v>Myers Spring</v>
          </cell>
          <cell r="D355" t="str">
            <v>myersspring.com</v>
          </cell>
        </row>
        <row r="356">
          <cell r="B356" t="str">
            <v>Nelson Acquisition</v>
          </cell>
          <cell r="D356" t="str">
            <v>tubefabricationindustries.com</v>
          </cell>
        </row>
        <row r="357">
          <cell r="B357" t="str">
            <v>Quality Die Set Corp</v>
          </cell>
        </row>
        <row r="358">
          <cell r="B358" t="str">
            <v>SUS Cast Products</v>
          </cell>
          <cell r="D358" t="str">
            <v>suscastproducts.com</v>
          </cell>
        </row>
        <row r="359">
          <cell r="B359" t="str">
            <v>Small Parts</v>
          </cell>
          <cell r="D359" t="str">
            <v>smallpartsinc.com</v>
          </cell>
        </row>
        <row r="360">
          <cell r="B360" t="str">
            <v>Small Parts</v>
          </cell>
          <cell r="D360" t="str">
            <v>smallpartsinc.com</v>
          </cell>
        </row>
        <row r="361">
          <cell r="B361" t="str">
            <v>Summit/Ems Corporation</v>
          </cell>
          <cell r="D361" t="str">
            <v>summitems.com</v>
          </cell>
        </row>
        <row r="362">
          <cell r="B362" t="str">
            <v>SUS Cast Products</v>
          </cell>
        </row>
        <row r="363">
          <cell r="B363" t="str">
            <v>Tube Fabrication Industries</v>
          </cell>
          <cell r="D363" t="str">
            <v>tubefabricationindustries.com</v>
          </cell>
        </row>
        <row r="364">
          <cell r="B364" t="str">
            <v>Tyson Foods</v>
          </cell>
          <cell r="D364" t="str">
            <v>tysonfoods.com</v>
          </cell>
        </row>
        <row r="365">
          <cell r="B365" t="str">
            <v>Valley Tool &amp; Die Stampings</v>
          </cell>
        </row>
        <row r="366">
          <cell r="B366" t="str">
            <v>Whallon Machinery</v>
          </cell>
          <cell r="D366" t="str">
            <v>whallon.com</v>
          </cell>
        </row>
        <row r="367">
          <cell r="B367" t="str">
            <v>Interactions</v>
          </cell>
          <cell r="D367" t="str">
            <v>pepsilogan.com</v>
          </cell>
        </row>
        <row r="368">
          <cell r="B368" t="str">
            <v>Lehigh Hanson Ecc</v>
          </cell>
          <cell r="D368" t="str">
            <v>lehighhanson.com</v>
          </cell>
        </row>
        <row r="369">
          <cell r="B369" t="str">
            <v>Tyson Foods</v>
          </cell>
          <cell r="D369" t="str">
            <v>tysonfoods.com</v>
          </cell>
        </row>
        <row r="370">
          <cell r="B370" t="str">
            <v>Tyson Fresh Meats</v>
          </cell>
          <cell r="D370" t="str">
            <v>tysonfreshmeats.com</v>
          </cell>
        </row>
        <row r="371">
          <cell r="B371" t="str">
            <v>Archer-Daniels-Midland company</v>
          </cell>
          <cell r="D371" t="str">
            <v>adm.com</v>
          </cell>
        </row>
        <row r="372">
          <cell r="B372" t="str">
            <v>Bell Machine company</v>
          </cell>
          <cell r="D372" t="str">
            <v>basteel.com</v>
          </cell>
        </row>
        <row r="373">
          <cell r="B373" t="str">
            <v>Coomer &amp; Sons Sawmill &amp; Pallet</v>
          </cell>
          <cell r="D373" t="str">
            <v>coomersawmill.com</v>
          </cell>
        </row>
        <row r="374">
          <cell r="B374" t="str">
            <v>CTB MN Investment</v>
          </cell>
          <cell r="D374" t="str">
            <v>ctbinc.com</v>
          </cell>
        </row>
        <row r="375">
          <cell r="B375" t="str">
            <v>Ctb</v>
          </cell>
          <cell r="D375" t="str">
            <v>brockgrain.com</v>
          </cell>
        </row>
        <row r="376">
          <cell r="B376" t="str">
            <v>Donaldson company</v>
          </cell>
          <cell r="D376" t="str">
            <v>donaldson.com</v>
          </cell>
        </row>
        <row r="377">
          <cell r="B377" t="str">
            <v>DSMating Resins</v>
          </cell>
          <cell r="D377" t="str">
            <v>dsm.com</v>
          </cell>
        </row>
        <row r="378">
          <cell r="B378" t="str">
            <v>Excel Tool &amp; Engineering</v>
          </cell>
          <cell r="D378" t="str">
            <v>exceltoolandengineering.com</v>
          </cell>
        </row>
        <row r="379">
          <cell r="B379" t="str">
            <v>Federal-Mogul</v>
          </cell>
          <cell r="D379" t="str">
            <v>federalmogul.com</v>
          </cell>
        </row>
        <row r="380">
          <cell r="B380" t="str">
            <v>Fontana Fasteners</v>
          </cell>
          <cell r="D380" t="str">
            <v>acument.com</v>
          </cell>
        </row>
        <row r="381">
          <cell r="B381" t="str">
            <v>Frito-Lay North America</v>
          </cell>
          <cell r="D381" t="str">
            <v>fritolay.com</v>
          </cell>
        </row>
        <row r="382">
          <cell r="B382" t="str">
            <v>National Cigar Corporation</v>
          </cell>
        </row>
        <row r="383">
          <cell r="B383" t="str">
            <v>Nhk Seating of America</v>
          </cell>
          <cell r="D383" t="str">
            <v>www.nhkseating.com</v>
          </cell>
        </row>
        <row r="384">
          <cell r="B384" t="str">
            <v>Northside Machine &amp; Tool</v>
          </cell>
          <cell r="D384" t="str">
            <v>northsidemachineandtool.com</v>
          </cell>
        </row>
        <row r="385">
          <cell r="B385" t="str">
            <v>Ntk Precision Axle Corporation</v>
          </cell>
          <cell r="D385" t="str">
            <v>ntkaxle.com</v>
          </cell>
        </row>
        <row r="386">
          <cell r="B386" t="str">
            <v>Pepsi Bottling Ventures</v>
          </cell>
          <cell r="D386" t="str">
            <v>pepsibottlingventures.com</v>
          </cell>
        </row>
        <row r="387">
          <cell r="B387" t="str">
            <v>Sun Chemical Corporation</v>
          </cell>
          <cell r="D387" t="str">
            <v>sunchemical.com</v>
          </cell>
        </row>
        <row r="388">
          <cell r="B388" t="str">
            <v>Tech Group North America</v>
          </cell>
        </row>
        <row r="389">
          <cell r="B389" t="str">
            <v>The Forest Products Group</v>
          </cell>
          <cell r="D389" t="str">
            <v>forestproductsgroup.com</v>
          </cell>
        </row>
        <row r="390">
          <cell r="B390" t="str">
            <v>Vicksmetal</v>
          </cell>
        </row>
        <row r="391">
          <cell r="B391" t="str">
            <v>Vicksmetal Armco Associates</v>
          </cell>
          <cell r="D391" t="str">
            <v>vmccore.com</v>
          </cell>
        </row>
        <row r="392">
          <cell r="B392" t="str">
            <v>Westrock CP</v>
          </cell>
          <cell r="D392" t="str">
            <v>rocktenn.com</v>
          </cell>
        </row>
        <row r="393">
          <cell r="B393" t="str">
            <v>Zacharynfections</v>
          </cell>
          <cell r="D393" t="str">
            <v>zacharyconfections.com</v>
          </cell>
        </row>
        <row r="394">
          <cell r="B394" t="str">
            <v>Pepsi Bottling Ventures</v>
          </cell>
          <cell r="D394" t="str">
            <v>pepsibottlingventures.com</v>
          </cell>
        </row>
        <row r="395">
          <cell r="B395" t="str">
            <v>Archer-Daniels-Midland company</v>
          </cell>
          <cell r="D395" t="str">
            <v>adm.com</v>
          </cell>
        </row>
        <row r="396">
          <cell r="B396" t="str">
            <v>masterguard</v>
          </cell>
        </row>
        <row r="397">
          <cell r="B397" t="str">
            <v>Bio-Alternative</v>
          </cell>
          <cell r="D397" t="str">
            <v>bio-alternatives.net</v>
          </cell>
        </row>
        <row r="398">
          <cell r="B398" t="str">
            <v>C&amp;D Technologies</v>
          </cell>
          <cell r="D398" t="str">
            <v>cdtechno.com</v>
          </cell>
        </row>
        <row r="399">
          <cell r="B399" t="str">
            <v>Flex-N-Gate</v>
          </cell>
          <cell r="D399" t="str">
            <v>flex-n-gate.com</v>
          </cell>
        </row>
        <row r="400">
          <cell r="B400" t="str">
            <v>Fountain Foundry Corporation</v>
          </cell>
          <cell r="D400" t="str">
            <v>fountainfoundry.com</v>
          </cell>
        </row>
        <row r="401">
          <cell r="B401" t="str">
            <v>Fountion Founder</v>
          </cell>
        </row>
        <row r="402">
          <cell r="B402" t="str">
            <v>Master Guard</v>
          </cell>
          <cell r="D402" t="str">
            <v>masterguard.com</v>
          </cell>
        </row>
        <row r="403">
          <cell r="B403" t="str">
            <v>Myers Steel Fabricating</v>
          </cell>
          <cell r="D403" t="str">
            <v>myerssteelfab.com</v>
          </cell>
        </row>
        <row r="404">
          <cell r="B404" t="str">
            <v>Steel Grip</v>
          </cell>
          <cell r="D404" t="str">
            <v>steelgripinc.com</v>
          </cell>
        </row>
        <row r="405">
          <cell r="B405" t="str">
            <v>The Harrison Steel Castings</v>
          </cell>
          <cell r="D405" t="str">
            <v>hscast.com</v>
          </cell>
        </row>
        <row r="406">
          <cell r="B406" t="str">
            <v>Thyssenkrupp Crankshaft company</v>
          </cell>
          <cell r="D406" t="str">
            <v>thyssenkrupp-crankshaft.com</v>
          </cell>
        </row>
        <row r="407">
          <cell r="B407" t="str">
            <v>The Home City Ice company</v>
          </cell>
          <cell r="D407" t="str">
            <v>homecityice.com</v>
          </cell>
        </row>
        <row r="408">
          <cell r="B408" t="str">
            <v>Acuity Brands Lighting</v>
          </cell>
          <cell r="D408" t="str">
            <v>acuitybrands.com</v>
          </cell>
        </row>
        <row r="409">
          <cell r="B409" t="str">
            <v>ANDRITZ Herr-Voss Stamco</v>
          </cell>
          <cell r="D409" t="str">
            <v>herr-voss.com</v>
          </cell>
        </row>
        <row r="410">
          <cell r="B410" t="str">
            <v>Archer-Daniels-Midland company</v>
          </cell>
          <cell r="D410" t="str">
            <v>adm.com</v>
          </cell>
        </row>
        <row r="411">
          <cell r="B411" t="str">
            <v>Banjo Corporation</v>
          </cell>
          <cell r="D411" t="str">
            <v>banjocorp.com</v>
          </cell>
        </row>
        <row r="412">
          <cell r="B412" t="str">
            <v>Closure Systems International</v>
          </cell>
          <cell r="D412" t="str">
            <v>csiclosures.com</v>
          </cell>
        </row>
        <row r="413">
          <cell r="B413" t="str">
            <v>Closure Systems International</v>
          </cell>
          <cell r="D413" t="str">
            <v>csiclosures.com</v>
          </cell>
        </row>
        <row r="414">
          <cell r="B414" t="str">
            <v>CPM Acquisitionrp.</v>
          </cell>
          <cell r="D414" t="str">
            <v>cpm.net</v>
          </cell>
        </row>
        <row r="415">
          <cell r="B415" t="str">
            <v>Crawford Industries, L.L.C.</v>
          </cell>
          <cell r="D415" t="str">
            <v>crawford-industries.com</v>
          </cell>
        </row>
        <row r="416">
          <cell r="B416" t="str">
            <v>Crown cork &amp; Seal</v>
          </cell>
          <cell r="D416" t="str">
            <v>crowncork.com</v>
          </cell>
        </row>
        <row r="417">
          <cell r="B417" t="str">
            <v>Friction Products company</v>
          </cell>
        </row>
        <row r="418">
          <cell r="B418" t="str">
            <v>Heritage Products</v>
          </cell>
          <cell r="D418" t="str">
            <v>heritageproductsinc.com</v>
          </cell>
        </row>
        <row r="419">
          <cell r="B419" t="str">
            <v>International Paper company</v>
          </cell>
          <cell r="D419" t="str">
            <v>internationalpaper.com</v>
          </cell>
        </row>
        <row r="420">
          <cell r="B420" t="str">
            <v>Kroger Limited Partnership II</v>
          </cell>
          <cell r="D420" t="str">
            <v>thekrogerco.com</v>
          </cell>
        </row>
        <row r="421">
          <cell r="B421" t="str">
            <v>New Market Plastics</v>
          </cell>
          <cell r="D421" t="str">
            <v>newmarketplastics.net</v>
          </cell>
        </row>
        <row r="422">
          <cell r="B422" t="str">
            <v>Nor-Cote International</v>
          </cell>
          <cell r="D422" t="str">
            <v>norcote.com</v>
          </cell>
        </row>
        <row r="423">
          <cell r="B423" t="str">
            <v>Nucor Corporation</v>
          </cell>
          <cell r="D423" t="str">
            <v>nucor.com</v>
          </cell>
        </row>
        <row r="424">
          <cell r="B424" t="str">
            <v>Performance Master Coil Processing</v>
          </cell>
        </row>
        <row r="425">
          <cell r="B425" t="str">
            <v>R.R. Donnelley &amp; Sons company</v>
          </cell>
          <cell r="D425" t="str">
            <v>rrdonnelley.com</v>
          </cell>
        </row>
        <row r="426">
          <cell r="B426" t="str">
            <v>Raybestos Powertrain</v>
          </cell>
          <cell r="D426" t="str">
            <v>raybestospowertrain.com</v>
          </cell>
        </row>
        <row r="427">
          <cell r="B427" t="str">
            <v>Raytech Composites</v>
          </cell>
        </row>
        <row r="428">
          <cell r="B428" t="str">
            <v>Raytech Powertrain</v>
          </cell>
          <cell r="D428" t="str">
            <v>allomatic.com</v>
          </cell>
        </row>
        <row r="429">
          <cell r="B429" t="str">
            <v>Sommer Metalcraft</v>
          </cell>
          <cell r="D429" t="str">
            <v>sommercorp.com</v>
          </cell>
        </row>
        <row r="430">
          <cell r="B430" t="str">
            <v>SPI Binding</v>
          </cell>
          <cell r="D430" t="str">
            <v>www.spibinding.com</v>
          </cell>
        </row>
        <row r="431">
          <cell r="B431" t="str">
            <v>Steel Technologies</v>
          </cell>
          <cell r="D431" t="str">
            <v>steeltechnologies.com</v>
          </cell>
        </row>
        <row r="432">
          <cell r="B432" t="str">
            <v>Systems Contracting</v>
          </cell>
          <cell r="D432" t="str">
            <v>contracting.tsg.bz</v>
          </cell>
        </row>
        <row r="433">
          <cell r="B433" t="str">
            <v>CPM Acquisition</v>
          </cell>
          <cell r="D433" t="str">
            <v>cpm.net</v>
          </cell>
        </row>
        <row r="434">
          <cell r="B434" t="str">
            <v>Braun Motor Works</v>
          </cell>
          <cell r="D434" t="str">
            <v>braunability.com</v>
          </cell>
        </row>
        <row r="435">
          <cell r="B435" t="str">
            <v>Clear Decision Filtration</v>
          </cell>
          <cell r="D435" t="str">
            <v>cdffilter.com</v>
          </cell>
        </row>
        <row r="436">
          <cell r="B436" t="str">
            <v>Fratco</v>
          </cell>
          <cell r="D436" t="str">
            <v>fratco.com</v>
          </cell>
        </row>
        <row r="437">
          <cell r="B437" t="str">
            <v>Galbreath</v>
          </cell>
          <cell r="D437" t="str">
            <v>galbreathproducts.com</v>
          </cell>
        </row>
        <row r="438">
          <cell r="B438" t="str">
            <v>Galfab</v>
          </cell>
          <cell r="D438" t="str">
            <v>galfab.com</v>
          </cell>
        </row>
        <row r="439">
          <cell r="B439" t="str">
            <v>JSI</v>
          </cell>
          <cell r="D439" t="str">
            <v>jsifurniture.com</v>
          </cell>
        </row>
        <row r="440">
          <cell r="B440" t="str">
            <v>Metal Fab Engineering</v>
          </cell>
          <cell r="D440" t="str">
            <v>metalfabengineering.com</v>
          </cell>
        </row>
        <row r="441">
          <cell r="B441" t="str">
            <v>Plymouth Tube company</v>
          </cell>
          <cell r="D441" t="str">
            <v>plymouth.com</v>
          </cell>
        </row>
        <row r="442">
          <cell r="B442" t="str">
            <v>S &amp; S Precast</v>
          </cell>
          <cell r="D442" t="str">
            <v>sandsprecast.com</v>
          </cell>
        </row>
        <row r="443">
          <cell r="B443" t="str">
            <v>S&amp;F Manufacturing</v>
          </cell>
        </row>
        <row r="444">
          <cell r="B444" t="str">
            <v>The Braun Corporation</v>
          </cell>
          <cell r="D444" t="str">
            <v>braunlift.com</v>
          </cell>
        </row>
        <row r="445">
          <cell r="B445" t="str">
            <v>Wastequip Mfg</v>
          </cell>
          <cell r="D445" t="str">
            <v>wastequip.com</v>
          </cell>
        </row>
        <row r="446">
          <cell r="B446" t="str">
            <v>oscar</v>
          </cell>
        </row>
        <row r="447">
          <cell r="B447" t="str">
            <v>farifield oerlikon</v>
          </cell>
        </row>
        <row r="448">
          <cell r="B448" t="str">
            <v>voestalpine</v>
          </cell>
          <cell r="D448" t="str">
            <v>voestalpine.com</v>
          </cell>
        </row>
        <row r="449">
          <cell r="B449" t="str">
            <v>GE</v>
          </cell>
        </row>
        <row r="450">
          <cell r="B450" t="str">
            <v>Acell</v>
          </cell>
          <cell r="D450" t="str">
            <v>acell.com</v>
          </cell>
        </row>
        <row r="451">
          <cell r="B451" t="str">
            <v>Advanced Power Technologies</v>
          </cell>
          <cell r="D451" t="str">
            <v>aptinc.net</v>
          </cell>
        </row>
        <row r="452">
          <cell r="B452" t="str">
            <v>Akina</v>
          </cell>
          <cell r="D452" t="str">
            <v>polyscitech.com</v>
          </cell>
        </row>
        <row r="453">
          <cell r="B453" t="str">
            <v>Alcoa</v>
          </cell>
          <cell r="D453" t="str">
            <v>arconic.com</v>
          </cell>
        </row>
        <row r="454">
          <cell r="B454" t="str">
            <v>Alloy Custom Products</v>
          </cell>
          <cell r="D454" t="str">
            <v>alloycustomproducts.com</v>
          </cell>
        </row>
        <row r="455">
          <cell r="B455" t="str">
            <v>American Fibertech Corporation</v>
          </cell>
          <cell r="D455" t="str">
            <v>ind-pallet-corp.com</v>
          </cell>
        </row>
        <row r="456">
          <cell r="B456" t="str">
            <v>Amri Ssci</v>
          </cell>
          <cell r="D456" t="str">
            <v>ssci-inc.com</v>
          </cell>
        </row>
        <row r="457">
          <cell r="B457" t="str">
            <v>Arconic</v>
          </cell>
          <cell r="D457" t="str">
            <v>arconic.com</v>
          </cell>
        </row>
        <row r="458">
          <cell r="B458" t="str">
            <v>Bioanalytical Systems</v>
          </cell>
          <cell r="D458" t="str">
            <v>bioanalytical.com</v>
          </cell>
        </row>
        <row r="459">
          <cell r="B459" t="str">
            <v>Bollock Interprises</v>
          </cell>
          <cell r="D459" t="str">
            <v>bollocktops.com</v>
          </cell>
        </row>
        <row r="460">
          <cell r="B460" t="str">
            <v>Browell Enterprises</v>
          </cell>
          <cell r="D460" t="str">
            <v>browellbellhousing.com</v>
          </cell>
        </row>
        <row r="461">
          <cell r="B461" t="str">
            <v>Cargill</v>
          </cell>
          <cell r="D461" t="str">
            <v>cargill.com</v>
          </cell>
        </row>
        <row r="462">
          <cell r="B462" t="str">
            <v>Carlex Indiana Assembly</v>
          </cell>
          <cell r="D462" t="str">
            <v>carlex.com</v>
          </cell>
        </row>
        <row r="463">
          <cell r="B463" t="str">
            <v>Cartesian</v>
          </cell>
          <cell r="D463" t="str">
            <v>cartcorp.com</v>
          </cell>
        </row>
        <row r="464">
          <cell r="B464" t="str">
            <v>Caterpillar</v>
          </cell>
          <cell r="D464" t="str">
            <v>caterpillar.com</v>
          </cell>
        </row>
        <row r="465">
          <cell r="B465" t="str">
            <v>Centralca-Cola Bottling company</v>
          </cell>
          <cell r="D465" t="str">
            <v>coca-cola.com</v>
          </cell>
        </row>
        <row r="466">
          <cell r="B466" t="str">
            <v>Chromcraft Revington</v>
          </cell>
          <cell r="D466" t="str">
            <v>chromcraft-revington.com</v>
          </cell>
        </row>
        <row r="467">
          <cell r="B467" t="str">
            <v>Coleman Cable</v>
          </cell>
          <cell r="D467" t="str">
            <v>colemancable.com</v>
          </cell>
        </row>
        <row r="468">
          <cell r="B468" t="str">
            <v>Custom Machine Shop</v>
          </cell>
          <cell r="D468" t="str">
            <v>browellbellhousing.com</v>
          </cell>
        </row>
        <row r="469">
          <cell r="B469" t="str">
            <v>Customized Machining</v>
          </cell>
          <cell r="D469" t="str">
            <v>custommachininginc.com</v>
          </cell>
        </row>
        <row r="470">
          <cell r="B470" t="str">
            <v>Dayton-Phoenix Group</v>
          </cell>
          <cell r="D470" t="str">
            <v>dayton-phoenix.com</v>
          </cell>
        </row>
        <row r="471">
          <cell r="B471" t="str">
            <v>Endocyte</v>
          </cell>
          <cell r="D471" t="str">
            <v>endocyte.com</v>
          </cell>
        </row>
        <row r="472">
          <cell r="B472" t="str">
            <v>Evonik Corporation</v>
          </cell>
          <cell r="D472" t="str">
            <v>evonik.us</v>
          </cell>
        </row>
        <row r="473">
          <cell r="B473" t="str">
            <v>Fairfield Manufacturing company</v>
          </cell>
          <cell r="D473" t="str">
            <v>fairfieldmfg.com</v>
          </cell>
        </row>
        <row r="474">
          <cell r="B474" t="str">
            <v>Geo Specialty Chemicals</v>
          </cell>
          <cell r="D474" t="str">
            <v>geosc.com</v>
          </cell>
        </row>
        <row r="475">
          <cell r="B475" t="str">
            <v>Gevers Aircraft</v>
          </cell>
          <cell r="D475" t="str">
            <v>geversaircraft.com</v>
          </cell>
        </row>
        <row r="476">
          <cell r="B476" t="str">
            <v>Glcc Laurel</v>
          </cell>
        </row>
        <row r="477">
          <cell r="B477" t="str">
            <v>Griffin Analytical Technologies</v>
          </cell>
        </row>
        <row r="478">
          <cell r="B478" t="str">
            <v>Ice Cream Specialties</v>
          </cell>
          <cell r="D478" t="str">
            <v>icecreamspecialties.com</v>
          </cell>
        </row>
        <row r="479">
          <cell r="B479" t="str">
            <v>Indiana Steel Fabricating</v>
          </cell>
          <cell r="D479" t="str">
            <v>indianasteelfabricating.com</v>
          </cell>
        </row>
        <row r="480">
          <cell r="B480" t="str">
            <v>Industrial Plating</v>
          </cell>
          <cell r="D480" t="str">
            <v>industrialplatinginc.com</v>
          </cell>
        </row>
        <row r="481">
          <cell r="B481" t="str">
            <v>Kirby Risk corporation</v>
          </cell>
          <cell r="D481" t="str">
            <v>kirbyrisk.com</v>
          </cell>
        </row>
        <row r="482">
          <cell r="B482" t="str">
            <v>Kirby Risk Service Center</v>
          </cell>
          <cell r="D482" t="str">
            <v>kirbyrisk.com/index.jsp?path=service-center</v>
          </cell>
        </row>
        <row r="483">
          <cell r="B483" t="str">
            <v>Lafayette Dental Laboratory</v>
          </cell>
          <cell r="D483" t="str">
            <v>lafalab.com</v>
          </cell>
        </row>
        <row r="484">
          <cell r="B484" t="str">
            <v>Lafayette Instrument company</v>
          </cell>
          <cell r="D484" t="str">
            <v>lafayetteinstrument.com</v>
          </cell>
        </row>
        <row r="485">
          <cell r="B485" t="str">
            <v>Lafayette Quality Products</v>
          </cell>
          <cell r="D485" t="str">
            <v>lqp-mfg.com</v>
          </cell>
        </row>
        <row r="486">
          <cell r="B486" t="str">
            <v>Lafayette Steel Sales</v>
          </cell>
          <cell r="D486" t="str">
            <v>oscarwinski.com/lafayette-steel-aluminum</v>
          </cell>
        </row>
        <row r="487">
          <cell r="B487" t="str">
            <v>Lafayette Wire Products</v>
          </cell>
          <cell r="D487" t="str">
            <v>lafayettewire.com</v>
          </cell>
        </row>
        <row r="488">
          <cell r="B488" t="str">
            <v>Landis &amp; Gyr Utilities Services</v>
          </cell>
          <cell r="D488" t="str">
            <v>landisgyr.us</v>
          </cell>
        </row>
        <row r="489">
          <cell r="B489" t="str">
            <v>Landis+gyr</v>
          </cell>
          <cell r="D489" t="str">
            <v>landisgyr.com.br</v>
          </cell>
        </row>
        <row r="490">
          <cell r="B490" t="str">
            <v>Lanxess Solutions US</v>
          </cell>
          <cell r="D490" t="str">
            <v>chemtura.com</v>
          </cell>
        </row>
        <row r="491">
          <cell r="B491" t="str">
            <v>Ludo Fact USA</v>
          </cell>
          <cell r="D491" t="str">
            <v>ludofact.de</v>
          </cell>
        </row>
        <row r="492">
          <cell r="B492" t="str">
            <v>Mckinneyrp</v>
          </cell>
        </row>
        <row r="493">
          <cell r="B493" t="str">
            <v>McKinney corporation</v>
          </cell>
          <cell r="D493" t="str">
            <v>mckinneycorp.com</v>
          </cell>
        </row>
        <row r="494">
          <cell r="B494" t="str">
            <v>Nanshan America Advanced Aluminum Technologies</v>
          </cell>
          <cell r="D494" t="str">
            <v>nanshanamerica-aat.com</v>
          </cell>
        </row>
        <row r="495">
          <cell r="B495" t="str">
            <v>Peerless Pattern &amp; Machine</v>
          </cell>
          <cell r="D495" t="str">
            <v>scaggsmotodesigns.com</v>
          </cell>
        </row>
        <row r="496">
          <cell r="B496" t="str">
            <v>Peoples Brewing company</v>
          </cell>
          <cell r="D496" t="str">
            <v>peoplesbrew.com</v>
          </cell>
        </row>
        <row r="497">
          <cell r="B497" t="str">
            <v>Perry Foam Products</v>
          </cell>
          <cell r="D497" t="str">
            <v>perryfoamproducts.com</v>
          </cell>
        </row>
        <row r="498">
          <cell r="B498" t="str">
            <v>Proaxis</v>
          </cell>
          <cell r="D498" t="str">
            <v>proaxisinc.com</v>
          </cell>
        </row>
        <row r="499">
          <cell r="B499" t="str">
            <v>Purdue Gmp Center</v>
          </cell>
          <cell r="D499" t="str">
            <v>thechaocenter.com</v>
          </cell>
        </row>
        <row r="500">
          <cell r="B500" t="str">
            <v>R. Drew &amp; company</v>
          </cell>
          <cell r="D500" t="str">
            <v>claycritters.com</v>
          </cell>
        </row>
        <row r="501">
          <cell r="B501" t="str">
            <v>Radian Research</v>
          </cell>
          <cell r="D501" t="str">
            <v>radianresearch.com</v>
          </cell>
        </row>
        <row r="502">
          <cell r="B502" t="str">
            <v>REA Magnet Wire company</v>
          </cell>
          <cell r="D502" t="str">
            <v>reawire.com</v>
          </cell>
        </row>
        <row r="503">
          <cell r="B503" t="str">
            <v>Rolls-Royce corporation</v>
          </cell>
          <cell r="D503" t="str">
            <v>rolls-roycemotorcars-lajolla.com</v>
          </cell>
        </row>
        <row r="504">
          <cell r="B504" t="str">
            <v>Southwire</v>
          </cell>
          <cell r="D504" t="str">
            <v>southwire.com</v>
          </cell>
        </row>
        <row r="505">
          <cell r="B505" t="str">
            <v>Steiner Enterprises</v>
          </cell>
          <cell r="D505" t="str">
            <v>steineronline.com</v>
          </cell>
        </row>
        <row r="506">
          <cell r="B506" t="str">
            <v>Subaru-Indiana Automotive</v>
          </cell>
          <cell r="D506" t="str">
            <v>subaru.com</v>
          </cell>
        </row>
        <row r="507">
          <cell r="B507" t="str">
            <v>Tate &amp; Lyle Ingredients Americas</v>
          </cell>
          <cell r="D507" t="str">
            <v>tateandlyle.com</v>
          </cell>
        </row>
        <row r="508">
          <cell r="B508" t="str">
            <v>Tate &amp; Lyle Ingredients Americas</v>
          </cell>
          <cell r="D508" t="str">
            <v>tateandlyle.com</v>
          </cell>
        </row>
        <row r="509">
          <cell r="B509" t="str">
            <v>T-H Licensing</v>
          </cell>
        </row>
        <row r="510">
          <cell r="B510" t="str">
            <v>TRW Automotive</v>
          </cell>
        </row>
        <row r="511">
          <cell r="B511" t="str">
            <v>TRW Commercial Steering</v>
          </cell>
          <cell r="D511">
            <v>0</v>
          </cell>
        </row>
        <row r="512">
          <cell r="B512" t="str">
            <v>Wabash National Corporation</v>
          </cell>
          <cell r="D512" t="str">
            <v>wabashnational.com</v>
          </cell>
        </row>
        <row r="513">
          <cell r="B513" t="str">
            <v>Wabash National Manufacturing</v>
          </cell>
          <cell r="D513" t="str">
            <v>wabashnational.com</v>
          </cell>
        </row>
        <row r="514">
          <cell r="B514" t="str">
            <v>Wabash National Services</v>
          </cell>
          <cell r="D514" t="str">
            <v>wabashnational.com</v>
          </cell>
        </row>
        <row r="515">
          <cell r="B515" t="str">
            <v>Wabash National</v>
          </cell>
          <cell r="D515">
            <v>0</v>
          </cell>
        </row>
        <row r="516">
          <cell r="B516" t="str">
            <v>Warren Industries</v>
          </cell>
          <cell r="D516" t="str">
            <v>wrnind.com</v>
          </cell>
        </row>
        <row r="517">
          <cell r="B517" t="str">
            <v>ZF North America</v>
          </cell>
          <cell r="D517" t="str">
            <v>trw.com</v>
          </cell>
        </row>
        <row r="518">
          <cell r="B518" t="str">
            <v>Zs Systems</v>
          </cell>
          <cell r="D518" t="str">
            <v>zsinstruments.com</v>
          </cell>
        </row>
        <row r="519">
          <cell r="B519" t="str">
            <v>Cargill,orporated</v>
          </cell>
          <cell r="D519" t="str">
            <v>cargill.com</v>
          </cell>
        </row>
        <row r="520">
          <cell r="B520" t="str">
            <v>Frito-Lay North America</v>
          </cell>
          <cell r="D520" t="str">
            <v>fritolay.com</v>
          </cell>
        </row>
        <row r="521">
          <cell r="B521" t="str">
            <v>Centralca-Cola Bottling company</v>
          </cell>
          <cell r="D521" t="str">
            <v>coca-cola.com</v>
          </cell>
        </row>
        <row r="522">
          <cell r="B522" t="str">
            <v>Ice Cream Specialties</v>
          </cell>
          <cell r="D522" t="str">
            <v>icecreamspecialties.com</v>
          </cell>
        </row>
        <row r="523">
          <cell r="B523" t="str">
            <v>Peoples Brewing company</v>
          </cell>
          <cell r="D523" t="str">
            <v>peoplesbrew.com</v>
          </cell>
        </row>
        <row r="524">
          <cell r="B524" t="str">
            <v>Tate &amp; Lyle Ingredients Americas</v>
          </cell>
          <cell r="D524" t="str">
            <v>tateandlyle.com</v>
          </cell>
        </row>
        <row r="525">
          <cell r="B525" t="str">
            <v>Tate &amp; Lyle Ingredients Americas</v>
          </cell>
          <cell r="D525" t="str">
            <v>tateandlyle.com</v>
          </cell>
        </row>
        <row r="526">
          <cell r="B526" t="str">
            <v>Accuburn of Williamsport</v>
          </cell>
          <cell r="D526" t="str">
            <v>accuburninc.com</v>
          </cell>
        </row>
        <row r="527">
          <cell r="B527" t="str">
            <v>Dyna-Fab</v>
          </cell>
          <cell r="D527" t="str">
            <v>dyna-fab.org</v>
          </cell>
        </row>
        <row r="528">
          <cell r="B528" t="str">
            <v>Hose Technology</v>
          </cell>
          <cell r="D528" t="str">
            <v>hosetec.com</v>
          </cell>
        </row>
        <row r="529">
          <cell r="B529" t="str">
            <v>TMF</v>
          </cell>
        </row>
        <row r="530">
          <cell r="B530" t="str">
            <v>Tmf Center</v>
          </cell>
          <cell r="D530" t="str">
            <v>tmfcenter.com</v>
          </cell>
        </row>
        <row r="531">
          <cell r="B531" t="str">
            <v>Tru-Flex</v>
          </cell>
          <cell r="D531" t="str">
            <v>tru-flex.com</v>
          </cell>
        </row>
        <row r="532">
          <cell r="B532" t="str">
            <v>Ball Metal Beverage Container</v>
          </cell>
          <cell r="D532" t="str">
            <v>ball.com</v>
          </cell>
        </row>
        <row r="533">
          <cell r="B533" t="str">
            <v>Cives corporation</v>
          </cell>
          <cell r="D533" t="str">
            <v>cives.com</v>
          </cell>
        </row>
        <row r="534">
          <cell r="B534" t="str">
            <v>Conagra Brands,</v>
          </cell>
          <cell r="D534" t="str">
            <v>conagrabrands.com</v>
          </cell>
        </row>
        <row r="535">
          <cell r="B535" t="str">
            <v>Dwyer Instruments</v>
          </cell>
          <cell r="D535" t="str">
            <v>dwyer-inst.com</v>
          </cell>
        </row>
        <row r="536">
          <cell r="B536" t="str">
            <v>Easton Technical Products</v>
          </cell>
          <cell r="D536" t="str">
            <v>eastontp.com</v>
          </cell>
        </row>
        <row r="537">
          <cell r="B537" t="str">
            <v>Girtz Industries</v>
          </cell>
          <cell r="D537" t="str">
            <v>girtzindustries.com</v>
          </cell>
        </row>
        <row r="538">
          <cell r="B538" t="str">
            <v>Indiana Ribbon</v>
          </cell>
          <cell r="D538" t="str">
            <v>inrib.com</v>
          </cell>
        </row>
        <row r="539">
          <cell r="B539" t="str">
            <v>Jordan Manufacturing company</v>
          </cell>
          <cell r="D539" t="str">
            <v>jordanmanufacturing.com</v>
          </cell>
        </row>
        <row r="540">
          <cell r="B540" t="str">
            <v>Marian</v>
          </cell>
          <cell r="D540" t="str">
            <v>marianinc.com</v>
          </cell>
        </row>
        <row r="541">
          <cell r="B541" t="str">
            <v>Monsanto company</v>
          </cell>
          <cell r="D541" t="str">
            <v>monsanto.com</v>
          </cell>
        </row>
        <row r="542">
          <cell r="B542" t="str">
            <v>Pimmler Holdings</v>
          </cell>
        </row>
        <row r="543">
          <cell r="B543" t="str">
            <v>Regal Beloit America</v>
          </cell>
          <cell r="D543" t="str">
            <v>regalbeloit.com</v>
          </cell>
        </row>
        <row r="544">
          <cell r="B544" t="str">
            <v>Spring Monticello corporation</v>
          </cell>
          <cell r="D544" t="str">
            <v>monticellospring.com</v>
          </cell>
        </row>
        <row r="545">
          <cell r="B545" t="str">
            <v>Terra Drive Systems</v>
          </cell>
          <cell r="D545" t="str">
            <v>tdsdrive.com</v>
          </cell>
        </row>
        <row r="546">
          <cell r="B546" t="str">
            <v>The Scotts Miracle-Gro company</v>
          </cell>
          <cell r="D546" t="str">
            <v>scotts.com</v>
          </cell>
        </row>
        <row r="547">
          <cell r="B547" t="str">
            <v>US Molders</v>
          </cell>
          <cell r="D547" t="str">
            <v>usmolders.com</v>
          </cell>
        </row>
        <row r="548">
          <cell r="B548" t="str">
            <v>Vanguard National Trailer corporation</v>
          </cell>
          <cell r="D548" t="str">
            <v>vanguardtrailer.com</v>
          </cell>
        </row>
        <row r="549">
          <cell r="B549" t="str">
            <v>Monsanto company</v>
          </cell>
          <cell r="D549" t="str">
            <v>monsanto.com</v>
          </cell>
        </row>
        <row r="550">
          <cell r="B550" t="str">
            <v>Conagra Brands</v>
          </cell>
          <cell r="D550" t="str">
            <v>conagrabrands.com</v>
          </cell>
        </row>
        <row r="551">
          <cell r="B551" t="str">
            <v>A To Z Sheet Metal</v>
          </cell>
          <cell r="D551" t="str">
            <v>brightsheetmetal.com/a-to-z-sheet-metal</v>
          </cell>
        </row>
        <row r="552">
          <cell r="B552" t="str">
            <v>Allied Speciality Precision Machining</v>
          </cell>
          <cell r="D552" t="str">
            <v>aspi-nc.com</v>
          </cell>
        </row>
        <row r="553">
          <cell r="B553" t="str">
            <v>Lafayette Brewing company</v>
          </cell>
          <cell r="D553" t="str">
            <v>lafbrew.com</v>
          </cell>
        </row>
        <row r="554">
          <cell r="B554" t="str">
            <v>Anderson Plant Nutrient</v>
          </cell>
          <cell r="D554" t="str">
            <v>andersonsplantnutrient.com</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05.842157754632" createdVersion="6" refreshedVersion="6" minRefreshableVersion="3" recordCount="226" xr:uid="{04691D16-691A-4F31-B0F4-E26FF68AA81F}">
  <cacheSource type="worksheet">
    <worksheetSource name="Table3"/>
  </cacheSource>
  <cacheFields count="19">
    <cacheField name="Serial No." numFmtId="0">
      <sharedItems containsMixedTypes="1" containsNumber="1" containsInteger="1" minValue="1" maxValue="226"/>
    </cacheField>
    <cacheField name="Company Name" numFmtId="0">
      <sharedItems count="219">
        <s v="3 Point Connection"/>
        <s v="3-H Logistics"/>
        <s v="A To Z Sheet Metal"/>
        <s v="A. Raymond Tinnerman Automotive"/>
        <s v="ABC Metals"/>
        <s v="Abilities Services"/>
        <s v="Accuburn"/>
        <s v="Acell"/>
        <s v="Acuity Brands Lighting"/>
        <s v="Advanced Power Technologies"/>
        <s v="Akina"/>
        <s v="Ala"/>
        <s v="Alcoa"/>
        <s v="Allied Speciality Precision Machining"/>
        <s v="Alloy Custom Products"/>
        <s v="American Fibertech Corporation"/>
        <s v="American National Mortgage"/>
        <s v="American Welding &amp; Gas"/>
        <s v="Ameri-Tek Manufacturing"/>
        <s v="Amri Ssci"/>
        <s v="Anderson Plant Nutrient"/>
        <s v="ANDRITZ Herr-Voss Stamco"/>
        <s v="Archer-Daniels-Midland company"/>
        <s v="Arconic"/>
        <s v="ARXAN TECHNOLOGIES"/>
        <s v="Awards Unlimited"/>
        <s v="AWM Enterprises"/>
        <s v="B&amp;B Signs"/>
        <s v="Baere Aerospace Consulting"/>
        <s v="Baker Specialty and Supply Company"/>
        <s v="Ball Metal Beverage Container"/>
        <s v="Bane-Welker Equipment Sales"/>
        <s v="Banjo Corporation"/>
        <s v="Beasley International"/>
        <s v="Bell Machine company"/>
        <s v="Benner Team"/>
        <s v="Bio-Alternative"/>
        <s v="Bioanalytical Systems"/>
        <s v="Blackbird Clinical Services"/>
        <s v="Blue Print Specialties"/>
        <s v="Bollock Interprises"/>
        <s v="Bootmakers"/>
        <s v="Braun Motor Works"/>
        <s v="Browell Enterprises"/>
        <s v="Business First Books Corporation"/>
        <s v="Butler America"/>
        <s v="C and F Fabricating"/>
        <s v="C Hockersmith Electric"/>
        <s v="C&amp;D Technologies"/>
        <s v="Cal-Comp USA"/>
        <s v="California Pellet Mill"/>
        <s v="Cargill"/>
        <s v="Carlex Indiana Assembly"/>
        <s v="Carmel Engineering"/>
        <s v="Carter Fuel Systems"/>
        <s v="Cartesian"/>
        <s v="CATALENT"/>
        <s v="Caterpillar"/>
        <s v="Central Indiana &amp; Western Railroad"/>
        <s v="Centralca-Cola Bottling company"/>
        <s v="CFO to GO"/>
        <s v="Childress Farm Service"/>
        <s v="Chromcraft Revington"/>
        <s v="CINTAS CORPORATION Frankfort"/>
        <s v="City of Logansport"/>
        <s v="Cives Corporation"/>
        <s v="CLARK TRUCK EQUIPMENT"/>
        <s v="Clear Decision Filtration"/>
        <s v="Clinton Investigations"/>
        <s v="Closure Systems International"/>
        <s v="Coleman Cable"/>
        <s v="Commscope Technologies"/>
        <s v="Conagra Brands"/>
        <s v="confirmdelivery.com"/>
        <s v="Coomer &amp; Sons Sawmill &amp; Pallet"/>
        <s v="Copper Moon Coffee"/>
        <s v="CPM Acquisition Corp."/>
        <s v="CPP Filter Corp"/>
        <s v="Craft Appliance"/>
        <s v="Crawford Industries"/>
        <s v="Crawfordsville Audiology"/>
        <s v="Crown Cork &amp; Seal"/>
        <s v="Brock grains - A DIVISION OF CTB"/>
        <s v="CTB MN Investment"/>
        <s v="Current Technologies"/>
        <s v="Custom Forms"/>
        <s v="Custom Machine Shop"/>
        <s v="Custom Surface Solutions"/>
        <s v="Customized Machining"/>
        <s v="Dayton-Phoenix Group"/>
        <s v="Debbie Mann Consulting"/>
        <s v="DelMar Information Technologies"/>
        <s v="Delphi Body Works"/>
        <s v="Delphi Products"/>
        <s v="Dena Lukasik"/>
        <s v="D'Hue Law"/>
        <s v="DILLING MECHANICAL CONTRACTORS"/>
        <s v="Donaldson company"/>
        <s v="Drug Plastics and Glass company"/>
        <s v="DSM coating Resins"/>
        <s v="Dwyer Instruments"/>
        <s v="DYAD INDUSTRIAL"/>
        <s v="Dyna-Fab"/>
        <s v="Easton Technical Products"/>
        <s v="EDLO SALES &amp; ENGINEERING"/>
        <s v="Eis Fibercoating"/>
        <s v="EIS Packaging Machinery"/>
        <s v="Electronic Solutions Company"/>
        <s v="Employee Benefit Solutions of Indiana"/>
        <s v="Endocyte"/>
        <s v="Engineering &amp; Industrial Service"/>
        <s v="Ercom Design"/>
        <s v="Essential Process"/>
        <s v="Etratech"/>
        <s v="Evonik Corporation"/>
        <s v="Evonik Industries"/>
        <s v="Excel Tool &amp; Engineering"/>
        <s v="Extranet Security"/>
        <s v="Federal-Mogul"/>
        <s v="Flex-N-Gate"/>
        <s v="Fontana Fasteners"/>
        <s v="Fountain Foundry Corporation"/>
        <s v="Fratco"/>
        <s v="Friction Products company"/>
        <s v="Frito-Lay North America"/>
        <s v="Frontier Additive Manufacturing"/>
        <s v="Galbreath"/>
        <s v="Galfab"/>
        <s v="GE Aviation"/>
        <s v="Geo Specialty Chemicals"/>
        <s v="Gevers Aircraft"/>
        <s v="Girtz Industries"/>
        <s v="Glcc Laurel"/>
        <s v="Godlove Enterprises"/>
        <s v="Goings Construction (should be Goings kitchen korner)"/>
        <s v="Grand Industrial"/>
        <s v="Greater Lafayette Commerce"/>
        <s v="GREEN POWER"/>
        <s v="GRESH (should be Stanley Steemer)"/>
        <s v="Griffin Analytical Technologies"/>
        <s v="Guardian Technology Group"/>
        <s v="H.T.I."/>
        <s v="Harrison Steel Castings"/>
        <s v="HAYDEN CONSULTING"/>
        <s v="Heather Hulmes"/>
        <s v="Helping Hand Chauffeur Service"/>
        <s v="Heritage Products"/>
        <s v="Hog Slat"/>
        <s v="Holscher Products"/>
        <s v="Hopper Development"/>
        <s v="Hose Technology"/>
        <s v="HOUGHTON FLUIDCARE"/>
        <s v="HOUGHTON INTERNATIONAL"/>
        <s v="HUNTER DORSETS"/>
        <s v="Ice Cream Specialties"/>
        <s v="IKIO LED LIGHTING"/>
        <s v="Image Sales"/>
        <s v="Imaginestics/vizseek"/>
        <s v="Immaculate Cleaning"/>
        <s v="IN Space"/>
        <s v="Building Projects Development"/>
        <s v="Oerlikon Fairfield"/>
        <s v="Kirby Risk Service Center"/>
        <s v="Lafayette Wire Products"/>
        <s v="Logan Stampings"/>
        <s v="Master Guard"/>
        <s v="Mckinney Corporation"/>
        <s v="Myers Spring"/>
        <s v="Nucor Corporation"/>
        <s v="Oxford House"/>
        <s v="Rowe Truck Equipment"/>
        <s v="Small Parts"/>
        <s v="Subaru-Indiana Automotive"/>
        <s v="SUS Cast Products"/>
        <s v="The Kelly Group"/>
        <s v="Tmf Center"/>
        <s v="Tru-Flex"/>
        <s v="ZF North America"/>
        <s v="Tube Fabrication Industries"/>
        <s v="Voestalpine"/>
        <s v="Whallon Machinery"/>
        <s v="iNc Empire"/>
        <s v="Indiana Dimension"/>
        <s v="Indiana Microelectronics"/>
        <s v="Indiana Packers corporation"/>
        <s v="Indiana Ribbon"/>
        <s v="Indiana Steel Fabricating"/>
        <s v="Industrial Plating"/>
        <s v="Innerwaves Massage Therapy"/>
        <s v="Interactions"/>
        <s v="iNTERNAL iMPACT"/>
        <s v="International Paper company"/>
        <s v="Ironmonger Spring"/>
        <s v="Isabel Hogue"/>
        <s v="J MILLER MECHANICAL"/>
        <s v="J R Kelly Company"/>
        <s v="JANSSEN LANDSCAPING &amp; MAINTENANCE"/>
        <s v="Jordan Manufacturing company"/>
        <s v="JOURNAL AND COURIER"/>
        <s v="JOURNAL REVIEW"/>
        <s v="JR'S LAWN SERVICE"/>
        <s v="JSI"/>
        <s v="K.L. Security Enterprises"/>
        <s v="Kauffman Engineering"/>
        <s v="KB Consulting"/>
        <s v="KELLY CREEK LANDSCAPING CRAFT &amp; BALOON BARN"/>
        <s v="Kerkhoff Associates"/>
        <s v="Kevin Wiley"/>
        <s v="KINCER APPRAISAL COMPANY"/>
        <s v="Kirby Risk Corporation"/>
        <s v="Kirts Trucking"/>
        <s v="Kramer Brothers Lumber Company"/>
        <s v="Krintz Lawn Care"/>
        <s v="Kroger Limited Partnership II"/>
        <s v="Lafayette Brewing company"/>
        <s v="LAFAYETTE CHRISTIAN SCHOOL"/>
        <s v="Lafayette Dental Laboratory"/>
        <s v="Lafayette Instrument company"/>
        <s v="LAFAYETTE LIFE INSURANCE"/>
      </sharedItems>
    </cacheField>
    <cacheField name="Address" numFmtId="0">
      <sharedItems containsNonDate="0" containsString="0" containsBlank="1"/>
    </cacheField>
    <cacheField name="Website" numFmtId="0">
      <sharedItems containsBlank="1" containsMixedTypes="1" containsNumber="1" containsInteger="1" minValue="0" maxValue="0"/>
    </cacheField>
    <cacheField name="Has a Website?_x000a_(1=Yes, 0=No)" numFmtId="0">
      <sharedItems containsSemiMixedTypes="0" containsString="0" containsNumber="1" containsInteger="1" minValue="0" maxValue="1"/>
    </cacheField>
    <cacheField name="Static/Dynamic Website?" numFmtId="0">
      <sharedItems containsBlank="1"/>
    </cacheField>
    <cacheField name="If no website- Is present on Facebook?_x000a_(1=Yes, 0=No)" numFmtId="0">
      <sharedItems containsString="0" containsBlank="1" containsNumber="1" containsInteger="1" minValue="0" maxValue="1"/>
    </cacheField>
    <cacheField name="overall stats _ type of company" numFmtId="0">
      <sharedItems count="9">
        <s v="Others"/>
        <s v="Manufacturing"/>
        <s v="Distributors"/>
        <s v="Consultants"/>
        <s v="OEM"/>
        <s v="Suppliers"/>
        <s v="retailers"/>
        <s v="chemical"/>
        <s v="maintenance"/>
      </sharedItems>
    </cacheField>
    <cacheField name="Type of Company" numFmtId="0">
      <sharedItems containsMixedTypes="1" containsNumber="1" containsInteger="1" minValue="0" maxValue="0" count="132">
        <s v="Religion"/>
        <s v="Logistics "/>
        <s v="Manufacturing"/>
        <s v="Manufacturing and sales "/>
        <s v="Distributor - rolled products"/>
        <s v="Disability stuff"/>
        <s v="Laser cutting services they meet the demands of manufacturing companies"/>
        <s v="Manufacturing (Medicine related)"/>
        <s v="consultant services"/>
        <s v="Research Labs"/>
        <s v="Association of legal services"/>
        <s v="web solutions"/>
        <s v="OEM"/>
        <s v="Pharmaceutical services"/>
        <s v="agricutural solutions provider"/>
        <s v="agricultural ervices"/>
        <s v="application protection provideer"/>
        <s v="Memento creators"/>
        <s v="job finder"/>
        <s v="images/sign services"/>
        <s v="Consulting services (aerospace related)"/>
        <s v="Distributor"/>
        <s v="packaging services"/>
        <s v="e-commerce services"/>
        <s v="Farm equipment supplier"/>
        <s v="Agricultural product wholesaler"/>
        <n v="0"/>
        <s v="nutritional supplements"/>
        <s v="biomedical Data analyst "/>
        <s v="clinical services"/>
        <s v="Custom countertop and closet organizers (manufacturing)"/>
        <s v="wholesaler"/>
        <s v="Dealers"/>
        <s v="Manufacturing and services"/>
        <s v="electrical utility company"/>
        <s v="Manufacturing and developing electronic assemblies"/>
        <s v="trading, purchasing and distributing grain and other agricultural commodities"/>
        <s v="Manufacturing(esigns, develops, engineers, manufactures, markets and sells machinery, engines, financial products and insurance to customers via a worldwide dealer network.)"/>
        <s v="transportation suppliers"/>
        <s v="Consultants"/>
        <s v="distributors"/>
        <s v="structural steel and plate fabricators - manufacturing"/>
        <s v="Suppliers (Truck equipment)"/>
        <s v="P.I Agency"/>
        <s v="designing and manufacturing"/>
        <s v="Infrastructure provider(manufacturing)"/>
        <s v="food manufacturer"/>
        <s v="coffee shop"/>
        <s v="Manufacturing (process equipment and automation systems)"/>
        <s v="retailers"/>
        <s v="manufacturing (plastic)"/>
        <s v="Audiology hospital"/>
        <s v="metal packaging solutions"/>
        <s v="manufacturing and consultants"/>
        <s v="Manufacturer"/>
        <s v="printing, mailing and promoting services"/>
        <s v="manufacturing (bellhousings)"/>
        <s v="carpet and flooring retailer store"/>
        <s v="software developers"/>
        <s v="manufacturers and sellers "/>
        <s v="partent law consulting firm"/>
        <s v="Manufacturing and marketing (air filters)"/>
        <s v="manufacturing (plastic packaging)"/>
        <s v="chemical plant "/>
        <s v="contractor"/>
        <s v="Manufacturing (flocking and coating needs)"/>
        <s v="manufacturing (palletizing and de-paletizing)"/>
        <s v="Business to business service"/>
        <s v="biopharmaceutical company"/>
        <s v="Nutrionist"/>
        <s v="chemicals manufacturer "/>
        <s v="manufacturing (foundry)"/>
        <s v="Lays manufacturer"/>
        <s v="Manufactureing"/>
        <s v="Maintenance"/>
        <s v="Retailer store"/>
        <s v="aircraft manufacturers"/>
        <s v="Retail store (IN);"/>
        <s v="Maintenance contractor"/>
        <s v="Non profit org"/>
        <s v="Networking company ( green energy products)"/>
        <s v="maintenance service"/>
        <s v="manufacturing (machine shop)"/>
        <s v="manufacturing (heat treatment)"/>
        <s v="Consulting services "/>
        <s v="transportation services"/>
        <s v="automotive supplier"/>
        <s v="Chemicals industry"/>
        <s v="ice cream manufacturing"/>
        <s v="Manufacturing and ODM"/>
        <s v="advertising agency"/>
        <s v="software company"/>
        <s v="janitorial service"/>
        <s v="research center"/>
        <s v="Manufacturing and consultant services"/>
        <s v="Metal stamping Manufacturers"/>
        <s v="manufacturing and R&amp;D center"/>
        <s v="Lean Manufacturer of Durable products like springs, wire forms etc."/>
        <s v="Manufacturing "/>
        <s v="window treatment manufacturer"/>
        <s v="Truck Repair and Preventative Maintenance."/>
        <s v="Non-captive die casting company "/>
        <s v="Construction and metal fabrication"/>
        <s v="Automotive suppliers"/>
        <s v="pallets manufacturer"/>
        <s v="Lumber store (hardwood supplier)"/>
        <s v="Manufacturing(microwave filters)"/>
        <s v="Pork manufacturing"/>
        <s v="Manufacturer(gift bows)"/>
        <s v="Manufacturer(steel fabricating)"/>
        <s v="plating service"/>
        <s v="massage therapy"/>
        <s v="puplp and paper company"/>
        <s v="Custom Spring Manufacturing"/>
        <s v="health insurance agency"/>
        <s v="general contractor"/>
        <s v="Landscaper "/>
        <s v="furniture manufacturing"/>
        <s v="newspaper"/>
        <s v="peer reviewed journal"/>
        <s v="Security provider"/>
        <s v="Suppliers electrical equipment equipment)"/>
        <s v="business mgmt consultant"/>
        <s v="landscaping"/>
        <s v="distributor cum manufacturer"/>
        <s v="trucking company"/>
        <s v="lumber store/hardware store"/>
        <s v="brewing company (pub)"/>
        <s v="Religious school in Lafayette, Indiana"/>
        <s v="dental lab in Lafayette"/>
        <s v="manufacturing(edu. Instrumentation)"/>
        <s v=" insurance company"/>
      </sharedItems>
    </cacheField>
    <cacheField name="Products" numFmtId="0">
      <sharedItems containsBlank="1" containsMixedTypes="1" containsNumber="1" containsInteger="1" minValue="0" maxValue="0" longText="1"/>
    </cacheField>
    <cacheField name="Remarks" numFmtId="0">
      <sharedItems containsBlank="1" longText="1"/>
    </cacheField>
    <cacheField name="Certifications" numFmtId="0">
      <sharedItems/>
    </cacheField>
    <cacheField name="static/dynamic? Vamsi!" numFmtId="0">
      <sharedItems containsBlank="1" containsMixedTypes="1" containsNumber="1" containsInteger="1" minValue="0" maxValue="0"/>
    </cacheField>
    <cacheField name="Equipment Used" numFmtId="0">
      <sharedItems containsBlank="1" containsMixedTypes="1" containsNumber="1" containsInteger="1" minValue="0" maxValue="0" count="55" longText="1">
        <m/>
        <s v="State of the art equipment for steel pipes, sheets bending"/>
        <s v="Laser cutting, plasma cutting, flame cutting and metal shaping equipment,1.CNC-controlled oxy-fuel cutting equipment ,2. 3-axis, CO2 lasers, 3.  plasma cutting system, 4.CNC forming equipment, 5.large scale pass through shot blast"/>
        <s v="eldoLED,LED driver technology"/>
        <s v="CNC,EDM,Grinding equipment, Niton XL3t XRF Analyzer,Tesa Scan 50,Zeiss Prismo 7 Navigator CMM,Mitutoyo Bright-A707 CMM"/>
        <s v="welding and cutting equipment,"/>
        <s v="specializing in the use of Multi-Slides and Punch Presses"/>
        <s v="custom metal fabricator, our anodizing and powder coating, laser engraver, silk screener"/>
        <s v="3-D printing equipment"/>
        <s v=" manufactured using galvanized 2” x 4” tubing with mitered corners and gusset bracing, welded using silicon-bronze welding wire"/>
        <n v="0"/>
        <s v="CNC machine"/>
        <s v="Laser Cutting_x000a_CO2 LASER CUTTING_x000a_Four lasers with up to 3,500 watts of cutting power.   CNC Turret Punching_x000a_AMADA TURRET PRESSES_x000a_Coma 375 Thick Turret, and Vella Turret.                      CNC Bending _x000a_CNC PRESS BREAKS_x000a_Variety of press breaks to serve your needs, up to 350 tons of pressure and single setup, multiple bend length and angle ability.                Welding_x000a_PRECISION WELDING_x000a_Precision welding with experienced welding technicians.  We can design and fabricate our own jigs and fixtures."/>
        <s v="latest computer-aided detailing and fabricating systems.state of the art processing machines utilizing CNC files.modern welding equipment, blast cleaning facilities."/>
        <s v="used equipment was listed"/>
        <s v="three Wood-Mizer WM4000 industrial thin-kerf headrigs and two multi-head horizontal resaws for the primary and secondary breakdown of logs into pallet components"/>
        <s v="perforated drum roasters"/>
        <s v="fully-equipped pilot facilities for beverage packaging and printing technology.                                                                               straight line vacuum sealing machines,conveyors,automatic capping equipment ,Feeders,"/>
        <s v="rock’s EVERLOC® Roof Mount System,Brock’s LeMar® Catwalk and Tower Support Systems"/>
        <s v="cutting-edge printing equipment"/>
        <s v="LATHES,GEAR CUTTING,MILLING,DRILLING_x000a_GRINDING,_x000a_WELDING,FABRICATING AND PUNCHING,_x000a_INSPECTION EQUIPMENT"/>
        <s v="Stamping Press equipment,"/>
        <s v=" CAD design and 3-D solid modeling for rapid prototyping (stereo-lithography),COMPUTER INTEGRATED MANUFACTURING"/>
        <s v="&quot;11000 Ton Hydraulic Betendorf_x000a_ 2500 Ton Double Action Hydraulic_x000a_ 1250 Ton Double Action Hydraulic_x000a_ 3450 Ton Mechanical Straight Side Hamilton_x000a_ 1150 Ton Bliss Straight Side_x000a_ 1150 Ton Verson OBI_x000a_ 1130 Ton Cleveland Straight Side_x000a_ 1125 Ton OBI Bliss_x000a_ 4100 Ton Mechanical Straight Side_x000a_ 1100 Ton Mechanical Gap Dries &amp; Krump_x000a_ 180 Ton Mechanical Gap Rouselle_x000a_ 1500 Ton Hydraulic CNC Press Brake_x000a_ 1175 Ton Hydraulic Press Brake_x000a_ 1150 Ton Mechanical Press Brake Flange_x000a_ 1130 Ton Hydraulic CNC Press Brake_x000a_ 190 Ton Hydraulic CNC Press Brake_x000a_ 180 Ton Hydraulic CNC Press Brake_x000a_ 175 Ton Hydraulic CNC Press Brake_x000a_ 140 Ton Hydraulic CNC Press Brake_x000a_ 1225 Ton Turret Punch CNC1Laser Trumpf 2000 Watt_x000a_60 x 100&quot;&quot;_x000a_ 1CNC Plasma Burn Table_x000a_60 x 120&quot;&quot;_x000a_ 1CNC Plasma Burn Table_x000a_72 x 264&quot;&quot;_x000a_ 1CNC Burn Table_x000a_High Definition Near Laser Quality_x000a_60 x 120&quot;&quot;_x000a_ 1Robotic 7 Axis Plasma Trim Cell_x000a_High Definition Near Laser Quality_x000a_ 1Shear Mechanical Cincinnati _x000a_3/16 x 96&quot;&quot;_x000a_ 1Shear Mechanical Cincinnati _x000a_1/4 x 48&quot;&quot;_x000a_ 1Ironworkers_x000a_ 2Abrasive Cutoff_x000a_ 1Horizontal Band Saw_x000a_12 x 21 Auto_x000a_ 1Horizontal Band Saw_x000a_12 x 13 Auto_x000a_ 1Horizontal Band Saw_x000a_9 x 16 Miter_x000a_ 1Vertical Band Saw 24&quot;&quot;_x000a_ 1Cold Saw 12&quot;&quot;_x000a_ 1Rotary Former 2 HP_x000a_ 1Pinch Roller 30 x 2&quot;&quot;_x000a_ 1Hossfeld &amp; Di-Arco Benders_x000a_ 9Mig Welder450-650 Amp_x000a_ 4Tig Welder 350 Amp_x000a_ 4Various Small Welding Machines_x000a_ 1Projection Welder 70 KVA_x000a_ 1Spot Welder 40 KVA_x000a_ 1Stud Welder 200 KVA_x000a_ 1Metal-Lax Weld Stress Relief Unit_x000a_ 9Various Weld Positioner_x000a_ 4Acord Weld Tables 48 x 120&quot;&quot;                          1Vertical MC CNC Hass VF9_x000a_X-Axis 90&quot;&quot;; Y-Axis 40&quot;&quot;; Z-Axis 20&quot;&quot;_x000a_ 2Vertical MC CNC Hass_x000a_X-Axis 30&quot;&quot;; Y-Axis 16&quot;&quot;; Z-Axis 20&quot;&quot;_x000a_ 1Lathe CNC Haas_x000a_14 x 34&quot;&quot; Bar Feed &amp; Tailstock_x000a_ 1Vertical Mill No. 4_x000a_ 1Horizontal Mill No. 3_x000a_ 1Vertical Mill W/DRO_x000a_ 1Radial Drill 48&quot;&quot;_x000a_ 1Surface Grinder 24 x 12&quot;&quot;_x000a_ 1Surface Grinder 18 x 6&quot;&quot;_x000a_ 1Lathe Leblond 36 x 17&quot;&quot;_x000a_ 3Drill Presses_x000a_ 1HVLP Paint Facilities_x000a_ 1Automated Part Washing Line_x000a_ 1Fully Equipped Inspection_x000a_Calibration Traceable to NIS         &quot;"/>
        <s v="Large Testing And Repair Facility_x000d__x000a_Complete Array of Load Cells and Testing Equipment"/>
        <s v="Automated Assembly Machines_x000a_Material Handling Systems_x000a_Packaging Equipment_x000a_Vision Systems_x000a_Electrical Panels             Robot Integration_x000a_Material Payoff Systems_x000a_Conveyors_x000a_Adhesive Application &amp; Coating Systems Accumulation Systems_x000d__x000a_Heaters &amp; Ovens_x000d__x000a_Automated Drill Machines_x000d__x000a_Cut To Size Equipment"/>
        <s v="axial lead insertion and our radial lead insertion machines "/>
        <s v="advanced lighting systems using in-house CAE for optic developmentm, multiple 3-station, 4-color molding capability presses, In-house coating systems include e-coat, paint, and zinc plating. We utilize synchronous and cell-type assembly systems with various level of automation where appropriate"/>
        <s v="CAD"/>
        <s v="Shalco U-180’s, Redford 44A, 16, 22, CB-5, CB-10_x000a__x000a_BP6A, Dep 100, Carver Batch &amp; Continuous Mixers,Spectrometer - Atomcomp 81, Microsocopic Analysis_x000a__x000a_Leeds &amp; Northrup MAXILAB II, Brinell Testing,Conventional Super Tumblast Wheelabrators"/>
        <s v="computer aided analyses"/>
        <s v=" CNC lasers, automated brake presses, and large scale painting and powder coating systems, Girtz can manufacture precision components that will last a lifetime"/>
        <s v="CAD,HAULING equipment,               rigging equipment : Press move,Extruder,Food processing equipment,      excavating equipment:  Waste water lift station,Backhoe,Roller,Bulldozer,Excavator,Propane concrete saw,Skid loader,Dump truck,Mini excavator with thumb,"/>
        <s v="four milling centers, two lathes, and an additional lathe with Milling capability for faster turnover"/>
        <s v="Four high volume State of the Art continuous wire mesh belt Austempering furnaces, All furnaces are equipped with computerized autoloaders"/>
        <s v="state-of-the-art manufacturing facility,"/>
        <s v="10 vans"/>
        <s v="2 - 800 Ton Transfer Presses_x000a_4 - 200 Ton Aida Gap Presses_x000a_21 - 150 Ton Aida Gap Presses_x000a_2 - Robot Transfer Lines_x000a_2000 Ton transfer Press                          127 -  MIG Welding Robots_x000d__x000a_3 - TIG Welding Robots_x000d__x000a_1 - Automated Arc Welding Machine_x000d__x000a_23 - Projection Welding Machines_x000d__x000a_14 - Stationary Spot Welding Machines_x000d__x000a_44 Miscellaneous Assembly Machines_x000d__x000a_1 - Robot Spot Welding_x000d__x000a_1 - Material Handling Robot_x000d__x000a_1 - Electro deposition coating equipment_x000d__x000a_1 - NC Lathe_x000d__x000a_3 - Surface Grinder                "/>
        <s v="both Horizontal and Vertical shuttle molding machines ranging in size from 50 to 120 ton, most up-to-date CAD/CAM software in conjuction with a complete suite of mold building machines including Wire and RAM-type CNC EDM machines, state of the art CMM and VMM machines to check our parts for conformance"/>
        <s v="latest tribology equipment"/>
        <s v="lathes, mills, saws, drill presses, welding benches, and grinders,"/>
        <s v="1_x0009_1000 Ton Hydraulic Betendorf_x000a_ _x0009_2_x0009_500 Ton Double Action Hydraulic_x000a_ _x0009_1_x0009_250 Ton Double Action Hydraulic_x000a_ _x0009_3_x0009_450 Ton Mechanical Straight Side Hamilton_x000a_ _x0009_1_x0009_150 Ton Bliss Straight Side_x000a_ _x0009_1_x0009_150 Ton Verson OBI_x000a_ _x0009_1_x0009_130 Ton Cleveland Straight Side_x000a_ _x0009_1_x0009_125 Ton OBI Bliss_x000a_ _x0009_4_x0009_100 Ton Mechanical Straight Side_x000a_ _x0009_1_x0009_100 Ton Mechanical Gap Dries &amp; Krump_x000a_ _x0009_1_x0009_80 Ton Mechanical Gap Rouselle_x000a_ _x0009_1_x0009_500 Ton Hydraulic CNC Press Brake_x000a_ _x0009_1_x0009_175 Ton Hydraulic Press Brake_x000a_ _x0009_1_x0009_150 Ton Mechanical Press Brake Flange_x000a_ _x0009_1_x0009_130 Ton Hydraulic CNC Press Brake_x000a_ _x0009_1_x0009_90 Ton Hydraulic CNC Press Brake_x000a_ _x0009_1_x0009_80 Ton Hydraulic CNC Press Brake_x000a_ _x0009_1_x0009_75 Ton Hydraulic CNC Press Brake_x000a_ _x0009_1_x0009_40 Ton Hydraulic CNC Press Brake_x000a_ _x0009_1_x0009_225 Ton Turret Punch CNC1_x0009_Laser Trumpf 2000 Watt_x000a_60 x 100&quot;_x000a_ _x0009_1_x0009_CNC Plasma Burn Table_x000a_60 x 120&quot;_x000a_ _x0009_1_x0009_CNC Plasma Burn Table_x000a_72 x 264&quot;_x000a_ _x0009_1_x0009_CNC Burn Table_x000a_High Definition Near Laser Quality_x000a_60 x 120&quot;_x000a_ _x0009_1_x0009_Robotic 7 Axis Plasma Trim Cell_x000a_High Definition Near Laser Quality_x000a_ _x0009_1_x0009_Shear Mechanical Cincinnati _x000a_3/16 x 96&quot;_x000a_ _x0009_1_x0009_Shear Mechanical Cincinnati _x000a_1/4 x 48&quot;_x000a_ _x0009_1_x0009_Ironworkers_x000a_ _x0009_2_x0009_Abrasive Cutoff_x000a_ _x0009_1_x0009_Horizontal Band Saw_x000a_12 x 21 Auto_x000a_ _x0009_1_x0009_Horizontal Band Saw_x000a_12 x 13 Auto_x000a_ _x0009_1_x0009_Horizontal Band Saw_x000a_9 x 16 Miter_x000a_ _x0009_1_x0009_Vertical Band Saw 24&quot;_x000a_ _x0009_1_x0009_Cold Saw 12&quot;_x000a_ _x0009_1_x0009_Rotary Former 2 HP_x000a_ _x0009_1_x0009_Pinch Roller 30 x 2&quot;_x000a_ _x0009_1_x0009_Hossfeld &amp; Di-Arco Benders_x000a_ _x0009_9_x0009_Mig Welder450-650 Amp_x000a_ _x0009_4_x0009_Tig Welder 350 Amp_x000a_ _x0009_4_x0009_Various Small Welding Machines_x000a_ _x0009_1_x0009_Projection Welder 70 KVA_x000a_ _x0009_1_x0009_Spot Welder 40 KVA_x000a_ _x0009_1_x0009_Stud Welder 200 KVA_x000a_ _x0009_1_x0009_Metal-Lax Weld Stress Relief Unit_x000a_ _x0009_9_x0009_Various Weld Positioner_x000a_ _x0009_4_x0009_Acord Weld Tables 48 x 120&quot;                          1_x0009_Vertical MC CNC Hass VF9_x000a_X-Axis 90&quot;; Y-Axis 40&quot;; Z-Axis 20&quot;_x000a_ _x0009_2_x0009_Vertical MC CNC Hass_x000a_X-Axis 30&quot;; Y-Axis 16&quot;; Z-Axis 20&quot;_x000a_ _x0009_1_x0009_Lathe CNC Haas_x000a_14 x 34&quot; Bar Feed &amp; Tailstock_x000a_ _x0009_1_x0009_Vertical Mill No. 4_x000a_ _x0009_1_x0009_Horizontal Mill No. 3_x000a_ _x0009_1_x0009_Vertical Mill W/DRO_x000a_ _x0009_1_x0009_Radial Drill 48&quot;_x000a_ _x0009_1_x0009_Surface Grinder 24 x 12&quot;_x000a_ _x0009_1_x0009_Surface Grinder 18 x 6&quot;_x000a_ _x0009_1_x0009_Lathe Leblond 36 x 17&quot;_x000a_ _x0009_3_x0009_Drill Presses_x000a_ _x0009_1_x0009_HVLP Paint Facilities_x000a_ _x0009_1_x0009_Automated Part Washing Line_x000a_ _x0009_1_x0009_Fully Equipped Inspection_x000a_Calibration Traceable to NIS         "/>
        <s v="Fabrication and Installation Equipment_x000a__x000a_    •    Tig, mig, and stick welders_x000a_    •    Ironworkers_x000a_    •    Bridgeport milling machine_x000a_    •    10 foot shear_x000a_    •    150-ton break_x000a_    •    6,000 lb to 40,000 lb forklifts_x000a_    •    4-ton to 16-ton carry-deck cranes_x000a__x000a_Hauling Equipment_x000a_Specialized Trailers_x000a_Multi-Axle Trailers"/>
        <s v="Three electric arc furnaces with the flexibility of acid and basic melting practices                                        Machines:                                                       _x000a_Seven vertical turning machines with swings up to 84-inches in diameter_x000a_Ten conventional engine lathes with swings up to 84-inches in diameter_x000a_Six Giddings &amp; Lewis horizontal boring mills_x000a_Three multi-pallet horizontal machining centers_x000a_Multi-pallet vertical five-sided machining center_x000a_One CNC Engine Lathe up to 80&quot; swing_x000a_One 5 Axis vertical machining center_x000a_One 5 Axis turning center up to 92&quot; swing_x000a_Machines:_x000a_Gauges are uniquely identified with individual serial numbers for _x0003_trackability_x000a_Gauges are maintained and calibrated by certified Harrison Steel employees and in conjunction with a third party accredited calibration _x0003_service_x000a_2 faro arms for dimensional inspection  Mazak V100 and E1850 machines"/>
        <s v=" "/>
        <s v="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
        <s v="MACHINING                                                                                                                      • Fixturing_x000a_• Conventional machining_x000a_• Precision CNC turning and milling_x000a_• Dedicated machining equipment_x000a_"/>
        <s v=" equipped with CNC burn tables and drilling machines, shot-blasting cabinets and more.laser cutting and turret punching technology                                         CNC burn table (9’x21’ cutting, up to 3” thick)_x000a_Voortman V630 CNC drill and V1250 saw (50″ tall by 60′ long beam capacity)_x000a_Pangborn conveyor-fed shotblasting cabinet_x000a_8 overhead cranes (up to 15-ton capacity)_x000a_Global Finishing Solutions down draft paint booth (55 ’x 20’ x 16’)"/>
        <s v="TMF offers a variety of CNC Machining options. _x000a_1.Vertical_x000a_2.Horizontal_x000a_3.Turning_x000a_4.High Speed Drill Tap                                                                                                         5. Axis Machining_x000a_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_x000a_6.robotically controlled oxy fuel cutting torch on flat bar to perform certain operations at a lower cost than could done on a CNC machine                           7.2 Tumbler_x000a_8.3 Table Blast machines up to 100 inch_x000a_9.2 Pass through"/>
        <s v="high-volume CNC cutting shops"/>
        <s v="Moulding stations feature Diamond Tooling, Accurate Trimmers, and Double End Tenoner for coping with virtually Zero Tear Out, Edge Profiling with Single and Double End Tenoners for Shaping, Sanding and Diamond Edge Profiling,CNC Routing"/>
        <s v=" mid-century bow machine designed and developed by Indiana Ribbon + Bow's founder J.J. Thayer,Over 100 Ribbon and Bow Manufacturing machines,Starbow/Cluster Gift Bow Machines,Pre-notched Hank Pom Gift Bow Machines,Pre-fluffed Hank Pom Gift Bow Machines,Taffy Gift Bow Machines,Ribbon Slitting and Decorating Machines,Winding Equipment,SPOOL/POLYLOCK EQUIPMENT,Spool Assembly Machines designed and Manufactured by Indiana Ribbon,Tube/Core Winders,Punch Presses (Die Cut Flanges),Polylock Assembly,Printing Presses,Paper Converting"/>
        <s v=" 14 Mechanical and CNC spring coiling machines,conveyor belt ovens, batch ovens and also, test ovens ,  three grinding machines, one vertical and two horizontal"/>
        <s v="10 Ton to 65 Ton presses,"/>
        <s v="High volume efficient Komax Zeta wire machines,Milling and Turning Machines,"/>
      </sharedItems>
    </cacheField>
    <cacheField name="Comments/ vamsi" numFmtId="0">
      <sharedItems containsBlank="1" containsMixedTypes="1" containsNumber="1" containsInteger="1" minValue="0" maxValue="0"/>
    </cacheField>
    <cacheField name="Processes" numFmtId="0">
      <sharedItems containsBlank="1" longText="1"/>
    </cacheField>
    <cacheField name="Technology used" numFmtId="0">
      <sharedItems containsBlank="1"/>
    </cacheField>
    <cacheField name="Custom built option " numFmtId="0">
      <sharedItems containsBlank="1"/>
    </cacheField>
    <cacheField name="materials " numFmtId="0">
      <sharedItems containsBlank="1"/>
    </cacheField>
  </cacheFields>
  <extLst>
    <ext xmlns:x14="http://schemas.microsoft.com/office/spreadsheetml/2009/9/main" uri="{725AE2AE-9491-48be-B2B4-4EB974FC3084}">
      <x14:pivotCacheDefinition pivotCacheId="16403976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05.842158333333" createdVersion="6" refreshedVersion="6" minRefreshableVersion="3" recordCount="226" xr:uid="{8A8FE506-FDEE-43D4-A80B-B10794884BF8}">
  <cacheSource type="worksheet">
    <worksheetSource name="Table3[Certifications]"/>
  </cacheSource>
  <cacheFields count="1">
    <cacheField name="Certifications" numFmtId="0">
      <sharedItems count="39">
        <s v="N"/>
        <s v="ISO 9001"/>
        <s v="ISO 9001, ANAB, BBB"/>
        <s v="ISO 13485"/>
        <s v="ISO 9001, AS9100"/>
        <s v="FSPCA"/>
        <s v="ISO 9000"/>
        <s v="BBB"/>
        <s v="ISO 9001, SAE AS9100, ISO 27001"/>
        <s v="TS16949: 2009, ISO 9001:2008, ISO 13485"/>
        <s v="ASME"/>
        <s v="ISO 9001:2008"/>
        <s v="CWB"/>
        <s v="ISO 9001:2015"/>
        <s v="ANSI"/>
        <s v="ASME, CWI"/>
        <s v="TS 16949"/>
        <s v="CGMP"/>
        <s v="ISO 9001:2008, CGMP, SQS"/>
        <s v="ISO 9002"/>
        <s v="TS 16949:2009, ISO 9001, ISO 14000, ISO 13485"/>
        <s v="ISO 9001:2008, ISO 140001:2004"/>
        <s v="ISO 9001:2015 "/>
        <s v="IATF 16949:2016, ISO 14001:2015"/>
        <s v="ISO/TS 16949:2009"/>
        <s v="ISO 9001, TS 16949, ABS product quality assurance"/>
        <s v="ISO 9001:2015, TS 16949, QS 9000"/>
        <s v="TS 16949:2009"/>
        <s v="NSF Food Equipment Standard 2"/>
        <s v="IATF 16949, ISO 9001, ISO 14001"/>
        <s v="ISO 9001:2015, ASME"/>
        <s v="TS 16949:2009, ISO 14001:2004"/>
        <s v="ISO 14001, ISO 9001, TS 16949"/>
        <s v="ISO9000" u="1"/>
        <s v="TS16949: 2009, ISO: 9001:2008, ISO: 13485" u="1"/>
        <s v="ISO9001" u="1"/>
        <s v="ISO9001, AS9100" u="1"/>
        <s v="ISO 9001: 2008" u="1"/>
        <s v="ISO:900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n v="1"/>
    <x v="0"/>
    <m/>
    <s v="windowgenie.com"/>
    <n v="1"/>
    <s v="S"/>
    <m/>
    <x v="0"/>
    <x v="0"/>
    <s v="-"/>
    <s v="An unclassified, single location business; Annual revenue = 146483 and # of employees = 2; https://www.manta.com/c/mr4mtqn/3-point-connection-inc"/>
    <s v="N"/>
    <m/>
    <x v="0"/>
    <s v="website is wrong"/>
    <m/>
    <m/>
    <m/>
    <m/>
  </r>
  <r>
    <n v="2"/>
    <x v="1"/>
    <m/>
    <s v="3hlogistics.com"/>
    <n v="1"/>
    <s v="D"/>
    <m/>
    <x v="0"/>
    <x v="1"/>
    <m/>
    <s v="A unclassified, single location business; Annual revenue = 500000 and # of employees = 3; https://www.manta.com/c/mb0frky/3-h-logistics-llc; Cargo loading and unloading services; Transportation services"/>
    <s v="N"/>
    <s v="D"/>
    <x v="0"/>
    <s v="website is wrong"/>
    <m/>
    <m/>
    <m/>
    <m/>
  </r>
  <r>
    <n v="3"/>
    <x v="2"/>
    <m/>
    <s v="brightsheetmetal.com/a-to-z-sheet-metal"/>
    <n v="1"/>
    <s v="S"/>
    <m/>
    <x v="1"/>
    <x v="2"/>
    <s v="HVAC, plumbing and custom cutting"/>
    <s v="From HVAC to plumbing to custom cutting, look to our family of companies to create exceptional results for your sheet metal project needs."/>
    <s v="N"/>
    <s v="S"/>
    <x v="1"/>
    <s v="shared website?"/>
    <m/>
    <m/>
    <m/>
    <m/>
  </r>
  <r>
    <n v="4"/>
    <x v="3"/>
    <m/>
    <s v="araymondtinnerman.com"/>
    <n v="1"/>
    <s v="D"/>
    <m/>
    <x v="1"/>
    <x v="3"/>
    <s v="Fastening Solutions: Clips, nuts, wire management"/>
    <s v="ARaymond Tinnerman, part of the ARaymond Network, is a global supplier of fastening solutions"/>
    <s v="N"/>
    <s v="D"/>
    <x v="0"/>
    <m/>
    <m/>
    <m/>
    <m/>
    <m/>
  </r>
  <r>
    <n v="5"/>
    <x v="4"/>
    <m/>
    <s v="abcmetals.com"/>
    <n v="1"/>
    <s v="D"/>
    <m/>
    <x v="2"/>
    <x v="4"/>
    <s v="Copper, Brass, Phos Bronze, Cupro Nickel Alloys- along with Aluminum, Stainless and Carbon Steel. light fabrication in the form of: Slitting, Cut-To-Length, Traverse Winding, Commerical Tinning, Tension Leveling, Edging, Decambering and we can supply Electro Plated Product- _x000a_"/>
    <s v="Distributors for : Luvata_x000a_PMX Industries_x000a_Nacobre_x000a_Hussey Copper_x000a_Brush Wellman_x000a_The Miller Co._x000a_KM Europa Metal AG_x000a_Precision Specialty Metal;                                           Just 3 locations - Indiana (1) and Texas (2)"/>
    <s v="ISO 9001"/>
    <s v="D"/>
    <x v="0"/>
    <m/>
    <m/>
    <m/>
    <m/>
    <m/>
  </r>
  <r>
    <n v="6"/>
    <x v="5"/>
    <m/>
    <s v="asipages.com"/>
    <n v="1"/>
    <s v="S"/>
    <m/>
    <x v="0"/>
    <x v="5"/>
    <m/>
    <m/>
    <s v="N"/>
    <s v="D"/>
    <x v="0"/>
    <s v="service provider"/>
    <m/>
    <m/>
    <m/>
    <m/>
  </r>
  <r>
    <n v="7"/>
    <x v="6"/>
    <m/>
    <s v="accuburninc.com"/>
    <n v="1"/>
    <s v="S"/>
    <m/>
    <x v="1"/>
    <x v="6"/>
    <s v="Precision Plasma Cutting, Precision Laser Cutting, Heavy Gauge Flame Cutting, Metal Forming, Efficient Estimates, Accurate Estimates, Turnkey Production Capabilities, Extensive Inventory of Raw Material, and Shotblasting &amp; Deburring Metal Finishing"/>
    <m/>
    <s v="ISO 9001, ANAB, BBB"/>
    <s v="D"/>
    <x v="2"/>
    <m/>
    <m/>
    <m/>
    <m/>
    <m/>
  </r>
  <r>
    <n v="8"/>
    <x v="7"/>
    <m/>
    <s v="acell.com"/>
    <n v="1"/>
    <s v="D"/>
    <m/>
    <x v="1"/>
    <x v="7"/>
    <s v="ACell manufactures the only commercially available extracellular matrix (ECM) made of urinary bladder matrix (UBM)"/>
    <s v="ACell is a leading regenerative medicine company that develops and manufactures products designed to facilitate the body’s ability to repair and remodel tissue. Our company helps patients in a variety of settings heal differently"/>
    <s v="ISO 13485"/>
    <s v="D"/>
    <x v="0"/>
    <m/>
    <m/>
    <m/>
    <m/>
    <m/>
  </r>
  <r>
    <n v="9"/>
    <x v="8"/>
    <m/>
    <s v="acuitybrands.com"/>
    <n v="1"/>
    <s v="D"/>
    <m/>
    <x v="3"/>
    <x v="8"/>
    <m/>
    <s v="providers of lighting and building management solutions"/>
    <s v="N"/>
    <s v="D"/>
    <x v="3"/>
    <m/>
    <m/>
    <m/>
    <m/>
    <m/>
  </r>
  <r>
    <n v="10"/>
    <x v="9"/>
    <m/>
    <s v="apt-power.com"/>
    <n v="1"/>
    <s v="D"/>
    <m/>
    <x v="3"/>
    <x v="8"/>
    <m/>
    <s v="A design/build electrical contractor specializing in all areas of design, installation and maintenance for the lighting, electrical and signage specialty fields; Lighting, electrical and signage services"/>
    <s v="N"/>
    <s v="D"/>
    <x v="0"/>
    <m/>
    <m/>
    <m/>
    <m/>
    <m/>
  </r>
  <r>
    <n v="11"/>
    <x v="10"/>
    <m/>
    <s v="polyscitech.com"/>
    <n v="1"/>
    <s v="D"/>
    <m/>
    <x v="0"/>
    <x v="9"/>
    <m/>
    <s v=" variety of research products and services with a focus on controlled release, medicinal-delivery, and biomedical applications.                                                      Akinalytics is the contact analysis division of Akina, Inc._x000a_Now delivering client files via our secure Akinalytics Project Portal._x000a__x000a_POLYSCITECH - Polymer division of Akina"/>
    <s v="N"/>
    <s v="D"/>
    <x v="0"/>
    <m/>
    <m/>
    <m/>
    <m/>
    <m/>
  </r>
  <r>
    <n v="12"/>
    <x v="11"/>
    <m/>
    <s v="alaindiana.org"/>
    <n v="1"/>
    <s v="D"/>
    <m/>
    <x v="0"/>
    <x v="10"/>
    <m/>
    <m/>
    <s v="N"/>
    <s v="D"/>
    <x v="0"/>
    <m/>
    <m/>
    <m/>
    <m/>
    <m/>
  </r>
  <r>
    <n v="13"/>
    <x v="12"/>
    <m/>
    <s v="arconic.com"/>
    <n v="1"/>
    <s v="S"/>
    <m/>
    <x v="1"/>
    <x v="2"/>
    <s v="For automotive, defense and commercial transportation"/>
    <s v="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
    <s v="N"/>
    <s v="S"/>
    <x v="0"/>
    <s v="website is wrong?"/>
    <m/>
    <m/>
    <m/>
    <m/>
  </r>
  <r>
    <n v="14"/>
    <x v="13"/>
    <m/>
    <s v="aspi-nc.com"/>
    <n v="1"/>
    <m/>
    <m/>
    <x v="1"/>
    <x v="2"/>
    <s v="gears"/>
    <m/>
    <s v="ISO 9001, AS9100"/>
    <s v="S"/>
    <x v="4"/>
    <m/>
    <m/>
    <m/>
    <m/>
    <m/>
  </r>
  <r>
    <n v="15"/>
    <x v="14"/>
    <m/>
    <s v="alloycustomproducts.com"/>
    <n v="1"/>
    <m/>
    <m/>
    <x v="1"/>
    <x v="2"/>
    <s v="cryogenic semi-trailer "/>
    <s v="lAloy Custom Products is the premier cryogenic semi-trailer manufacturer. "/>
    <s v="N"/>
    <m/>
    <x v="0"/>
    <m/>
    <m/>
    <m/>
    <m/>
    <m/>
  </r>
  <r>
    <n v="16"/>
    <x v="15"/>
    <m/>
    <s v="ind-pallet-corp.com"/>
    <n v="1"/>
    <s v="S"/>
    <m/>
    <x v="1"/>
    <x v="2"/>
    <s v="pallet"/>
    <m/>
    <s v="N"/>
    <s v="D"/>
    <x v="0"/>
    <m/>
    <m/>
    <m/>
    <m/>
    <m/>
  </r>
  <r>
    <n v="17"/>
    <x v="16"/>
    <m/>
    <s v="affordableforyou.com"/>
    <n v="1"/>
    <s v="S"/>
    <m/>
    <x v="0"/>
    <x v="11"/>
    <m/>
    <s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
    <s v="FSPCA"/>
    <m/>
    <x v="0"/>
    <s v="website is wrong?"/>
    <m/>
    <m/>
    <m/>
    <m/>
  </r>
  <r>
    <n v="18"/>
    <x v="17"/>
    <m/>
    <s v="amwelding.com"/>
    <n v="1"/>
    <s v="S"/>
    <m/>
    <x v="1"/>
    <x v="2"/>
    <s v="MIG, TIG, Stick welders, engine drives, multi-process and multi-operator welders, spot welders, submerged arc welders, wire feeders"/>
    <m/>
    <s v="N"/>
    <s v="D"/>
    <x v="5"/>
    <m/>
    <m/>
    <m/>
    <m/>
    <m/>
  </r>
  <r>
    <n v="19"/>
    <x v="18"/>
    <m/>
    <s v="ameri-tekmfg.com"/>
    <n v="1"/>
    <s v="S"/>
    <m/>
    <x v="4"/>
    <x v="12"/>
    <s v="Parts are made out of any of these materials: Aluminum, Beryllium Copper, Brass, Cold Rolled Steel, Copper, Hot Rolled Steel, Phosphorus Bronze, Spring Steel, Stainless Steel and any pre-plated material."/>
    <s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
    <s v="ISO 9001"/>
    <s v="S"/>
    <x v="6"/>
    <m/>
    <m/>
    <m/>
    <m/>
    <m/>
  </r>
  <r>
    <n v="20"/>
    <x v="19"/>
    <m/>
    <s v="ssci-inc.com"/>
    <n v="1"/>
    <s v="S"/>
    <m/>
    <x v="0"/>
    <x v="13"/>
    <s v="analytical services, drug sbstance, drug product and delivery , biochemistry services"/>
    <s v="SSCI, A Division of AMRI provides comprehensive cGMP solid state chemistry research and analytical services to the pharmaceutical industry"/>
    <s v="N"/>
    <s v="D"/>
    <x v="0"/>
    <m/>
    <m/>
    <m/>
    <m/>
    <m/>
  </r>
  <r>
    <n v="21"/>
    <x v="20"/>
    <m/>
    <s v="andersonsplantnutrient.com"/>
    <n v="1"/>
    <s v="D"/>
    <m/>
    <x v="0"/>
    <x v="14"/>
    <s v="Cover: Plant nutrients, agriculture, turf and ornamental, cob products and contract manufacturing"/>
    <s v="The Plant Nutrient Group formulates, stores, and distributes nutrient, specialty, and industrial inputs and corncob based products through our strategically located facilities and extensive network."/>
    <s v="N"/>
    <s v="D"/>
    <x v="0"/>
    <m/>
    <m/>
    <m/>
    <m/>
    <m/>
  </r>
  <r>
    <n v="22"/>
    <x v="21"/>
    <m/>
    <s v="herr-voss.com"/>
    <n v="1"/>
    <s v="S"/>
    <m/>
    <x v="1"/>
    <x v="2"/>
    <s v="coil processing solutions and mill processing solutions"/>
    <s v="ANDRITZ Herr-Voss Stamco delivers turnkey solutions and support for coil and sheet metal processing industries.  Whether you are a primary producer, service center, processor or OEM, AHVS is your source for all your coil and sheet processing needs."/>
    <s v="ISO 9001"/>
    <s v="S"/>
    <x v="7"/>
    <m/>
    <m/>
    <m/>
    <m/>
    <m/>
  </r>
  <r>
    <n v="23"/>
    <x v="22"/>
    <m/>
    <s v="adm.com"/>
    <n v="1"/>
    <s v="D"/>
    <m/>
    <x v="0"/>
    <x v="15"/>
    <s v="food, suppliments, animal nutritions, logistics"/>
    <s v="For more than a century, the people of Archer Daniels Midland Company (NYSE: ADM) have transformed crops into products that serve the vital needs of a growing world. Today, we’re one of the world’s largest agricultural processors and food ingredient providers"/>
    <s v="N"/>
    <s v="S"/>
    <x v="0"/>
    <m/>
    <m/>
    <m/>
    <m/>
    <m/>
  </r>
  <r>
    <n v="24"/>
    <x v="23"/>
    <m/>
    <s v="arconic.com"/>
    <n v="1"/>
    <s v="S"/>
    <m/>
    <x v="1"/>
    <x v="12"/>
    <s v="For automotive, defense and commercial transportation"/>
    <s v="From materials science that breaks the barriers of possibility, to precision engineering that solves the toughest challenges, Arconic helps transform the way we fly, drive, build and power."/>
    <s v="N"/>
    <s v="S"/>
    <x v="8"/>
    <m/>
    <m/>
    <m/>
    <m/>
    <m/>
  </r>
  <r>
    <n v="25"/>
    <x v="24"/>
    <m/>
    <s v="arxan.com"/>
    <n v="1"/>
    <m/>
    <m/>
    <x v="0"/>
    <x v="16"/>
    <s v="Layered, Adaptive App and Data Protection                              Detection and Prevention of Application Attacks                          Enterprise App Distribution and Policy Management (Apperian)"/>
    <s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
    <s v="N"/>
    <s v="D"/>
    <x v="0"/>
    <m/>
    <m/>
    <m/>
    <m/>
    <m/>
  </r>
  <r>
    <n v="26"/>
    <x v="25"/>
    <m/>
    <s v="awardsunlimitedinc.net"/>
    <n v="1"/>
    <s v="S"/>
    <m/>
    <x v="0"/>
    <x v="17"/>
    <s v="plaques, acrylics, name badges, flags, etc"/>
    <m/>
    <s v="N"/>
    <s v="D"/>
    <x v="0"/>
    <m/>
    <m/>
    <m/>
    <m/>
    <m/>
  </r>
  <r>
    <n v="27"/>
    <x v="26"/>
    <m/>
    <s v="adeccousa.com"/>
    <n v="1"/>
    <s v="D"/>
    <m/>
    <x v="0"/>
    <x v="18"/>
    <m/>
    <s v="a platform to search for jobs"/>
    <s v="N"/>
    <s v="S"/>
    <x v="0"/>
    <s v="job search "/>
    <m/>
    <m/>
    <m/>
    <m/>
  </r>
  <r>
    <n v="28"/>
    <x v="27"/>
    <m/>
    <s v="signXperts.com"/>
    <n v="1"/>
    <s v="S"/>
    <m/>
    <x v="0"/>
    <x v="19"/>
    <s v="for vehicles, outdoors of a building, or interiors of a building"/>
    <m/>
    <s v="N"/>
    <s v="S"/>
    <x v="0"/>
    <s v="no info on website"/>
    <m/>
    <m/>
    <m/>
    <m/>
  </r>
  <r>
    <n v="29"/>
    <x v="28"/>
    <m/>
    <s v="baereaerospace.com"/>
    <n v="1"/>
    <s v="S"/>
    <m/>
    <x v="3"/>
    <x v="20"/>
    <s v="Engineering design and field support, failure analysis support , project mgmt support"/>
    <m/>
    <s v="N"/>
    <s v="S"/>
    <x v="0"/>
    <s v="consulting"/>
    <m/>
    <m/>
    <m/>
    <m/>
  </r>
  <r>
    <n v="30"/>
    <x v="29"/>
    <m/>
    <s v="bakerspecialty.com"/>
    <n v="1"/>
    <s v="S"/>
    <m/>
    <x v="2"/>
    <x v="21"/>
    <s v="plumbing, HVAC, and industrial piping products"/>
    <m/>
    <s v="N"/>
    <s v="S"/>
    <x v="0"/>
    <m/>
    <m/>
    <m/>
    <m/>
    <m/>
  </r>
  <r>
    <n v="31"/>
    <x v="30"/>
    <m/>
    <s v="ball.com"/>
    <n v="1"/>
    <s v="D"/>
    <m/>
    <x v="0"/>
    <x v="22"/>
    <s v="Ball Corporation is a provider of metal packaging for beverages, foods and household products, and of aerospace and other technologies and services to commercial and governmental customers."/>
    <m/>
    <s v="N"/>
    <s v="S"/>
    <x v="0"/>
    <m/>
    <m/>
    <m/>
    <m/>
    <m/>
  </r>
  <r>
    <n v="32"/>
    <x v="31"/>
    <m/>
    <s v="bane-welker.com"/>
    <n v="1"/>
    <s v="S"/>
    <m/>
    <x v="0"/>
    <x v="23"/>
    <s v="tractors, harvesters, chemical applicators, tillage equipments, hay and forage equipment,  construction equipments"/>
    <s v="Farm equipment dealer; also online auctions possible; used equipment selling platform"/>
    <s v="N"/>
    <s v="S"/>
    <x v="0"/>
    <m/>
    <m/>
    <m/>
    <m/>
    <m/>
  </r>
  <r>
    <n v="33"/>
    <x v="32"/>
    <m/>
    <s v="banjocorp.com"/>
    <n v="1"/>
    <s v="D"/>
    <m/>
    <x v="5"/>
    <x v="24"/>
    <s v="cam lever couplings, dry disconnects, electric valves, pumps, line strainers, manifold flange connections"/>
    <s v="liquid handling equipments"/>
    <s v="N"/>
    <s v="S"/>
    <x v="0"/>
    <m/>
    <m/>
    <m/>
    <m/>
    <m/>
  </r>
  <r>
    <n v="34"/>
    <x v="33"/>
    <m/>
    <s v="beesleyinc.com"/>
    <n v="1"/>
    <s v="S"/>
    <m/>
    <x v="0"/>
    <x v="25"/>
    <s v="winces, slings, suspension rods, pulleys, cods, cables, cutters, fasteners, power cords,"/>
    <s v="for poultry industry"/>
    <s v="ISO 9000"/>
    <s v="S"/>
    <x v="0"/>
    <m/>
    <m/>
    <m/>
    <m/>
    <m/>
  </r>
  <r>
    <n v="35"/>
    <x v="34"/>
    <m/>
    <s v="basteel.com"/>
    <n v="1"/>
    <s v="S"/>
    <m/>
    <x v="1"/>
    <x v="2"/>
    <s v="architectural fencing, security fencing, infinity gates"/>
    <s v="BASTEEL Perimeter Systems™ is a 4th generation family-owned business formed in 1946 to serve the tool and die industry"/>
    <s v="N"/>
    <s v="D"/>
    <x v="9"/>
    <m/>
    <m/>
    <m/>
    <m/>
    <m/>
  </r>
  <r>
    <n v="36"/>
    <x v="35"/>
    <m/>
    <m/>
    <n v="0"/>
    <m/>
    <m/>
    <x v="0"/>
    <x v="26"/>
    <m/>
    <s v="no websites"/>
    <s v="N"/>
    <m/>
    <x v="0"/>
    <s v="looks like a persons name"/>
    <m/>
    <m/>
    <m/>
    <m/>
  </r>
  <r>
    <n v="37"/>
    <x v="36"/>
    <m/>
    <s v="bio-alternatives.net"/>
    <n v="1"/>
    <s v="S"/>
    <m/>
    <x v="0"/>
    <x v="27"/>
    <s v="calcium, magnesium, etc"/>
    <m/>
    <s v="BBB"/>
    <s v="S"/>
    <x v="0"/>
    <m/>
    <m/>
    <m/>
    <m/>
    <m/>
  </r>
  <r>
    <n v="38"/>
    <x v="37"/>
    <m/>
    <s v="BIOANALYTICAL.COM"/>
    <n v="1"/>
    <s v="D"/>
    <m/>
    <x v="0"/>
    <x v="28"/>
    <m/>
    <s v="BASi provides drug developers with superior scientific research and innovative analytical instrumentation, which saves time, saves money, and saves lives, to bring revolutionary new drugs to market quickly and safely;                               like an e-commerce page where in we can make our online purchases"/>
    <s v="N"/>
    <s v="D"/>
    <x v="0"/>
    <m/>
    <m/>
    <m/>
    <m/>
    <m/>
  </r>
  <r>
    <n v="39"/>
    <x v="38"/>
    <m/>
    <s v="BlackbirdClinicalSvs.com"/>
    <n v="1"/>
    <s v="S"/>
    <m/>
    <x v="0"/>
    <x v="29"/>
    <s v="DNA testing, drug testing, blood testing"/>
    <m/>
    <s v="N"/>
    <s v="D"/>
    <x v="0"/>
    <m/>
    <m/>
    <m/>
    <m/>
    <m/>
  </r>
  <r>
    <n v="40"/>
    <x v="39"/>
    <m/>
    <s v="blueprintspecialties.net"/>
    <n v="1"/>
    <s v="S "/>
    <m/>
    <x v="2"/>
    <x v="21"/>
    <s v="Digital Blackline Printing_x000a_Scanning and Digital CAD Plotting_x000a_Document Management Services_x000a_Distribution Services_x000a_Scanning to Files for Archiving_x000a_Specification Book Printing_x000a_Blue Line Reproductions_x000a_Laminating and Mounting            HP Plotters and Plotter Supplies_x000a_Ink Jet Bonds, Vellums, and Film_x000a_Engineering Copiers_x000a_Xerographic and Diazo Media_x000a_CAD and Drafting Furniture_x000a_Drafting Supplies"/>
    <s v="They assist the architectural, engineering, and construction industries from beginning designs to the distribution of prints of their various projects by providing the equipment, supplies, and reproduction methods necessary to complete the process."/>
    <s v="N"/>
    <s v="S "/>
    <x v="0"/>
    <m/>
    <m/>
    <m/>
    <m/>
    <m/>
  </r>
  <r>
    <n v="41"/>
    <x v="40"/>
    <m/>
    <s v="bollocktops.com"/>
    <n v="1"/>
    <s v="D"/>
    <m/>
    <x v="1"/>
    <x v="30"/>
    <s v="Countertop, kitchen cabinets and closets"/>
    <s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
    <s v="N"/>
    <s v="D"/>
    <x v="10"/>
    <n v="0"/>
    <m/>
    <m/>
    <s v="Y"/>
    <s v="Quartz,solid surface,granite,laminate"/>
  </r>
  <r>
    <n v="42"/>
    <x v="41"/>
    <m/>
    <s v="bootmakers.us"/>
    <n v="1"/>
    <s v="D"/>
    <m/>
    <x v="0"/>
    <x v="31"/>
    <s v="footwear"/>
    <s v="handcrafted footwears; We specialize in custom-fit boots, but also offer semi-custom sizes to provide instant gratification to our customers who just can’t wait."/>
    <s v="N"/>
    <s v="D"/>
    <x v="10"/>
    <n v="0"/>
    <m/>
    <m/>
    <s v="Y"/>
    <m/>
  </r>
  <r>
    <n v="43"/>
    <x v="42"/>
    <m/>
    <s v="braunability.com"/>
    <n v="1"/>
    <s v="S"/>
    <m/>
    <x v="0"/>
    <x v="32"/>
    <s v="Wheelchair Vans, SUVs &amp; Wheelchair Lifts"/>
    <s v="Thanks to our nationwide dealer network, wherever you live or travel, BraunAbility is there too. Our dealers are mobility experts, providing in-depth mobility consultations to guarantee you have the right mobility solution for your needs; 5 dealers in IN"/>
    <s v="N"/>
    <s v="S"/>
    <x v="10"/>
    <n v="0"/>
    <m/>
    <m/>
    <m/>
    <m/>
  </r>
  <r>
    <n v="44"/>
    <x v="43"/>
    <m/>
    <s v="browellbellhousing.com"/>
    <n v="1"/>
    <s v="S"/>
    <m/>
    <x v="1"/>
    <x v="2"/>
    <s v="Components: clutch coolers, carbon fiber bellhousing vent covers, adjuster covers, debris filters, billet clutch forks, throwout bearings and collars, bellhousing alignment tools and more.     Bellhousings: Aluminium, steel and import/ specialty bellhousings.                                                V6 blocks and head"/>
    <s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
    <s v="N"/>
    <s v="S"/>
    <x v="11"/>
    <n v="0"/>
    <m/>
    <m/>
    <s v="Y"/>
    <s v="aluminum and steel"/>
  </r>
  <r>
    <n v="45"/>
    <x v="44"/>
    <m/>
    <s v="businessfirstbooks.com"/>
    <n v="1"/>
    <s v="S"/>
    <m/>
    <x v="2"/>
    <x v="21"/>
    <s v="Books"/>
    <s v="Business First Books handles book fulfillment for some of the top companies in North America and provides book distribution on the Local, National, and International levels."/>
    <s v="N"/>
    <s v="S"/>
    <x v="10"/>
    <n v="0"/>
    <m/>
    <m/>
    <m/>
    <m/>
  </r>
  <r>
    <n v="46"/>
    <x v="45"/>
    <m/>
    <s v="butler.com"/>
    <n v="1"/>
    <s v="D"/>
    <m/>
    <x v="1"/>
    <x v="33"/>
    <s v="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
    <s v="Butler’s mission is to become the supplier of choice for premier companies in the Aerospace, Defense and Federal markets, by providing intrinsic value through a flexible business model."/>
    <s v="ISO 9001, SAE AS9100, ISO 27001"/>
    <s v="D"/>
    <x v="10"/>
    <n v="0"/>
    <m/>
    <m/>
    <m/>
    <m/>
  </r>
  <r>
    <n v="47"/>
    <x v="46"/>
    <m/>
    <s v="cffabricating.com"/>
    <n v="1"/>
    <s v="S"/>
    <m/>
    <x v="0"/>
    <x v="26"/>
    <n v="0"/>
    <s v="WEBSITE UNDER CONSTRUCTION"/>
    <s v="N"/>
    <s v="S"/>
    <x v="10"/>
    <n v="0"/>
    <m/>
    <m/>
    <m/>
    <m/>
  </r>
  <r>
    <n v="48"/>
    <x v="47"/>
    <m/>
    <m/>
    <n v="0"/>
    <m/>
    <m/>
    <x v="0"/>
    <x v="34"/>
    <m/>
    <s v="no websites"/>
    <s v="N"/>
    <m/>
    <x v="10"/>
    <n v="0"/>
    <m/>
    <m/>
    <m/>
    <m/>
  </r>
  <r>
    <n v="49"/>
    <x v="48"/>
    <m/>
    <s v="cdtechno.com"/>
    <n v="1"/>
    <s v="S"/>
    <m/>
    <x v="1"/>
    <x v="2"/>
    <s v="For Telecommunications, UPS, Energy and Infrastructure, engine starting: VRLA, VLA, Lithium Ion batteries, racks and cabinets."/>
    <s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
    <s v="N"/>
    <s v="S"/>
    <x v="10"/>
    <n v="0"/>
    <m/>
    <m/>
    <m/>
    <m/>
  </r>
  <r>
    <n v="50"/>
    <x v="49"/>
    <m/>
    <s v="calcompusa.com"/>
    <n v="1"/>
    <s v="S"/>
    <m/>
    <x v="1"/>
    <x v="35"/>
    <s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
    <s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
    <s v="TS16949: 2009, ISO 9001:2008, ISO 13485"/>
    <s v="S"/>
    <x v="10"/>
    <n v="0"/>
    <s v="We manufacture printed circuit board assemblies (PCBA’s), full-system module assemblies, backplane assemblies, configure-to-order systems, and wire assemblies"/>
    <s v="PCBA mixed technology"/>
    <m/>
    <m/>
  </r>
  <r>
    <n v="51"/>
    <x v="50"/>
    <m/>
    <s v="www.cpm.net/"/>
    <n v="1"/>
    <s v="D"/>
    <m/>
    <x v="1"/>
    <x v="2"/>
    <s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
    <s v="CPM is the world's leading provider of process equipment and automation systems."/>
    <s v="N"/>
    <s v="D"/>
    <x v="10"/>
    <n v="0"/>
    <m/>
    <m/>
    <s v="Y"/>
    <m/>
  </r>
  <r>
    <n v="52"/>
    <x v="51"/>
    <m/>
    <s v="cargill.com"/>
    <n v="1"/>
    <s v="D"/>
    <m/>
    <x v="2"/>
    <x v="36"/>
    <s v="Solutions: Animal industry, Food and beverage, bioindustrial, food service, agriculture, risk management, meat and poultry, industrial, beauty, pharma, transportation"/>
    <s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
    <s v="N"/>
    <s v="D"/>
    <x v="10"/>
    <n v="0"/>
    <m/>
    <m/>
    <s v="Y"/>
    <m/>
  </r>
  <r>
    <n v="53"/>
    <x v="52"/>
    <m/>
    <s v="carlex.com"/>
    <n v="1"/>
    <s v="D"/>
    <m/>
    <x v="4"/>
    <x v="12"/>
    <s v="Products: windshields, side glass, rear quarter glass, rear glass, roof glass. Services: Tool Design, Component Design, Full CAD Capability, Simulation (FEA, Optical, HUD), Anechoic Chamber Broad Spectrum Antenna Design, Product Launch Management Utilizing a Proven Stage Gate Processes"/>
    <s v="Customers: Audi Bentley BMW Chrysler Ford GM Honda Hyundai Jaguar Kia Lamborghini Lincoln Mercedes-Benz Nissan Peugeot Porsche Subaru Toyota Volkswagen; GO-TO supplier of world's automotive "/>
    <s v="ISO 9001"/>
    <s v="D"/>
    <x v="10"/>
    <n v="0"/>
    <m/>
    <m/>
    <s v="Y"/>
    <m/>
  </r>
  <r>
    <n v="54"/>
    <x v="53"/>
    <m/>
    <s v="carmeleng.com"/>
    <n v="1"/>
    <s v="S"/>
    <m/>
    <x v="1"/>
    <x v="2"/>
    <s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
    <m/>
    <s v="ASME"/>
    <s v="S"/>
    <x v="10"/>
    <e v="#REF!"/>
    <m/>
    <m/>
    <s v="Y"/>
    <m/>
  </r>
  <r>
    <n v="55"/>
    <x v="54"/>
    <m/>
    <s v="carterfuelsystems.com"/>
    <n v="1"/>
    <s v="D"/>
    <m/>
    <x v="1"/>
    <x v="2"/>
    <s v="Fuel pump assemblies, universal electric fuel pumps, gasoline direct injection, fuel pumps, parts and accessories."/>
    <s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
    <s v="N"/>
    <s v="D"/>
    <x v="10"/>
    <n v="0"/>
    <m/>
    <s v="High-efficiency turbine technology provides quiet and precise fuel delivery_x000a_CleanScreen™ filtration technology* provides 40% more dirt-holding capacity than competitive products and increases the life of the pumps"/>
    <m/>
    <m/>
  </r>
  <r>
    <n v="56"/>
    <x v="55"/>
    <m/>
    <s v="cartcorp.com"/>
    <n v="1"/>
    <s v="S"/>
    <m/>
    <x v="1"/>
    <x v="2"/>
    <s v="laser cutting, CNC turret punching, CNC bending, welding, "/>
    <s v="Cartesian Corp. has a  range of customers varying from the railroad, diesel power supply, and agricultural industries.   We believe we have the experience and equipment to manufacture utilizing the most economical methods."/>
    <s v="ISO 9001:2008"/>
    <s v="S"/>
    <x v="12"/>
    <n v="0"/>
    <m/>
    <m/>
    <m/>
    <m/>
  </r>
  <r>
    <n v="57"/>
    <x v="56"/>
    <m/>
    <s v="catalent.com"/>
    <n v="1"/>
    <s v="D"/>
    <m/>
    <x v="1"/>
    <x v="2"/>
    <s v="development solutions and services, bioavailability solutions, drug delivery technology, accelrated deelopment."/>
    <s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
    <s v="N"/>
    <s v="D"/>
    <x v="10"/>
    <n v="0"/>
    <m/>
    <m/>
    <m/>
    <m/>
  </r>
  <r>
    <n v="58"/>
    <x v="57"/>
    <m/>
    <s v="caterpillar.com"/>
    <n v="1"/>
    <s v="D"/>
    <m/>
    <x v="1"/>
    <x v="37"/>
    <s v="construction and mining equipment, diesel and natural gas engines, industrial gas turbines and diesel-electric locomotives. "/>
    <s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
    <s v="N"/>
    <s v="D"/>
    <x v="10"/>
    <n v="0"/>
    <m/>
    <m/>
    <m/>
    <m/>
  </r>
  <r>
    <n v="59"/>
    <x v="58"/>
    <m/>
    <s v="csx.com"/>
    <n v="1"/>
    <s v="D"/>
    <m/>
    <x v="5"/>
    <x v="38"/>
    <s v="Railroad "/>
    <s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
    <s v="N"/>
    <s v="D"/>
    <x v="10"/>
    <n v="0"/>
    <m/>
    <m/>
    <m/>
    <m/>
  </r>
  <r>
    <n v="60"/>
    <x v="59"/>
    <m/>
    <s v="coca-cola.com"/>
    <n v="1"/>
    <s v="D"/>
    <m/>
    <x v="2"/>
    <x v="21"/>
    <s v="Coca-cola"/>
    <s v="Central Coca-Cola Bottling Company, Inc. markets and distributes coca cola carbonated and non-carbonated beverages. The company is based in Richmond, Virginia. As of February 28, 2006, Central Coca-Cola Bottling Company, Inc. operates as a subsidiary of Coca-Cola Refreshments USA, Inc."/>
    <s v="N"/>
    <s v="D"/>
    <x v="10"/>
    <n v="0"/>
    <m/>
    <m/>
    <s v="Y"/>
    <m/>
  </r>
  <r>
    <n v="61"/>
    <x v="60"/>
    <m/>
    <s v="http://companycfo.com/"/>
    <n v="1"/>
    <s v="D"/>
    <m/>
    <x v="3"/>
    <x v="39"/>
    <s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
    <s v="CFO TO GO® is an affordable way to have a senior-level CFO or Controller involved with your company. We help entrepreneurs succeed by offering enterprise level service for small and midsize companies. "/>
    <s v="N"/>
    <s v="D"/>
    <x v="10"/>
    <n v="0"/>
    <m/>
    <m/>
    <m/>
    <m/>
  </r>
  <r>
    <n v="62"/>
    <x v="61"/>
    <m/>
    <s v="national-vinyl.com"/>
    <n v="1"/>
    <s v="miss"/>
    <m/>
    <x v="0"/>
    <x v="26"/>
    <n v="0"/>
    <s v="SERVER NOT AVAILABLE"/>
    <s v="N"/>
    <s v="miss"/>
    <x v="10"/>
    <n v="0"/>
    <m/>
    <m/>
    <m/>
    <m/>
  </r>
  <r>
    <n v="63"/>
    <x v="62"/>
    <m/>
    <s v="chromcraft-revington.com"/>
    <n v="1"/>
    <s v="S "/>
    <m/>
    <x v="1"/>
    <x v="2"/>
    <s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
    <m/>
    <s v="N"/>
    <s v="S "/>
    <x v="10"/>
    <n v="0"/>
    <m/>
    <m/>
    <m/>
    <s v="metal and wood. _x000d__x000a_"/>
  </r>
  <r>
    <n v="64"/>
    <x v="63"/>
    <m/>
    <s v="cintas.com"/>
    <n v="1"/>
    <s v="D"/>
    <m/>
    <x v="2"/>
    <x v="40"/>
    <s v="Cintas leads the industry in supplying corporate identity uniform programs, providing entrance and logo mats, restroom supplies, promotional products, first aid, safety, fire protection products and services, and industrial carpet and tile cleaning"/>
    <s v="Headquartered in Cincinnati, Ohio, Cintas Corporation provides highly specialized products and services to over 900,000 customers that range from independent auto repair shops to large hotel chains."/>
    <s v="N"/>
    <s v="D"/>
    <x v="10"/>
    <n v="0"/>
    <m/>
    <m/>
    <m/>
    <s v="recycled polyester"/>
  </r>
  <r>
    <n v="65"/>
    <x v="64"/>
    <m/>
    <s v="cityoflogansport.org"/>
    <n v="1"/>
    <s v="D"/>
    <m/>
    <x v="0"/>
    <x v="26"/>
    <n v="0"/>
    <s v="IP address couldn’t be found"/>
    <s v="N"/>
    <s v="D"/>
    <x v="10"/>
    <n v="0"/>
    <m/>
    <m/>
    <m/>
    <m/>
  </r>
  <r>
    <n v="66"/>
    <x v="65"/>
    <m/>
    <s v="cives.com"/>
    <n v="1"/>
    <s v="S"/>
    <m/>
    <x v="1"/>
    <x v="41"/>
    <s v="Projects: HI RISE, STADIUMS &amp; CONVENTION CENTER, COMMERCIAL, AIRPORTS, PROCESS, PULP &amp; PAPER, INDUSTRIAL, LEED CERTIFIED PROJECTS, HEALTHCARE &amp; HOSPITALS, POWER, UTILITY &amp; DUCTWORK"/>
    <s v="Cives is one of the largest and most successful structural steel and plate fabricators in North America."/>
    <s v="CWB"/>
    <s v="S"/>
    <x v="13"/>
    <n v="0"/>
    <s v="engineering, detailing, fabrication, erection, insurance, bonding, accounting, and supplier management,                                                                                         cutting, drilling, punching, prepping, burning and other operations"/>
    <m/>
    <m/>
    <s v="Steel"/>
  </r>
  <r>
    <n v="67"/>
    <x v="66"/>
    <m/>
    <s v="clarktruck-in.com"/>
    <n v="1"/>
    <s v="S"/>
    <m/>
    <x v="5"/>
    <x v="42"/>
    <s v=" Products:, 1HARSH HOISTS, 2PLATFORMS &amp; BODIES, 3DUMP PACKAGES, 4PLOWS, 5SPREADERS, 6VAN EQUIPMENT, 7VAN BODIES, 8SERVICE BODIES, 9LIFT GATES, 10MISCELLANEOUS"/>
    <s v="We are a full line truck equipment supplier in West Central Indiana. Customers: Harsh, Cadet Truck bodies, Warren Inc., Knapheide, Hendersen, Western, adrian Steel, Weather guard, Unicell, Ultimaster, Venturo, Liftmoore, Stellar."/>
    <s v="N"/>
    <s v="S"/>
    <x v="14"/>
    <n v="0"/>
    <m/>
    <m/>
    <m/>
    <m/>
  </r>
  <r>
    <n v="68"/>
    <x v="67"/>
    <m/>
    <s v="cdffilter.com"/>
    <n v="1"/>
    <s v="S"/>
    <m/>
    <x v="1"/>
    <x v="2"/>
    <s v="custom liquid filter bags, Std. liquid fiilter bags, Std Ring/top options"/>
    <s v="It's time for a change in industrial liquid filtration and with our  new silicone free production facility, the team at Clear Decision Filtration, Inc.(CDF) is excited to be the company to bring that change; INDUSTRIAL LIQUID BAG FILTER SPECIALIST "/>
    <s v="N"/>
    <s v="S"/>
    <x v="10"/>
    <n v="0"/>
    <m/>
    <m/>
    <m/>
    <s v="carbon steel rings,stainless steel, and polypropylene rings"/>
  </r>
  <r>
    <n v="69"/>
    <x v="68"/>
    <m/>
    <s v="clintoninvestigations.com"/>
    <n v="1"/>
    <s v="S"/>
    <m/>
    <x v="0"/>
    <x v="43"/>
    <s v="Services: Litigation preparation, Claim and fraud investigations, investigative services."/>
    <s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
    <s v="N"/>
    <s v="S"/>
    <x v="10"/>
    <n v="0"/>
    <m/>
    <m/>
    <m/>
    <m/>
  </r>
  <r>
    <n v="70"/>
    <x v="69"/>
    <m/>
    <s v="csiclosures.com"/>
    <n v="1"/>
    <s v="D"/>
    <m/>
    <x v="1"/>
    <x v="44"/>
    <s v="Capping systems"/>
    <s v="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_x000a__x000a_"/>
    <s v="N"/>
    <s v="D"/>
    <x v="10"/>
    <n v="0"/>
    <m/>
    <m/>
    <m/>
    <m/>
  </r>
  <r>
    <n v="71"/>
    <x v="70"/>
    <m/>
    <s v="colemancable.com"/>
    <n v="1"/>
    <s v="D"/>
    <m/>
    <x v="0"/>
    <x v="26"/>
    <n v="0"/>
    <s v="SERVER NOT FOUND"/>
    <s v="N"/>
    <s v="D"/>
    <x v="10"/>
    <n v="0"/>
    <m/>
    <m/>
    <m/>
    <m/>
  </r>
  <r>
    <n v="72"/>
    <x v="71"/>
    <m/>
    <s v="commscope.com"/>
    <n v="1"/>
    <s v="miss"/>
    <m/>
    <x v="1"/>
    <x v="45"/>
    <s v="Product Types: ANTENNAS, CABINETS, PANELS AND ENCLOSURES, CABLE ASSEMBLIES, CABLE MANAGEMENT, CABLES, CONNECTORS, FACEPLATES AND BOXES, NETWORKING SYSTEMS, SPLITTERS, COMBINERS AND MULTIPLEXERS, TOOLS AND ACCESSORIES; Each product type has so many varieties."/>
    <s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
    <s v="N"/>
    <s v="miss"/>
    <x v="10"/>
    <n v="0"/>
    <m/>
    <m/>
    <m/>
    <m/>
  </r>
  <r>
    <n v="73"/>
    <x v="72"/>
    <m/>
    <s v="conagrabrands.com"/>
    <n v="1"/>
    <s v="D"/>
    <m/>
    <x v="1"/>
    <x v="46"/>
    <s v="Cooking oil, frozen dinners, hot cocoa, hot dogs, peanut butter and many others. "/>
    <s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
    <s v="N"/>
    <s v="D"/>
    <x v="10"/>
    <n v="0"/>
    <m/>
    <m/>
    <m/>
    <m/>
  </r>
  <r>
    <n v="74"/>
    <x v="73"/>
    <m/>
    <s v="confirmdelivery.com"/>
    <n v="1"/>
    <s v="miss"/>
    <m/>
    <x v="0"/>
    <x v="26"/>
    <n v="0"/>
    <s v="SERVER DOESN'T EXIST"/>
    <s v="N"/>
    <s v="miss"/>
    <x v="10"/>
    <n v="0"/>
    <m/>
    <m/>
    <m/>
    <m/>
  </r>
  <r>
    <n v="75"/>
    <x v="74"/>
    <m/>
    <s v="coomersawmill.com"/>
    <n v="1"/>
    <s v="S"/>
    <m/>
    <x v="1"/>
    <x v="2"/>
    <s v="pallets"/>
    <s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
    <s v="N"/>
    <s v="S"/>
    <x v="15"/>
    <n v="0"/>
    <m/>
    <m/>
    <m/>
    <m/>
  </r>
  <r>
    <n v="76"/>
    <x v="75"/>
    <m/>
    <s v="coppermooncoffee.com"/>
    <n v="1"/>
    <s v="D"/>
    <m/>
    <x v="0"/>
    <x v="47"/>
    <n v="0"/>
    <s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
    <s v="N"/>
    <s v="D"/>
    <x v="16"/>
    <n v="0"/>
    <m/>
    <m/>
    <m/>
    <m/>
  </r>
  <r>
    <n v="77"/>
    <x v="76"/>
    <m/>
    <s v="cpm.net"/>
    <n v="1"/>
    <s v="D"/>
    <m/>
    <x v="1"/>
    <x v="48"/>
    <s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
    <s v="CPM is the world's leading provider of process equipment and automation systems."/>
    <s v="N"/>
    <s v="D"/>
    <x v="10"/>
    <n v="0"/>
    <m/>
    <m/>
    <m/>
    <m/>
  </r>
  <r>
    <n v="78"/>
    <x v="77"/>
    <m/>
    <s v="cppfilter.com"/>
    <n v="1"/>
    <s v="S"/>
    <m/>
    <x v="6"/>
    <x v="49"/>
    <s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quot;Customer&quot;-ized inventory"/>
    <s v="they sell filters."/>
    <s v="N"/>
    <s v="S"/>
    <x v="10"/>
    <n v="0"/>
    <m/>
    <m/>
    <m/>
    <m/>
  </r>
  <r>
    <n v="79"/>
    <x v="78"/>
    <m/>
    <s v="https://www.shopcraftappliances.com/contact_us.html"/>
    <n v="1"/>
    <m/>
    <m/>
    <x v="6"/>
    <x v="49"/>
    <s v="craft appliances: AIR CONTROL,COOKING,ACCESSORIES,KITCHEN CLEANUP,LAUNDRY,REFRIGERATION"/>
    <s v="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
    <s v="N"/>
    <m/>
    <x v="10"/>
    <n v="0"/>
    <m/>
    <m/>
    <m/>
    <m/>
  </r>
  <r>
    <n v="80"/>
    <x v="79"/>
    <m/>
    <s v="crawford-industries.com"/>
    <n v="1"/>
    <s v="D"/>
    <m/>
    <x v="1"/>
    <x v="50"/>
    <s v="Product ideas: Binders &amp; Tabs, Envelopes and Folders, Gift Boxes, License Plates, Pillow Packs, Specialty, Tote Boxes"/>
    <s v="Crawford Industries, a customer-oriented U.S. manufacturer offers its clients plastic products that offer a positive differentiating factor. "/>
    <s v="N"/>
    <s v="D"/>
    <x v="10"/>
    <n v="0"/>
    <m/>
    <m/>
    <s v="Y"/>
    <s v="extruded polyethylene and polypropylene sheets "/>
  </r>
  <r>
    <n v="81"/>
    <x v="80"/>
    <m/>
    <s v="crawfordsvilleaudiology.com"/>
    <n v="1"/>
    <s v="D"/>
    <m/>
    <x v="0"/>
    <x v="51"/>
    <s v="Services: hearing evaluation, hearing aid solutions, follow-up services. Hearing aid products: iPhone, invisible products, receiver-in-canal, completely-in-canal, in-the canal, behind the ear, in the ear, single sided hearing, wireless accessories."/>
    <s v="Crawfordsville Audiology has been in business for over 20 years. We strive to offer you the best hearing instruments available. Our expert staff will provide you with the level of service and expertise you’d expect from an experienced hearing professional."/>
    <s v="N"/>
    <n v="0"/>
    <x v="0"/>
    <n v="0"/>
    <m/>
    <s v="Full line of hearing aids, specializing in digital, wireless, invisible and custom hearing aid technology"/>
    <m/>
    <m/>
  </r>
  <r>
    <n v="82"/>
    <x v="81"/>
    <m/>
    <s v="crowncork.com"/>
    <n v="1"/>
    <s v="D"/>
    <m/>
    <x v="0"/>
    <x v="52"/>
    <s v="Aerosol packaging, AEROSOL CANS, |BEVERAGE PACKAGING, |CLOSURES &amp; CAPPING, |FOOD CANS, |PROMOTIONAL PACKAGING, "/>
    <s v="Here at Crown, we are passionate about helping our customers build their brands and connect with consumers around the world.We do this by delivering innovative packaging that offers significant value for brand owners, retailers and consumers alike. "/>
    <s v="N"/>
    <n v="0"/>
    <x v="17"/>
    <n v="0"/>
    <m/>
    <s v="bi-compartmented (or BICAN®) aerosol technology, Direct Heat Sealing Technology (DHS),holographic foil technology,"/>
    <s v="Y"/>
    <m/>
  </r>
  <r>
    <n v="83"/>
    <x v="82"/>
    <m/>
    <s v="brockgrain.com"/>
    <n v="1"/>
    <s v="S"/>
    <m/>
    <x v="1"/>
    <x v="53"/>
    <s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
    <s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
    <s v="N"/>
    <n v="0"/>
    <x v="18"/>
    <n v="0"/>
    <m/>
    <m/>
    <s v="Y"/>
    <m/>
  </r>
  <r>
    <n v="84"/>
    <x v="83"/>
    <m/>
    <s v="ctbinc.com"/>
    <n v="1"/>
    <s v="S"/>
    <m/>
    <x v="1"/>
    <x v="54"/>
    <s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
    <s v="CTB is a leading global designer, manufacturer and marketer of agricultural systems and solutions."/>
    <s v="N"/>
    <n v="0"/>
    <x v="0"/>
    <n v="0"/>
    <m/>
    <m/>
    <m/>
    <m/>
  </r>
  <r>
    <n v="85"/>
    <x v="84"/>
    <m/>
    <s v="currtechinc.com"/>
    <n v="1"/>
    <s v="S"/>
    <m/>
    <x v="1"/>
    <x v="54"/>
    <s v="Bio-Screen Biohazard Wipes/Liners, Hype-Wipe Bleach Towels, Bleach-Rite Disinfecting Spray, Bleach-Rite Test Strips, Saf De-Cap Tube Decappers, Dispensers/Organizing Holders"/>
    <s v="Current Technologies manufactures products for hospitals, for clinical, reference, research, biotech, and pharma laboratories, for healthcare manufacturing, for veterinarians and for industrial settings. All of our products limit the spread of germs which benefits all our customers"/>
    <s v="N"/>
    <n v="0"/>
    <x v="0"/>
    <n v="0"/>
    <m/>
    <m/>
    <m/>
    <m/>
  </r>
  <r>
    <n v="86"/>
    <x v="85"/>
    <m/>
    <s v="customforms.com"/>
    <n v="1"/>
    <s v="D"/>
    <m/>
    <x v="0"/>
    <x v="55"/>
    <s v="Design, , Finishing, , Mailing, , Printing, , Promotions"/>
    <s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
    <s v="N"/>
    <n v="0"/>
    <x v="19"/>
    <n v="0"/>
    <s v="Foil Stamping &amp; Embossing_x000d__x000a_Collating &amp; Inserts_x000d__x000a_Scoring &amp; Folding_x000d__x000a_Perforation_x000d__x000a_Hole Drilling/Punching_x000d__x000a_Precision Cutting &amp; Custom Die-cutting_x000d__x000a_Numbering &amp; Variable Data_x000d__x000a_Gluing &amp; Tying_x000d__x000a_Lamination_x000d__x000a_Labeling_x000d__x000a_Shrink Wrap &amp; Packaging_x000d__x000a_Binding"/>
    <m/>
    <s v="Y"/>
    <m/>
  </r>
  <r>
    <n v="87"/>
    <x v="86"/>
    <m/>
    <s v="browellbellhousing.com"/>
    <n v="1"/>
    <s v="S"/>
    <m/>
    <x v="1"/>
    <x v="56"/>
    <s v="Components: clutch coolers, carbon fiber bellhousing vent covers, adjuster covers, debris filters, billet clutch forks, throwout bearings and collars, bellhousing alignment tools and more.     Bellhousings: Aluminium, steel and import/ specialty bellhousings.                                                V6 blocks and head"/>
    <s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
    <s v="N"/>
    <n v="0"/>
    <x v="11"/>
    <n v="0"/>
    <m/>
    <m/>
    <s v="Y"/>
    <s v="aluminum and steel"/>
  </r>
  <r>
    <n v="88"/>
    <x v="87"/>
    <m/>
    <s v="themadmatterinc.com"/>
    <n v="1"/>
    <s v="D"/>
    <m/>
    <x v="6"/>
    <x v="57"/>
    <s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
    <m/>
    <s v="BBB"/>
    <n v="0"/>
    <x v="0"/>
    <n v="0"/>
    <m/>
    <m/>
    <m/>
    <m/>
  </r>
  <r>
    <n v="89"/>
    <x v="88"/>
    <m/>
    <s v="custommachininginc.com"/>
    <n v="1"/>
    <s v="S"/>
    <m/>
    <x v="1"/>
    <x v="2"/>
    <s v="machining and painting services"/>
    <s v="Custom Machining strives to meet all the needs of the customer including quality machining, painting and delivery services. Custom Machining, Inc. is the one-source provider for those who want not only quality machining, but  professional painting and even reliable delivery services."/>
    <s v="N"/>
    <n v="0"/>
    <x v="20"/>
    <n v="0"/>
    <m/>
    <m/>
    <s v="Y"/>
    <m/>
  </r>
  <r>
    <n v="90"/>
    <x v="89"/>
    <m/>
    <s v="dayton-phoenix.com"/>
    <n v="1"/>
    <s v="S "/>
    <m/>
    <x v="4"/>
    <x v="12"/>
    <s v="Air Products and Timers, Auxiliary Generators, Cab Cooling &amp; Heating, Dynamic Braking Resistors, Locomotive Cooling Fan Assemblies, Locomotive Motor-Driven Air Compressors, Miscellaneous Mechanical, Motor, Pole pieces"/>
    <s v="Dayton-Phoenix is the OEM for EMD locomotive resistors, which translates to a best-in-class part with life-cycle cost reductions for you."/>
    <s v="ISO 9001:2015"/>
    <n v="0"/>
    <x v="21"/>
    <e v="#REF!"/>
    <m/>
    <m/>
    <s v="Y"/>
    <m/>
  </r>
  <r>
    <n v="91"/>
    <x v="90"/>
    <m/>
    <s v="debbiemann.com"/>
    <n v="1"/>
    <s v="S"/>
    <m/>
    <x v="3"/>
    <x v="8"/>
    <s v="Business management consultant; SPECIALITIES: Roadway and Site Lighting, Water/Wastewater electrical design, Airport LIghting, and Industrial and Railway Lighting"/>
    <s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
    <s v="N"/>
    <n v="0"/>
    <x v="0"/>
    <n v="0"/>
    <m/>
    <m/>
    <m/>
    <m/>
  </r>
  <r>
    <n v="92"/>
    <x v="91"/>
    <m/>
    <s v="delmarit.com"/>
    <n v="1"/>
    <s v="D"/>
    <m/>
    <x v="0"/>
    <x v="58"/>
    <n v="0"/>
    <s v="At DelMar, we listen to our clients' ideas for being more innovative, more efficient, more profitable, and we bring those ideas into the real world. Building custom software can be a daunting task, especially for those who are not software developers by trade."/>
    <s v="N"/>
    <n v="0"/>
    <x v="0"/>
    <n v="0"/>
    <m/>
    <m/>
    <s v="Y"/>
    <m/>
  </r>
  <r>
    <n v="93"/>
    <x v="92"/>
    <m/>
    <s v="delphibodyworks.com"/>
    <n v="1"/>
    <s v="D"/>
    <m/>
    <x v="1"/>
    <x v="2"/>
    <s v="Traffic signal trucks (aerial lifts assisting in repairing signals), Hi-Rail equipment, sign trucks, light rail"/>
    <s v="Delphi Body Works, Inc is a local, family owned and operated business that has been providing quality equipment for the traffic signal, sign, railroad, and utility industries since 1848. "/>
    <s v="ANSI"/>
    <n v="0"/>
    <x v="0"/>
    <n v="0"/>
    <s v="die-electric testing,complicated transfers and rebuilds"/>
    <m/>
    <s v="Y"/>
    <m/>
  </r>
  <r>
    <n v="94"/>
    <x v="93"/>
    <m/>
    <n v="0"/>
    <n v="0"/>
    <m/>
    <n v="1"/>
    <x v="5"/>
    <x v="24"/>
    <s v="NO WEBSITE"/>
    <m/>
    <s v="N"/>
    <n v="0"/>
    <x v="0"/>
    <n v="0"/>
    <m/>
    <m/>
    <m/>
    <m/>
  </r>
  <r>
    <n v="95"/>
    <x v="94"/>
    <m/>
    <s v="marykay.com"/>
    <n v="1"/>
    <s v="D"/>
    <m/>
    <x v="1"/>
    <x v="59"/>
    <s v="beauty products"/>
    <s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
    <s v="N"/>
    <n v="0"/>
    <x v="0"/>
    <n v="0"/>
    <m/>
    <m/>
    <m/>
    <m/>
  </r>
  <r>
    <n v="96"/>
    <x v="95"/>
    <m/>
    <s v="dhuelaw.com"/>
    <n v="1"/>
    <s v="D"/>
    <m/>
    <x v="3"/>
    <x v="60"/>
    <s v="We have a particular focus on chemical and biological patents and other related intellectual property matters"/>
    <s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
    <s v="N"/>
    <n v="0"/>
    <x v="0"/>
    <n v="0"/>
    <m/>
    <m/>
    <m/>
    <m/>
  </r>
  <r>
    <n v="97"/>
    <x v="96"/>
    <m/>
    <s v="dillinggroup.com"/>
    <n v="1"/>
    <s v="S"/>
    <m/>
    <x v="1"/>
    <x v="2"/>
    <s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
    <s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
    <s v="ASME, CWI"/>
    <n v="0"/>
    <x v="0"/>
    <n v="0"/>
    <s v="boiler and pressure vessel repairs and alterations, Welded, Threaded, SS/Copper press connected, PVC/CPVC, Compression, Sweat/Braze copper and brass, FRP, and client specified upon request"/>
    <m/>
    <m/>
    <s v=" All Carbon Steels, All Stainless Steels, Alloy 20, Hastalloy, and Incoloy"/>
  </r>
  <r>
    <n v="98"/>
    <x v="97"/>
    <m/>
    <s v="donaldson.com"/>
    <n v="1"/>
    <s v="D"/>
    <m/>
    <x v="1"/>
    <x v="61"/>
    <s v="AEROSPACE &amp; DEFENSE, BULK FLUID STORAGE, COMPRESSOR, COMPRESSED AIR &amp; GAS, DISK DRIVE, ENGINE &amp; VEHICLE, GAS TURBINE, HYDRAULICSI, NDUSTRIAL DUST, FUME &amp; MISTMEMBRANES, PROCESS, PRODUCTION PRINTINGS, EMICONDUCTOR, VENTING"/>
    <s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
    <s v="TS 16949"/>
    <n v="0"/>
    <x v="0"/>
    <n v="0"/>
    <m/>
    <s v=" Venting Technology,ate-of-the-art in filtration technology,"/>
    <s v="Y"/>
    <m/>
  </r>
  <r>
    <n v="99"/>
    <x v="98"/>
    <m/>
    <s v="drugplastics.com"/>
    <n v="1"/>
    <s v="D"/>
    <m/>
    <x v="1"/>
    <x v="62"/>
    <s v="bottle and closures"/>
    <s v="Drug Plastics &amp; Glass Co, Inc. is a leading manufacturer of plastic packaging serving the needs of healthcare customers world-wide by providing proprietary package development, innovative packaging solutions and superior quality products and service."/>
    <s v="CGMP"/>
    <n v="0"/>
    <x v="22"/>
    <n v="0"/>
    <s v=" Injection Blow Molding_x000d__x000a_• Compression Blow Molding_x000d__x000a_• Extrusion Blow Molding_x000d__x000a_• Co-Extrusion / Multilayer_x000d__x000a_• Injection-Stretch Blow Molding_x000d__x000a_• Injection Molding_x000d__x000a_• Closure Lining"/>
    <m/>
    <m/>
    <s v="FDA-approved raw materials for all molding applications"/>
  </r>
  <r>
    <n v="100"/>
    <x v="99"/>
    <m/>
    <s v="dsm.com"/>
    <n v="1"/>
    <s v="S"/>
    <m/>
    <x v="7"/>
    <x v="63"/>
    <s v="DSM targets 17 global markets such as Animal Nutrition, automotive, furniture, textiles etc.. Which also includes paint and coatings - there is a chemical plant in Clinton county, indiana"/>
    <s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
    <s v="ISO 9001:2008, CGMP, SQS"/>
    <n v="0"/>
    <x v="0"/>
    <n v="0"/>
    <m/>
    <m/>
    <m/>
    <m/>
  </r>
  <r>
    <n v="101"/>
    <x v="100"/>
    <m/>
    <s v="dwyer-inst.com"/>
    <n v="1"/>
    <s v="D"/>
    <m/>
    <x v="1"/>
    <x v="2"/>
    <s v="Controls, Sensors and Instrumentation solutions for :                measuring Pressure, air vel, flow, level, temperature, process control, data loggers and recorders, test equipment, valves, air quality, hazardous rated, discounted products."/>
    <s v="designing and manufacturing innovative Controls, Sensors and Instrumentation solutions"/>
    <s v="ISO 9001:2008"/>
    <n v="0"/>
    <x v="0"/>
    <n v="0"/>
    <m/>
    <m/>
    <m/>
    <m/>
  </r>
  <r>
    <n v="102"/>
    <x v="101"/>
    <m/>
    <s v="dyadindustrial.com"/>
    <n v="1"/>
    <s v="S"/>
    <m/>
    <x v="0"/>
    <x v="64"/>
    <s v="NO Information on Website"/>
    <m/>
    <s v="N"/>
    <n v="0"/>
    <x v="0"/>
    <n v="0"/>
    <m/>
    <m/>
    <m/>
    <m/>
  </r>
  <r>
    <n v="103"/>
    <x v="102"/>
    <m/>
    <s v="dyna-fab.org"/>
    <n v="1"/>
    <s v="S"/>
    <m/>
    <x v="1"/>
    <x v="2"/>
    <s v="assembled machined components, fabricated and welded components "/>
    <m/>
    <s v="ISO 9002"/>
    <n v="0"/>
    <x v="23"/>
    <e v="#REF!"/>
    <m/>
    <m/>
    <m/>
    <m/>
  </r>
  <r>
    <n v="104"/>
    <x v="103"/>
    <m/>
    <s v="eastontp.com"/>
    <n v="1"/>
    <s v="D"/>
    <m/>
    <x v="1"/>
    <x v="2"/>
    <s v="arrows, stabilizers, bow and arrow cases, quivers, clothing, hats, tools and pro-shops"/>
    <m/>
    <s v="N"/>
    <n v="0"/>
    <x v="0"/>
    <n v="0"/>
    <m/>
    <m/>
    <m/>
    <m/>
  </r>
  <r>
    <n v="105"/>
    <x v="104"/>
    <m/>
    <s v="edlosales.com"/>
    <n v="1"/>
    <s v="S"/>
    <m/>
    <x v="2"/>
    <x v="21"/>
    <s v="Pneumatic &amp; Electric Assembly Tools, Torque Measurement &amp; Quality Control, Automated Assembly, Assembly Tool Accessories, Workstation Accessories, Tool Support &amp; Suspension, Material Removal &amp; Riveting Equipment, Material Handling / Ergonomic Assistance, Complete Line"/>
    <s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
    <s v="N"/>
    <n v="0"/>
    <x v="24"/>
    <n v="0"/>
    <m/>
    <m/>
    <m/>
    <m/>
  </r>
  <r>
    <n v="106"/>
    <x v="105"/>
    <m/>
    <s v="fibercoating.com"/>
    <n v="1"/>
    <s v="S"/>
    <m/>
    <x v="1"/>
    <x v="65"/>
    <s v="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
    <s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
    <s v="ISO 9001:2015"/>
    <n v="0"/>
    <x v="0"/>
    <n v="0"/>
    <s v=" flocking, coating and secondary finishing operations"/>
    <m/>
    <m/>
    <s v="rubber and extruded plastics"/>
  </r>
  <r>
    <n v="107"/>
    <x v="106"/>
    <m/>
    <m/>
    <n v="0"/>
    <m/>
    <m/>
    <x v="1"/>
    <x v="66"/>
    <s v="Error 404"/>
    <s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
    <s v="N"/>
    <n v="0"/>
    <x v="0"/>
    <n v="0"/>
    <m/>
    <m/>
    <m/>
    <m/>
  </r>
  <r>
    <n v="108"/>
    <x v="107"/>
    <m/>
    <s v="https://emptechgroup.com/"/>
    <n v="1"/>
    <s v="D"/>
    <m/>
    <x v="0"/>
    <x v="67"/>
    <s v="EMP PRODUCTS, BARCODE SCANNERS, BARCODE VERIFIERS, INKJET AND LASER PART MARK, LABELING EQUIPMENT &amp; SUPPLIES, MOBILE COMPUTING SOLUTIONS, RFID, MACHINE VISION, WIRELESS LAN INFRASTRUCTURE, SOFTWARE SOLUTIONS"/>
    <s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
    <s v="N"/>
    <n v="0"/>
    <x v="0"/>
    <n v="0"/>
    <m/>
    <m/>
    <s v="Y"/>
    <m/>
  </r>
  <r>
    <n v="109"/>
    <x v="108"/>
    <m/>
    <s v="ebsofindiana.com"/>
    <n v="1"/>
    <m/>
    <m/>
    <x v="0"/>
    <x v="26"/>
    <m/>
    <s v="server doesn't exist "/>
    <s v="N"/>
    <n v="0"/>
    <x v="0"/>
    <n v="0"/>
    <m/>
    <m/>
    <m/>
    <m/>
  </r>
  <r>
    <n v="110"/>
    <x v="109"/>
    <m/>
    <s v="endocyte.com"/>
    <n v="1"/>
    <s v="D"/>
    <m/>
    <x v="0"/>
    <x v="68"/>
    <m/>
    <s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
    <s v="N"/>
    <n v="0"/>
    <x v="0"/>
    <n v="0"/>
    <m/>
    <s v="SMDC technology"/>
    <m/>
    <m/>
  </r>
  <r>
    <n v="111"/>
    <x v="110"/>
    <m/>
    <s v="eislogan.com"/>
    <n v="1"/>
    <s v="S"/>
    <m/>
    <x v="1"/>
    <x v="2"/>
    <m/>
    <s v="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
    <s v="N"/>
    <n v="0"/>
    <x v="25"/>
    <n v="0"/>
    <s v="Rebuild or Refurbish a Machine"/>
    <m/>
    <s v="Y"/>
    <m/>
  </r>
  <r>
    <n v="112"/>
    <x v="111"/>
    <m/>
    <s v="ercomdesign.com"/>
    <n v="1"/>
    <m/>
    <m/>
    <x v="0"/>
    <x v="26"/>
    <m/>
    <s v="server doesn't exist "/>
    <s v="N"/>
    <n v="0"/>
    <x v="0"/>
    <n v="0"/>
    <m/>
    <m/>
    <m/>
    <m/>
  </r>
  <r>
    <n v="113"/>
    <x v="112"/>
    <m/>
    <s v="essentialprocess.com"/>
    <n v="1"/>
    <s v="S"/>
    <m/>
    <x v="0"/>
    <x v="69"/>
    <m/>
    <m/>
    <s v="N"/>
    <n v="0"/>
    <x v="0"/>
    <n v="0"/>
    <m/>
    <m/>
    <m/>
    <m/>
  </r>
  <r>
    <n v="114"/>
    <x v="113"/>
    <m/>
    <s v="etratech.com"/>
    <n v="1"/>
    <s v="D"/>
    <m/>
    <x v="1"/>
    <x v="2"/>
    <m/>
    <s v="HVAC"/>
    <s v="TS 16949:2009, ISO 9001, ISO 14000, ISO 13485"/>
    <n v="0"/>
    <x v="26"/>
    <n v="0"/>
    <s v=" manual through-hole, wave soldering, selective soldering and hand soldering"/>
    <s v="igh-speed technology, including our S.M.T. Genesis dual-beam line,Sophisticated MRP software,automated optical inspection (AOI), CAM350 for PCB design and SolidWorks for metal and plastic enclosure design"/>
    <m/>
    <m/>
  </r>
  <r>
    <n v="115"/>
    <x v="114"/>
    <m/>
    <s v="evonik.us"/>
    <n v="1"/>
    <s v="D"/>
    <m/>
    <x v="1"/>
    <x v="70"/>
    <m/>
    <m/>
    <s v="ISO 9001:2008, ISO 140001:2004"/>
    <n v="0"/>
    <x v="0"/>
    <n v="0"/>
    <m/>
    <m/>
    <m/>
    <m/>
  </r>
  <r>
    <n v="116"/>
    <x v="115"/>
    <m/>
    <s v="evonik.com"/>
    <n v="1"/>
    <s v="D"/>
    <m/>
    <x v="1"/>
    <x v="70"/>
    <m/>
    <m/>
    <s v="ISO 9001:2008, ISO 140001:2004"/>
    <n v="0"/>
    <x v="0"/>
    <n v="0"/>
    <m/>
    <m/>
    <m/>
    <m/>
  </r>
  <r>
    <n v="117"/>
    <x v="116"/>
    <m/>
    <s v="exceltoolandengineering.com"/>
    <n v="1"/>
    <s v="S"/>
    <m/>
    <x v="0"/>
    <x v="26"/>
    <m/>
    <s v="Website under construction"/>
    <s v="N"/>
    <n v="0"/>
    <x v="0"/>
    <n v="0"/>
    <s v="Our specialty is in the area Precision Machining, Special Machines, Welding, Fabrication, CNC Design &amp; Cad Capabilities"/>
    <m/>
    <m/>
    <m/>
  </r>
  <r>
    <n v="118"/>
    <x v="117"/>
    <m/>
    <s v="assetprotectorsite.com"/>
    <n v="1"/>
    <m/>
    <m/>
    <x v="0"/>
    <x v="26"/>
    <m/>
    <s v="server doesn't exist "/>
    <s v="N"/>
    <n v="0"/>
    <x v="0"/>
    <n v="0"/>
    <m/>
    <m/>
    <m/>
    <m/>
  </r>
  <r>
    <n v="119"/>
    <x v="118"/>
    <m/>
    <s v="federalmogul.com"/>
    <n v="1"/>
    <s v="D"/>
    <m/>
    <x v="5"/>
    <x v="42"/>
    <s v="Powertrain and motor parts"/>
    <s v="Federal-Mogul LLC is an innovative and diversified global supplier of quality products, trusted brands and creative solutions to manufacturers of automotive, light commercial, heavy-duty and off-highway vehicles, as well as in power generation, aerospace, marine, rail and industrial. "/>
    <s v="N"/>
    <n v="0"/>
    <x v="0"/>
    <n v="0"/>
    <s v="combustion thermal and mechanical loads; _x000d__x000a_tribological (metal-on-metal) interaction, wear and friction;_x000d__x000a_critical sealing of hot and cold joined components and rotating shafts;_x000d__x000a_high-performance combustion ignition; and _x000d__x000a_thermal, mechanical and EMI protection for wiring and tubing"/>
    <s v="CHECK THE LEADING TECH PAGE. add if needed"/>
    <m/>
    <m/>
  </r>
  <r>
    <s v="t"/>
    <x v="119"/>
    <m/>
    <s v="flex-n-gate.com"/>
    <n v="1"/>
    <m/>
    <m/>
    <x v="1"/>
    <x v="2"/>
    <s v="production of the first single piece, deep draw rear step bumper face bar, production of O. E. rear step bumpers for import customers., specialty off-road products for O. E. customers. Flex-N-Gate developed and produced brush guards, grille guards, tube bumpers, light bars, and winch mounts.  "/>
    <s v="There is a warehouse in Covington, IN and Manufacturing facility in danville, FOR products, go to HISTORY section of the company"/>
    <s v="N"/>
    <n v="0"/>
    <x v="27"/>
    <n v="0"/>
    <s v=" Hotplate, linear and sonic welding assembly operations.                                              Laser Welded Blank Developments and Parts_x000d__x000a_Deep Draw Aluminum / Steel Stamping_x000d__x000a_Aluminum Closure Panels and Assemblies_x000d__x000a_Heavy Metal Forming_x000d__x000a_Supply Parts During Production_x000d__x000a_Tool Changes or Repairs_x000d__x000a_Processes Using Minimal Tooling_x000d__x000a_Manually Fabricate Parts_x000d__x000a_Complete Assembly Capabilities including Spot/MIG Welding and Hemming of Closure Panels_x000d__x000a_Tooling to Verify Production Intent Process_x000d__x000a_On-site Foundry for Producing Zinc Alloy Tools_x000d__x000a_Mechanisms and Assemblies                                                                        "/>
    <s v="vacuum metalizing and sputter chrome technologies"/>
    <m/>
    <m/>
  </r>
  <r>
    <n v="121"/>
    <x v="120"/>
    <m/>
    <s v="acument.com"/>
    <n v="1"/>
    <s v="D"/>
    <m/>
    <x v="1"/>
    <x v="2"/>
    <s v="markets covered: automobile, industrial, aerospace, building/constructions                                                                 Products: Externally and intermnally threaded fastening systems, TORX/TORX Plus, engineered specials"/>
    <s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
    <s v="N"/>
    <n v="0"/>
    <x v="28"/>
    <n v="0"/>
    <m/>
    <m/>
    <m/>
    <s v="8740, A286, titanium, Inconel, and other super-alloys"/>
  </r>
  <r>
    <n v="122"/>
    <x v="121"/>
    <m/>
    <s v="fountainfoundry.com"/>
    <n v="1"/>
    <s v="S"/>
    <m/>
    <x v="1"/>
    <x v="71"/>
    <s v="Core Processes: Oil Sand, Shell, CO2, SO2, Pep-Set, Furan Warmbox; Core Machines: Shalco U-180’s, Redford 44A, 16, 22, CB-5, CB-10, BP6A, Dep 100, Carver Batch &amp; Continuous Mixers; Castings Produced: Pumps, Hydraulics, Motor Ends, Gearboxes, Pulleys, Machine Tools, Agricultural and Prototypes;"/>
    <m/>
    <s v="N"/>
    <n v="0"/>
    <x v="29"/>
    <n v="0"/>
    <s v="Loose Molding or no-bake molding,Melting,Casting,Grinding &amp; Heat Treating (Outside Locations)_x000d__x000a_Non-Ferrous castings from outside sources"/>
    <m/>
    <m/>
    <m/>
  </r>
  <r>
    <n v="123"/>
    <x v="122"/>
    <m/>
    <s v="fratco.com"/>
    <n v="1"/>
    <s v="D"/>
    <m/>
    <x v="1"/>
    <x v="2"/>
    <s v="accessories, fittings, pipe, PVC"/>
    <s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
    <s v="N"/>
    <n v="0"/>
    <x v="0"/>
    <n v="0"/>
    <m/>
    <m/>
    <m/>
    <m/>
  </r>
  <r>
    <n v="124"/>
    <x v="123"/>
    <m/>
    <n v="0"/>
    <n v="0"/>
    <m/>
    <n v="0"/>
    <x v="0"/>
    <x v="26"/>
    <n v="0"/>
    <s v="NO WEBSITE"/>
    <s v="N"/>
    <n v="0"/>
    <x v="0"/>
    <n v="0"/>
    <m/>
    <m/>
    <m/>
    <m/>
  </r>
  <r>
    <n v="125"/>
    <x v="124"/>
    <m/>
    <s v="fritolay.com"/>
    <n v="1"/>
    <s v="D"/>
    <m/>
    <x v="1"/>
    <x v="72"/>
    <s v="Lays and co."/>
    <m/>
    <s v="N"/>
    <n v="0"/>
    <x v="0"/>
    <n v="0"/>
    <m/>
    <s v="Culinology"/>
    <m/>
    <m/>
  </r>
  <r>
    <n v="126"/>
    <x v="125"/>
    <m/>
    <s v="frontieradditivemanufacturing.com"/>
    <n v="1"/>
    <m/>
    <m/>
    <x v="1"/>
    <x v="73"/>
    <s v="NO WEBSITE IS FOUND"/>
    <m/>
    <s v="N"/>
    <n v="0"/>
    <x v="0"/>
    <n v="0"/>
    <m/>
    <m/>
    <m/>
    <m/>
  </r>
  <r>
    <n v="127"/>
    <x v="126"/>
    <m/>
    <s v="galbreathproducts.com"/>
    <n v="1"/>
    <s v="S"/>
    <m/>
    <x v="1"/>
    <x v="2"/>
    <s v="hoists, container handlers and trailers"/>
    <s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
    <s v="N"/>
    <n v="0"/>
    <x v="0"/>
    <n v="0"/>
    <m/>
    <m/>
    <m/>
    <m/>
  </r>
  <r>
    <n v="128"/>
    <x v="127"/>
    <m/>
    <s v="galfab.com"/>
    <n v="1"/>
    <s v="D"/>
    <m/>
    <x v="1"/>
    <x v="2"/>
    <s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
    <s v=" a premier designer and manufacturer of waste equipment of all types."/>
    <s v="N"/>
    <n v="0"/>
    <x v="0"/>
    <n v="0"/>
    <m/>
    <m/>
    <s v="Y"/>
    <m/>
  </r>
  <r>
    <n v="129"/>
    <x v="128"/>
    <m/>
    <s v="ge.com"/>
    <n v="1"/>
    <s v="D"/>
    <m/>
    <x v="8"/>
    <x v="74"/>
    <n v="0"/>
    <s v="GE Aviation is a world-leading provider of jet engines, components and integrated systems for commercial and military aircraft. ; Aircraft maintenance company in Tippecanoe County, Indiana"/>
    <s v="N"/>
    <n v="0"/>
    <x v="0"/>
    <n v="0"/>
    <m/>
    <m/>
    <m/>
    <m/>
  </r>
  <r>
    <n v="130"/>
    <x v="129"/>
    <m/>
    <s v="geosc.com"/>
    <n v="1"/>
    <s v="D"/>
    <m/>
    <x v="6"/>
    <x v="75"/>
    <s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
    <s v="GEO® Specialty Chemicals, Inc. is known as a world leader in providing high-quality, cost-effective specialty chemicals."/>
    <s v="N"/>
    <n v="0"/>
    <x v="0"/>
    <n v="0"/>
    <m/>
    <m/>
    <s v="Y"/>
    <m/>
  </r>
  <r>
    <n v="131"/>
    <x v="130"/>
    <m/>
    <s v="geversaircraft.com"/>
    <n v="1"/>
    <s v="S"/>
    <m/>
    <x v="1"/>
    <x v="76"/>
    <s v="Genesis aircraft design, wind tunnels"/>
    <s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
    <s v="N"/>
    <n v="0"/>
    <x v="30"/>
    <n v="0"/>
    <m/>
    <m/>
    <m/>
    <m/>
  </r>
  <r>
    <n v="132"/>
    <x v="131"/>
    <m/>
    <s v="girtzindustries.com"/>
    <n v="1"/>
    <s v="S"/>
    <m/>
    <x v="1"/>
    <x v="2"/>
    <s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
    <s v="At Girtz, we use cutting edge 3D CAD technology to verify design accuracy and ensure precise component placement before any fabrication work begins. Our design layouts are a benchmark in the industry, allowing us to complete complex projects with very short lead times."/>
    <s v="ISO 9001"/>
    <n v="0"/>
    <x v="31"/>
    <n v="0"/>
    <m/>
    <s v="cutting edge 3D CAD technology"/>
    <m/>
    <m/>
  </r>
  <r>
    <n v="133"/>
    <x v="132"/>
    <m/>
    <n v="0"/>
    <n v="0"/>
    <m/>
    <n v="0"/>
    <x v="0"/>
    <x v="26"/>
    <m/>
    <s v="no website"/>
    <s v="N"/>
    <n v="0"/>
    <x v="0"/>
    <n v="0"/>
    <m/>
    <m/>
    <m/>
    <m/>
  </r>
  <r>
    <n v="134"/>
    <x v="133"/>
    <m/>
    <s v="godloveent.com"/>
    <n v="1"/>
    <s v="S"/>
    <m/>
    <x v="8"/>
    <x v="74"/>
    <s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
    <s v="all about water"/>
    <s v="N"/>
    <n v="0"/>
    <x v="0"/>
    <n v="0"/>
    <m/>
    <m/>
    <m/>
    <m/>
  </r>
  <r>
    <n v="135"/>
    <x v="134"/>
    <m/>
    <s v="goingskitchenkorner.com"/>
    <n v="1"/>
    <s v="D"/>
    <m/>
    <x v="6"/>
    <x v="77"/>
    <s v="cabinetry, plumbing fixtures, furniture, lighting, bath, countertop, decorative tile, accessories, flooring"/>
    <s v="From concept to completion, our TEAM will partner with you to achieve your plans. Our projects include kitchens, baths, closets, offices, mud rooms, custom furniture, and so much more."/>
    <s v="N"/>
    <n v="0"/>
    <x v="0"/>
    <n v="0"/>
    <m/>
    <s v="3D modeling software"/>
    <s v="Y"/>
    <s v="red oak, maple, hickory, cherry, knotty alder, and quarter-sawn white oak"/>
  </r>
  <r>
    <n v="136"/>
    <x v="135"/>
    <m/>
    <s v="grandindustrial.com"/>
    <n v="1"/>
    <s v="D"/>
    <m/>
    <x v="8"/>
    <x v="78"/>
    <s v="Custom Metal Fabrication, General Contracting, Millwright / Steel Erection, Industrial Doors, Concrete, Heavy and Specialty Hauling"/>
    <m/>
    <s v="N"/>
    <n v="0"/>
    <x v="32"/>
    <e v="#REF!"/>
    <m/>
    <m/>
    <s v="Y"/>
    <m/>
  </r>
  <r>
    <n v="137"/>
    <x v="136"/>
    <m/>
    <s v="greaterlafayettecommerce.com"/>
    <n v="1"/>
    <s v="D"/>
    <m/>
    <x v="0"/>
    <x v="79"/>
    <s v="Specialities: Economic Development, Workforce Development, Downtown Development, Capitol Resources, Quality of Life, and Chamber of Commerce"/>
    <s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_x000a_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
    <s v="N"/>
    <n v="0"/>
    <x v="0"/>
    <n v="0"/>
    <m/>
    <m/>
    <m/>
    <m/>
  </r>
  <r>
    <n v="138"/>
    <x v="137"/>
    <m/>
    <s v="https://www.greenpowerglobal.com/"/>
    <n v="0"/>
    <m/>
    <m/>
    <x v="0"/>
    <x v="80"/>
    <m/>
    <s v="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_x000a_"/>
    <s v="N"/>
    <n v="0"/>
    <x v="0"/>
    <n v="0"/>
    <m/>
    <m/>
    <m/>
    <m/>
  </r>
  <r>
    <n v="139"/>
    <x v="138"/>
    <m/>
    <s v="stanleysteemer.com"/>
    <n v="1"/>
    <s v="D"/>
    <m/>
    <x v="8"/>
    <x v="81"/>
    <s v="carpet cleaning, furniture cleaning, tile and grout cleaning, hardwood cleaning, air duct cleaning and  watre restoration"/>
    <m/>
    <s v="N"/>
    <n v="0"/>
    <x v="0"/>
    <n v="0"/>
    <m/>
    <m/>
    <m/>
    <m/>
  </r>
  <r>
    <n v="140"/>
    <x v="139"/>
    <m/>
    <n v="0"/>
    <n v="0"/>
    <m/>
    <n v="0"/>
    <x v="0"/>
    <x v="26"/>
    <n v="0"/>
    <s v="no website"/>
    <s v="N"/>
    <n v="0"/>
    <x v="0"/>
    <n v="0"/>
    <m/>
    <m/>
    <m/>
    <m/>
  </r>
  <r>
    <n v="141"/>
    <x v="140"/>
    <m/>
    <s v="guardiancnc.com"/>
    <n v="1"/>
    <s v="D"/>
    <m/>
    <x v="1"/>
    <x v="82"/>
    <s v="welding, machining and assembly &amp; production"/>
    <m/>
    <s v="N"/>
    <n v="0"/>
    <x v="33"/>
    <n v="0"/>
    <s v="machining, welding, treating or coating"/>
    <m/>
    <m/>
    <m/>
  </r>
  <r>
    <n v="142"/>
    <x v="141"/>
    <m/>
    <s v="callhti.com"/>
    <n v="1"/>
    <s v="S"/>
    <m/>
    <x v="1"/>
    <x v="83"/>
    <s v="Target products: Springs, Clips, Safety Restraint Components, Hangers, Brackets, Ballistic Nails, Automotive Door Components, Auger bits, Washer Races, Spacers, Tubes, Screw Drivers blades"/>
    <s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
    <s v="ISO 9001:2015"/>
    <n v="0"/>
    <x v="34"/>
    <n v="0"/>
    <s v="heat treatment,Austempering"/>
    <m/>
    <m/>
    <m/>
  </r>
  <r>
    <n v="143"/>
    <x v="142"/>
    <m/>
    <s v="hscast.com"/>
    <n v="1"/>
    <s v="S"/>
    <m/>
    <x v="1"/>
    <x v="2"/>
    <s v="precision engineered steel castings"/>
    <m/>
    <s v="ISO 9001:2015 "/>
    <n v="0"/>
    <x v="35"/>
    <e v="#REF!"/>
    <s v="casting,Pattern Production_x000d__x000a_Electric Arc Furnace Melting_x000d__x000a_Phenolic Urethane Molding_x000d__x000a_Product Finishing Operations_x000d__x000a_Heat Treatment_x000d__x000a_Machining_x000d__x000a_Painting &amp; Packaging Solutions_x000d__x000a_Facility Engineering &amp; Maintenance"/>
    <m/>
    <m/>
    <s v="Carbon Steels,Low Alloy Steel_x000a_typically quenched_x000a_and tempered,Pressure Vessels,High Strength,Special Purpose"/>
  </r>
  <r>
    <n v="144"/>
    <x v="143"/>
    <m/>
    <s v="haydenci.biz"/>
    <n v="1"/>
    <s v="S"/>
    <m/>
    <x v="3"/>
    <x v="84"/>
    <s v="tax preparation aspect"/>
    <s v="Everyone dreams of getting the most from their tax return as possible. At Hayden Consulting, Inc., we are dedicated to that very cause."/>
    <s v="N"/>
    <n v="0"/>
    <x v="0"/>
    <n v="0"/>
    <m/>
    <m/>
    <m/>
    <m/>
  </r>
  <r>
    <n v="145"/>
    <x v="144"/>
    <m/>
    <m/>
    <n v="0"/>
    <m/>
    <m/>
    <x v="0"/>
    <x v="26"/>
    <m/>
    <s v="no website"/>
    <s v="N"/>
    <n v="0"/>
    <x v="0"/>
    <n v="0"/>
    <m/>
    <m/>
    <m/>
    <m/>
  </r>
  <r>
    <n v="146"/>
    <x v="145"/>
    <m/>
    <s v="helpinghandchauffeur.com"/>
    <n v="1"/>
    <s v="S"/>
    <m/>
    <x v="0"/>
    <x v="85"/>
    <n v="0"/>
    <s v="The service is to provide transportation for those who need a means of getting to prearranged appointments, doctors’ appointments, dentists visits, airport trips, etc."/>
    <s v="N"/>
    <n v="0"/>
    <x v="36"/>
    <n v="0"/>
    <m/>
    <m/>
    <m/>
    <m/>
  </r>
  <r>
    <n v="147"/>
    <x v="146"/>
    <m/>
    <s v="heritageproductsinc.com"/>
    <n v="1"/>
    <s v="S"/>
    <m/>
    <x v="5"/>
    <x v="86"/>
    <s v="brake components, seat assemblies, chassis Misc, anti-vibration components, suspension components"/>
    <s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
    <s v="IATF 16949:2016, ISO 14001:2015"/>
    <n v="0"/>
    <x v="37"/>
    <n v="0"/>
    <s v=" metal stamping, mig welding, e-coat painting and assembly of safety critical components"/>
    <s v="over 30 assembly stations utilizing advanced mistake proof equipment along with production CNC cutting and pipe bending machines"/>
    <m/>
    <m/>
  </r>
  <r>
    <n v="148"/>
    <x v="147"/>
    <m/>
    <s v="hogslat.com"/>
    <n v="1"/>
    <s v="S"/>
    <m/>
    <x v="1"/>
    <x v="2"/>
    <s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
    <s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
    <s v="N"/>
    <n v="0"/>
    <x v="0"/>
    <n v="0"/>
    <m/>
    <m/>
    <m/>
    <m/>
  </r>
  <r>
    <n v="149"/>
    <x v="148"/>
    <m/>
    <s v="holscherproductsinc.com"/>
    <n v="1"/>
    <s v="S"/>
    <m/>
    <x v="1"/>
    <x v="2"/>
    <s v="Holscher Products, Inc. manufactures wrought iron products. Our product line includes bird feeder poles and accessories, deck hardware, bird baths, and garden items"/>
    <s v="Holscher Products, Inc. is a wholesale manufacturing company located in Fowler, Indiana.  "/>
    <s v="N"/>
    <n v="0"/>
    <x v="0"/>
    <n v="0"/>
    <m/>
    <m/>
    <m/>
    <s v=" wrought iron products"/>
  </r>
  <r>
    <n v="150"/>
    <x v="149"/>
    <m/>
    <s v="teamhdi.com"/>
    <n v="1"/>
    <s v="S"/>
    <m/>
    <x v="1"/>
    <x v="2"/>
    <s v="Precision Plastic Injection Molding: Insert Molding, Color- Matched Molding, Micro Molding, Wire Overmolding, Product Detailing and Decorating; Custom Mold Building Services: Aerospace, Appliance, Automotive, Consumer, Electronics, Heavy Transportation, Military, Sports/Recreation"/>
    <s v="Plastic fabrication company in Logansport, Indiana; "/>
    <s v="ISO/TS 16949:2009"/>
    <n v="0"/>
    <x v="38"/>
    <n v="0"/>
    <s v="precision plastic injection molding and mold building/tooling services,Insert Molding_x000d__x000a_Color- Matched Molding_x000d__x000a_Micro Molding_x000d__x000a_Wire Overmolding_x000d__x000a_Product Detailing and Decorating"/>
    <m/>
    <s v="Y"/>
    <m/>
  </r>
  <r>
    <n v="151"/>
    <x v="150"/>
    <m/>
    <s v="hosetec.com"/>
    <n v="1"/>
    <s v="S"/>
    <m/>
    <x v="1"/>
    <x v="2"/>
    <s v="Research and Engineering Department available for new product development,,Repair services available,,Interlock and Corrugated / Braid Assemblies,,Oval, Square and Rectangle Hoses,,Jacketed / Tracer Assemblies"/>
    <m/>
    <s v="N"/>
    <n v="0"/>
    <x v="0"/>
    <e v="#REF!"/>
    <m/>
    <m/>
    <s v="Y"/>
    <m/>
  </r>
  <r>
    <n v="152"/>
    <x v="151"/>
    <m/>
    <s v="houghtonintl.com"/>
    <n v="1"/>
    <s v="D"/>
    <m/>
    <x v="7"/>
    <x v="87"/>
    <n v="0"/>
    <s v="Houghton Fluidcare Inc. offers provides chemical management. Houghton Fluidcare Inc. was incorporated in 1999 and is based in Lafayette, Indiana.  Houghton Fluidcare Inc. operates as a subsidiary of Houghton International Inc."/>
    <s v="N"/>
    <n v="0"/>
    <x v="39"/>
    <n v="0"/>
    <m/>
    <m/>
    <m/>
    <m/>
  </r>
  <r>
    <n v="153"/>
    <x v="152"/>
    <m/>
    <m/>
    <n v="0"/>
    <m/>
    <m/>
    <x v="7"/>
    <x v="87"/>
    <s v=" Houghton delivers solutions and services to meet challenges in industries like: Aerospace, Aluminium Finishing, Automotive Components, Automotive OEM, Bearing, Beverage Can, General Industry, Heat Treatment, Heavy Machinery, Mining, Non-Ferrous, Offshore, Steel, "/>
    <s v="Houghton International is a global leader in delivering advanced metalworking fluids and services for the automotive, aerospace, metals, mining, machinery, offshore and beverage industries"/>
    <s v="N"/>
    <n v="0"/>
    <x v="0"/>
    <n v="0"/>
    <m/>
    <m/>
    <m/>
    <m/>
  </r>
  <r>
    <n v="154"/>
    <x v="153"/>
    <m/>
    <s v="hunterdorsets.com"/>
    <n v="1"/>
    <s v="S"/>
    <m/>
    <x v="0"/>
    <x v="26"/>
    <n v="0"/>
    <m/>
    <s v="N"/>
    <n v="0"/>
    <x v="0"/>
    <n v="0"/>
    <m/>
    <m/>
    <m/>
    <m/>
  </r>
  <r>
    <n v="155"/>
    <x v="154"/>
    <m/>
    <s v="icecreamspecialties.com (http://northstarfrozentreats.com/)"/>
    <n v="1"/>
    <s v="S"/>
    <m/>
    <x v="1"/>
    <x v="88"/>
    <n v="0"/>
    <s v="Manufacturer in Lafayette, Indiana"/>
    <s v="N"/>
    <n v="0"/>
    <x v="0"/>
    <n v="0"/>
    <m/>
    <m/>
    <m/>
    <m/>
  </r>
  <r>
    <n v="156"/>
    <x v="155"/>
    <m/>
    <s v="ikioledlighting.com"/>
    <n v="1"/>
    <s v="D"/>
    <m/>
    <x v="1"/>
    <x v="89"/>
    <s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
    <s v="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
    <s v="ISO 9001"/>
    <n v="0"/>
    <x v="0"/>
    <n v="0"/>
    <m/>
    <m/>
    <m/>
    <m/>
  </r>
  <r>
    <n v="157"/>
    <x v="156"/>
    <m/>
    <s v="imagesales.net"/>
    <n v="1"/>
    <s v="S"/>
    <m/>
    <x v="0"/>
    <x v="90"/>
    <s v="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
    <s v="Image Sales is an advertising _x000a_specialty company offering our clients _x000a_over 1 million promotional items for _x000a_imprint. We also offer full silk screening _x000a_and embroidery for all your wearable _x000a_needs. We have in-house engraving _x000a_for awards, plaques, name badges, _x000a_signage and trophies. SOME OF OUR CLIENTS:, Nucor 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
    <s v="N"/>
    <n v="0"/>
    <x v="0"/>
    <n v="0"/>
    <s v="full silk screening _x000d__x000a_and embroidery"/>
    <m/>
    <m/>
    <m/>
  </r>
  <r>
    <n v="158"/>
    <x v="157"/>
    <m/>
    <s v="imaginestics.com"/>
    <n v="1"/>
    <s v="S"/>
    <m/>
    <x v="0"/>
    <x v="91"/>
    <n v="0"/>
    <s v="The VizSeek visual search engine lets you find products, parts, and drawings in your database using a photo or even a hand-sketch. Customers and partners: machine research, techsoft 3D, Snap36, Jovian, AFRL, DLA, USAie force"/>
    <s v="N"/>
    <n v="0"/>
    <x v="0"/>
    <n v="0"/>
    <m/>
    <m/>
    <m/>
    <m/>
  </r>
  <r>
    <n v="159"/>
    <x v="158"/>
    <m/>
    <s v="https://www.ascleanasitgets.net/"/>
    <n v="1"/>
    <m/>
    <m/>
    <x v="0"/>
    <x v="92"/>
    <s v="Commercial cleaning, office cleaning, medical facilities"/>
    <s v="Since 1992, we’ve been committed to being the best at what we do, serving clients in the Lafayette area by not just meeting their expectations, but exceeding them."/>
    <s v="N"/>
    <n v="0"/>
    <x v="0"/>
    <n v="0"/>
    <m/>
    <m/>
    <m/>
    <m/>
  </r>
  <r>
    <n v="160"/>
    <x v="159"/>
    <m/>
    <s v="inspacellc.com"/>
    <n v="1"/>
    <s v="D"/>
    <m/>
    <x v="0"/>
    <x v="93"/>
    <s v="Advancced propulsion technology"/>
    <s v="IN Space LLC, located in the Purdue Research Park in West Lafayette, IN, was formed in 2003 to research, develop and design advanced propulsion technologies for space exploration, space commercialization and national defense."/>
    <s v="N"/>
    <n v="0"/>
    <x v="40"/>
    <n v="0"/>
    <s v="processes such as CNC machining, EDM, and EB welding"/>
    <s v="new propulsion technology"/>
    <m/>
    <m/>
  </r>
  <r>
    <n v="161"/>
    <x v="160"/>
    <m/>
    <e v="#N/A"/>
    <n v="0"/>
    <m/>
    <m/>
    <x v="0"/>
    <x v="26"/>
    <m/>
    <m/>
    <s v="N"/>
    <m/>
    <x v="0"/>
    <m/>
    <m/>
    <m/>
    <m/>
    <m/>
  </r>
  <r>
    <n v="162"/>
    <x v="53"/>
    <m/>
    <s v="carmeleng.com"/>
    <n v="1"/>
    <s v="S"/>
    <m/>
    <x v="1"/>
    <x v="2"/>
    <s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
    <s v="Carmel Engineering designs, engineers and manufactures custom equipment and systems for diverse manufacturing industries. We repair, refurbish and improveequipment and parts faster than the original equipment manufacturer (OEM). From research and development to equipment specification and custom design, we are committed to meeting and exceeding your requirements."/>
    <s v="ASME"/>
    <m/>
    <x v="0"/>
    <m/>
    <m/>
    <m/>
    <m/>
    <m/>
  </r>
  <r>
    <n v="163"/>
    <x v="89"/>
    <m/>
    <s v="dayton-phoenix.com"/>
    <n v="1"/>
    <s v="S"/>
    <m/>
    <x v="4"/>
    <x v="12"/>
    <s v="Air Products and Timers, Auxiliary Generators, Cab Cooling &amp; Heating, Dynamic Braking Resistors, Locomotive Cooling Fan Assemblies, Locomotive Motor-Driven Air Compressors, Miscellaneous Mechanical, Motor, Pole pieces"/>
    <s v="Dayton-Phoenix Group and its divisions and subsidiaries form a synergistic whole that can provide your company with a broad range of quality products and services. Freight Locomotive: Our products meet ever-increasing demands for quality and reliability. Fuel-savings is mission critical to the success of the freight locomotive market. Whether you’re building smaller HP locomotives to do big jobs or making higher HP locomotives more efficient, Dayton-Phoenix can help. Passenger Locomotive: As commuting costs rise worldwide, an increasing range of hybrid locomotive designs are emerging in the market, combining the best of both freight and passenger products. Dayton-Phoenix has the expertise, experience and engineering capability to create components that meet your specific need. Off-Highway: No matter how grueling the application, we fill both standard and custom orders. We apply particular emphasis on the demanding conditions that require dynamic braking systems to reliably relieve the load on air braking systems... and meet your toughest application criteria. Engineered Systems: Our considerable in-house capability is a formidable competitive advantage. Our strength in engineered systems results from our ability to control everything from raw materials to process... enabling us to bend it, form it, weld it, shape it and deliver it to meet the specifics of whatever you require. Service: From rapid repair to remanufacturing, we back you up at every step. We’re naturally the best company to service the components we build... but if you need service on components built somewhere else, that is never a problem with our state-of-the-art approach to quality and delivery."/>
    <s v="ISO 9001:2015"/>
    <m/>
    <x v="0"/>
    <m/>
    <m/>
    <m/>
    <m/>
    <m/>
  </r>
  <r>
    <n v="164"/>
    <x v="102"/>
    <m/>
    <s v="dyna-fab.org"/>
    <n v="1"/>
    <s v="S"/>
    <m/>
    <x v="1"/>
    <x v="2"/>
    <s v="assembled machined components, fabricated and welded components "/>
    <s v=" DynaFab Corp. has been providing solutions to our customer manufacturing needs for 30 years. Dyna-Fab’s large tonnage presses for metal stamping and drawing provide capabilities generally found only in OEM manufactures. Coupled with a complete line of CNC machining centers, fabrication and welding machines Dyna-Fab Corp. can provide completely assembled components and products."/>
    <s v="ISO 9002"/>
    <m/>
    <x v="41"/>
    <m/>
    <m/>
    <m/>
    <m/>
    <m/>
  </r>
  <r>
    <n v="165"/>
    <x v="161"/>
    <m/>
    <s v="fairfieldmfg.com"/>
    <n v="1"/>
    <s v="D"/>
    <m/>
    <x v="4"/>
    <x v="12"/>
    <s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
    <s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
    <s v="ISO 9001, TS 16949, ABS product quality assurance"/>
    <m/>
    <x v="0"/>
    <m/>
    <m/>
    <m/>
    <m/>
    <m/>
  </r>
  <r>
    <n v="166"/>
    <x v="135"/>
    <m/>
    <s v="grandindustrial.com"/>
    <n v="1"/>
    <s v="S"/>
    <m/>
    <x v="8"/>
    <x v="78"/>
    <s v="Custom Metal Fabrication, General Contracting, Millwright / Steel Erection, Industrial Doors, Concrete, Heavy and Specialty Hauling"/>
    <s v="Grand Industrial is central Indiana's premier industrial maintenance contractor. Grand is a privately-held construction company founded in 2006 providing a wide variety of services to our clients, including the food processing, manufacturing, and distribution industries."/>
    <s v="N"/>
    <m/>
    <x v="42"/>
    <m/>
    <m/>
    <m/>
    <m/>
    <m/>
  </r>
  <r>
    <n v="167"/>
    <x v="142"/>
    <m/>
    <s v="hscast.com"/>
    <n v="1"/>
    <s v="S"/>
    <m/>
    <x v="1"/>
    <x v="2"/>
    <s v="precision engineered steel castings"/>
    <s v="Harrison Steel Castings Company, a world leader in the production of highly engineered carbon and low/medium alloy steel castings and a preferred supplier to many of the world's most prestigious names in agriculture, heavy equipment, energy, military, mining and the oil and gas industries.Our U.S. physical plant encompasses 650,568 square feet under roof and is capable of castings ranging from 350 to 12,500 pounds net casting weight. Sophisticated engineering software, tightly controlled manufacturing processes, superior quality programs, a motivated, non-union workforce, an emphasis on safety and a continuous improvement culture ensure our customers of the best results possible."/>
    <s v="ISO 9001:2015, TS 16949, QS 9000"/>
    <m/>
    <x v="43"/>
    <m/>
    <m/>
    <m/>
    <m/>
    <m/>
  </r>
  <r>
    <n v="168"/>
    <x v="150"/>
    <m/>
    <s v="hosetec.com"/>
    <n v="1"/>
    <s v="S"/>
    <m/>
    <x v="1"/>
    <x v="2"/>
    <s v="Research and Engineering Department available for new product development,,Repair services available,,Interlock and Corrugated / Braid Assemblies,,Oval, Square and Rectangle Hoses,,Jacketed / Tracer Assemblies"/>
    <s v="Hose Technology, a Division of Kuri Tec Manufacturing, Inc., is dedicated to manufacturing the highest quality flexible metal hose, delivered quickly and competitively priced."/>
    <s v="N"/>
    <m/>
    <x v="0"/>
    <m/>
    <m/>
    <m/>
    <m/>
    <m/>
  </r>
  <r>
    <n v="169"/>
    <x v="162"/>
    <m/>
    <s v="kirbyrisk.com/index.jsp?path=service-center"/>
    <n v="1"/>
    <s v="D"/>
    <m/>
    <x v="1"/>
    <x v="94"/>
    <s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
    <s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
    <s v="TS 16949:2009"/>
    <m/>
    <x v="0"/>
    <m/>
    <m/>
    <m/>
    <m/>
    <m/>
  </r>
  <r>
    <n v="170"/>
    <x v="163"/>
    <m/>
    <s v="lafayettewire.com"/>
    <n v="1"/>
    <s v="S"/>
    <m/>
    <x v="1"/>
    <x v="2"/>
    <s v="Commercial, Industrial Wire Shelving Products, _x000a_Standard Wire Containers and Carts, _x000a_Custom Engineered Wire Containers and Carts, _x000a_Industrial Powder Coating"/>
    <s v="Lafayette Wire Products has been an industry leader for over 30 years in the design and manufacturing of wire material handling products that meet the demanding requirements of our commercial, industrial and retail customers."/>
    <s v="NSF Food Equipment Standard 2"/>
    <m/>
    <x v="0"/>
    <m/>
    <m/>
    <m/>
    <m/>
    <m/>
  </r>
  <r>
    <n v="171"/>
    <x v="164"/>
    <m/>
    <s v="loganstampings.com"/>
    <n v="1"/>
    <s v="D"/>
    <m/>
    <x v="1"/>
    <x v="95"/>
    <s v="Automotive, Electrical, Metal building, appliances, plumbing, decorative, communication, equipment, aircraft, government"/>
    <s v="four slide machines, and basic raw materials are brass, steel, aluminium,  copper, alloys)"/>
    <s v="ISO 9001:2008"/>
    <m/>
    <x v="0"/>
    <m/>
    <m/>
    <m/>
    <m/>
    <m/>
  </r>
  <r>
    <n v="172"/>
    <x v="165"/>
    <m/>
    <s v="masterguard.com"/>
    <n v="1"/>
    <s v="S"/>
    <m/>
    <x v="1"/>
    <x v="2"/>
    <s v="Stamped metals and welded components"/>
    <s v="Flex-N-Gate Leading manufacturer and supplier of large stamped metal and welded components, assemblies, and plastic parts for the automotive industry."/>
    <s v="N"/>
    <m/>
    <x v="0"/>
    <m/>
    <m/>
    <m/>
    <m/>
    <m/>
  </r>
  <r>
    <n v="173"/>
    <x v="166"/>
    <m/>
    <s v="mckinneycorp.com"/>
    <n v="1"/>
    <s v="D"/>
    <m/>
    <x v="1"/>
    <x v="96"/>
    <s v="Services employed: waterjet cutting, cnc machining, cnc bending, cnc punching, welding, tube bending and fabrication, design and CAD, composites manufacturing"/>
    <s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
    <s v="N"/>
    <m/>
    <x v="44"/>
    <m/>
    <m/>
    <m/>
    <m/>
    <m/>
  </r>
  <r>
    <n v="174"/>
    <x v="167"/>
    <m/>
    <s v="myersspring.com"/>
    <n v="1"/>
    <s v="D"/>
    <m/>
    <x v="1"/>
    <x v="97"/>
    <s v="Compression springs, torsion springs, extension springs, wire forms, tines and reverse taper tines, sprial wound brush springs, hose guards, packaging."/>
    <s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
    <s v="IATF 16949, ISO 9001, ISO 14001"/>
    <m/>
    <x v="45"/>
    <m/>
    <m/>
    <m/>
    <m/>
    <m/>
  </r>
  <r>
    <n v="175"/>
    <x v="168"/>
    <m/>
    <s v="nucor.com"/>
    <n v="1"/>
    <s v="S"/>
    <m/>
    <x v="1"/>
    <x v="98"/>
    <s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
    <m/>
    <s v="N"/>
    <m/>
    <x v="0"/>
    <m/>
    <m/>
    <m/>
    <m/>
    <m/>
  </r>
  <r>
    <n v="176"/>
    <x v="169"/>
    <m/>
    <s v="oxfordhouse.org/userfiles/file/"/>
    <n v="1"/>
    <s v="S"/>
    <m/>
    <x v="1"/>
    <x v="99"/>
    <s v="Advantage II Faux Wood Blinds, Sheer Radiance , Fabric Verticals, Caslan Roman Shades, Tansitions/Visions Shading Collection, Vienna Sheer Horizontals, 2&quot; and 3.5&quot; PVC Verticals, 2&quot; PVC Horizontals, Sheer Shadings, Woven Woods, 2&quot; &amp; 2.5&quot; Wood Blinds, Honeycomb Shades, Honeycomb Longitude, Premeir Aluminum Blinds, Roller Shades, Roller Shade Panel Glides, Woven Wood Vertiglide, Norman Shutters, Mirasol Shutters"/>
    <m/>
    <s v="N"/>
    <m/>
    <x v="0"/>
    <m/>
    <m/>
    <m/>
    <m/>
    <m/>
  </r>
  <r>
    <n v="177"/>
    <x v="170"/>
    <m/>
    <s v="rowetruck.com"/>
    <n v="1"/>
    <s v="D"/>
    <m/>
    <x v="8"/>
    <x v="100"/>
    <s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
    <s v="In Lafayette and Kokomo, Indiana RTE offers full service Truck Repair and Preventative Maintenance. With a combined total of 24 service bays we are more than prepared to execute your service needs in a professional and timely manner."/>
    <s v="N"/>
    <m/>
    <x v="0"/>
    <m/>
    <m/>
    <m/>
    <m/>
    <m/>
  </r>
  <r>
    <n v="178"/>
    <x v="171"/>
    <m/>
    <s v="smallpartsinc.com"/>
    <n v="1"/>
    <s v="D"/>
    <m/>
    <x v="1"/>
    <x v="2"/>
    <s v="Transmission and safety critical components, electrical supply and connection components"/>
    <s v="Small Parts Inc is a premiere manufacturer of metal parts and components for use in the automotive and electrical industries. "/>
    <s v="TS 16949:2009"/>
    <m/>
    <x v="0"/>
    <m/>
    <m/>
    <m/>
    <m/>
    <m/>
  </r>
  <r>
    <n v="179"/>
    <x v="172"/>
    <m/>
    <s v="subaru-sia.com"/>
    <n v="1"/>
    <s v="S"/>
    <m/>
    <x v="2"/>
    <x v="21"/>
    <s v="Equipped with unique SUBARU BOXER® engine on all models and Symmetrical All-Wheel Drive on most, the Subaru product line, renowned for durability, reliability, traction and &quot;active safety,&quot; represents one of the highest repurchase-loyalty ratings in the U.S. market. Today, the Subaru product line includes the Impreza, WRX, STI, BRZ, Legacy, Outback, Forester, and Crosstrek."/>
    <s v="Founded in 1968, Subaru of America, Inc. (SOA) is the U.S. Sales and Marketing subsidiary of Subaru Corporationof Japan and is responsible for the distribution, marketing, sales and service of Subaru vehicles in the United States."/>
    <s v="ISO 9001"/>
    <m/>
    <x v="0"/>
    <m/>
    <m/>
    <m/>
    <m/>
    <m/>
  </r>
  <r>
    <n v="180"/>
    <x v="173"/>
    <m/>
    <s v="suscastproducts.com"/>
    <n v="1"/>
    <s v="S"/>
    <m/>
    <x v="0"/>
    <x v="101"/>
    <s v="Services done in the companmy: Pre-production, die-casting, finishing, machining, quality check and coating"/>
    <s v="S.U.S. Die Casting was formed in 1946. S.U.S. is reportedly the oldest non-captive die casting company in Indiana. S.U.S. has established partnerships with leading tooling manufacturers both domestically and internationally to provide our customers with solutions to best meet their needs."/>
    <s v="ISO 9001:2015"/>
    <m/>
    <x v="46"/>
    <m/>
    <m/>
    <m/>
    <m/>
    <m/>
  </r>
  <r>
    <n v="181"/>
    <x v="174"/>
    <m/>
    <s v="thekelly-group.com"/>
    <n v="1"/>
    <s v="S"/>
    <m/>
    <x v="0"/>
    <x v="102"/>
    <s v="Construction services: Carpentry,,Concrete,,Cranes,,Insulation,,Ironwork,,Millwrights,,Pipefitting,,Scaffolding,,                        Metal Fab: Projects include but not limited to fan housings, duct work, grain chutes and bins, pressure vessels."/>
    <s v="Our metal fabrication facilities — equipped with CNC burn tables and drilling machines, shot-blasting cabinets and more — work with over a million pounds of steel each year."/>
    <s v="ISO 9001:2015, ASME"/>
    <m/>
    <x v="47"/>
    <m/>
    <m/>
    <m/>
    <m/>
    <m/>
  </r>
  <r>
    <n v="182"/>
    <x v="175"/>
    <m/>
    <s v="tmfcenter.com"/>
    <n v="1"/>
    <s v="S"/>
    <m/>
    <x v="1"/>
    <x v="2"/>
    <s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
    <s v="Machine shop in Williamsport, Indy. TMF Center is a technology-based manufacturing company producing components for off-highway construction equipment and heavy duty trucking. ."/>
    <s v="ISO 9001:2008"/>
    <m/>
    <x v="48"/>
    <m/>
    <m/>
    <m/>
    <m/>
    <m/>
  </r>
  <r>
    <n v="183"/>
    <x v="176"/>
    <m/>
    <s v="tru-flex.com"/>
    <n v="1"/>
    <s v="D"/>
    <m/>
    <x v="1"/>
    <x v="2"/>
    <s v="Standard bellows, non-torsional bellows, torsional bellows (lined and unlined), interlock flex house"/>
    <s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
    <s v="TS 16949:2009, ISO 14001:2004"/>
    <m/>
    <x v="0"/>
    <m/>
    <m/>
    <m/>
    <m/>
    <m/>
  </r>
  <r>
    <n v="184"/>
    <x v="177"/>
    <m/>
    <s v="trw.com"/>
    <n v="1"/>
    <s v="D"/>
    <m/>
    <x v="5"/>
    <x v="103"/>
    <m/>
    <s v="In 2015, the company ZF Friedrichshafen AG acquired TRW. As a result, the two organizations websites have been integrated. Information from trw.com is now available on zf.com . Following are links to the most popular pages - organized by corporate and regional sites."/>
    <s v="N"/>
    <m/>
    <x v="0"/>
    <m/>
    <m/>
    <m/>
    <m/>
    <m/>
  </r>
  <r>
    <n v="185"/>
    <x v="178"/>
    <m/>
    <s v="tubefabricationindustries.com"/>
    <n v="1"/>
    <s v="S"/>
    <m/>
    <x v="1"/>
    <x v="2"/>
    <s v="services: high speed tube cutting, saw cut operation, bowl deburr, grit blast finish, end finishing. "/>
    <s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
    <s v="TS 16949:2009"/>
    <m/>
    <x v="49"/>
    <m/>
    <m/>
    <m/>
    <m/>
    <m/>
  </r>
  <r>
    <n v="186"/>
    <x v="179"/>
    <m/>
    <s v="voestalpine.com"/>
    <n v="1"/>
    <s v="D"/>
    <m/>
    <x v="1"/>
    <x v="2"/>
    <s v="precision steel tubes, precision cut lengths, industrial components, automotive tubular components, tube solutions"/>
    <s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
    <s v="ISO 14001, ISO 9001, TS 16949"/>
    <m/>
    <x v="0"/>
    <m/>
    <m/>
    <m/>
    <m/>
    <m/>
  </r>
  <r>
    <n v="187"/>
    <x v="180"/>
    <m/>
    <s v="whallon.com"/>
    <n v="1"/>
    <s v="S"/>
    <m/>
    <x v="1"/>
    <x v="104"/>
    <s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
    <s v="Whallon equipment can be found in diverse industries handling different products such as cans, cases, PET bottles, bowls, glass, paint, adhesives, filters, resins, bathtubs, and light bulbs."/>
    <s v="N"/>
    <m/>
    <x v="0"/>
    <m/>
    <m/>
    <m/>
    <m/>
    <m/>
  </r>
  <r>
    <n v="188"/>
    <x v="181"/>
    <m/>
    <s v="incempire.com"/>
    <n v="0"/>
    <s v="D"/>
    <m/>
    <x v="0"/>
    <x v="26"/>
    <s v="Company doesn't exist"/>
    <m/>
    <s v="N"/>
    <n v="0"/>
    <x v="10"/>
    <n v="0"/>
    <m/>
    <m/>
    <m/>
    <m/>
  </r>
  <r>
    <n v="189"/>
    <x v="182"/>
    <m/>
    <s v="indianadimension.com"/>
    <n v="1"/>
    <s v="D"/>
    <m/>
    <x v="5"/>
    <x v="105"/>
    <s v="Capabilities: Rough mill, moulding, edge gluing, edge profiling, sanding, CNC routing, environmentally friendly finishing;                                                                                      Products: Cabinet components (7), Edge glued panels (2), cabinet doors (24), moulding (1), species(11)"/>
    <s v="They saw a need for a quality-focused and service-driven hardwood components producer that manufacturers could outsource to with confidence"/>
    <s v="N"/>
    <n v="0"/>
    <x v="50"/>
    <n v="0"/>
    <s v="Rough Mill,Moulding,Edge Gluing ,Edge Profiling,Sanding,Environmentally Friendly Finishing,CNC Routing,"/>
    <m/>
    <m/>
    <m/>
  </r>
  <r>
    <n v="190"/>
    <x v="183"/>
    <m/>
    <s v="IndianaMicro.com"/>
    <n v="1"/>
    <s v="S "/>
    <m/>
    <x v="1"/>
    <x v="106"/>
    <s v="reconfigurable and static microwave filters"/>
    <s v="Indiana Microelectronics (IM) uses three dimensional circuit design techniques to produce reconfigurable filters where both the center frequency (fc ) and the bandwidth (Δf ) are programmable in real time.                _x000a_Indiana Micro’s (IM) custom static filters are designed and built to your specifications. IM’s customer static filters are great for applications where size is a critical design factor, such as in handheld and airborne electronics."/>
    <s v="N"/>
    <n v="0"/>
    <x v="28"/>
    <e v="#REF!"/>
    <m/>
    <s v="reconfigurable filter technology"/>
    <s v="Y"/>
    <m/>
  </r>
  <r>
    <n v="191"/>
    <x v="184"/>
    <m/>
    <s v="inpac.com"/>
    <n v="0"/>
    <s v="D"/>
    <m/>
    <x v="1"/>
    <x v="107"/>
    <s v="retail PL: Bacon, sliced boneless ham, boneless ham ,spiral sliced ham, ham steak, ring bolona; foodservice PL: Bacon, pork, ham, deli meats, sausage, pizza toppings"/>
    <s v="We’re a fully integrated pork company operating entirely within the heart of the Midwest"/>
    <s v="N"/>
    <n v="0"/>
    <x v="10"/>
    <n v="0"/>
    <m/>
    <m/>
    <m/>
    <m/>
  </r>
  <r>
    <n v="192"/>
    <x v="185"/>
    <m/>
    <s v="inrib.com"/>
    <n v="1"/>
    <s v="D"/>
    <m/>
    <x v="1"/>
    <x v="108"/>
    <s v="Appreciation gift and gift wrap kits"/>
    <s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
    <s v="N"/>
    <n v="0"/>
    <x v="51"/>
    <n v="0"/>
    <s v="Heat sealing and shrinking, cello band sealers, packaging and fulfillment, wrapping paper converting, and more"/>
    <m/>
    <s v="Y"/>
    <m/>
  </r>
  <r>
    <n v="193"/>
    <x v="186"/>
    <m/>
    <s v="indianasteelfabricating.com"/>
    <n v="1"/>
    <s v="S"/>
    <m/>
    <x v="1"/>
    <x v="109"/>
    <s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
    <s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
    <s v="N"/>
    <n v="0"/>
    <x v="10"/>
    <n v="0"/>
    <m/>
    <m/>
    <m/>
    <s v="Structural Steel,Miscellaneous steel"/>
  </r>
  <r>
    <n v="194"/>
    <x v="187"/>
    <m/>
    <s v="industrialplatinginc.com"/>
    <n v="1"/>
    <s v="S"/>
    <m/>
    <x v="0"/>
    <x v="110"/>
    <s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
    <m/>
    <s v="ISO 9001"/>
    <n v="0"/>
    <x v="10"/>
    <n v="0"/>
    <s v="Zinc plating - Clear, Yellow, Black Trivalent chromate conversion coatings,_x000a_Tin plating - Bright, Matte,_x000a_Silver plating_x000a_Copper plating - Barrel only,_x000a_Electro-nickel plating,_x000a_Other metal finishing services,_x000a_Passivation,_x000a_Phosphate and oil,_x000a_Bake,_x000a_Strip,_x000a_(No Chrome Plating)"/>
    <m/>
    <m/>
    <m/>
  </r>
  <r>
    <n v="195"/>
    <x v="188"/>
    <m/>
    <s v="innerwavesmassage.com"/>
    <n v="1"/>
    <s v="S"/>
    <m/>
    <x v="0"/>
    <x v="111"/>
    <s v="massages"/>
    <m/>
    <s v="N"/>
    <n v="0"/>
    <x v="10"/>
    <n v="0"/>
    <m/>
    <m/>
    <m/>
    <m/>
  </r>
  <r>
    <n v="196"/>
    <x v="189"/>
    <m/>
    <s v="https://www.interactions.com/"/>
    <n v="1"/>
    <s v="S"/>
    <m/>
    <x v="3"/>
    <x v="39"/>
    <s v="What they offer: Customer Engagement: Intelligent Virtual Assistants, Social Customer Care: Interactions Digital Roots, Why Interactions: Do More with Interactions"/>
    <s v="Who they help: Communications, Finance &amp; Banking, Healthcare, Insurance, Restaurants, Retail &amp; Technology, Travel &amp; Hospitality, Utilities                       How they do: _x000a_Adaptive Understanding: AI with a Human Touch, Speech &amp; Language Solutions: Powering Intelligent Applications, Security &amp; Privacy: Security at an Enterprise Scale"/>
    <s v="N"/>
    <n v="0"/>
    <x v="10"/>
    <n v="0"/>
    <m/>
    <m/>
    <m/>
    <m/>
  </r>
  <r>
    <n v="197"/>
    <x v="190"/>
    <m/>
    <s v="internal-impact.com"/>
    <n v="1"/>
    <m/>
    <m/>
    <x v="0"/>
    <x v="26"/>
    <s v="website didn't open"/>
    <m/>
    <s v="N"/>
    <n v="0"/>
    <x v="10"/>
    <n v="0"/>
    <m/>
    <m/>
    <m/>
    <m/>
  </r>
  <r>
    <n v="198"/>
    <x v="191"/>
    <m/>
    <s v="internationalpaper.com"/>
    <n v="1"/>
    <s v="D"/>
    <m/>
    <x v="0"/>
    <x v="112"/>
    <s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
    <s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
    <s v="N"/>
    <n v="0"/>
    <x v="10"/>
    <n v="0"/>
    <m/>
    <m/>
    <m/>
    <m/>
  </r>
  <r>
    <n v="199"/>
    <x v="192"/>
    <m/>
    <s v="ironmongerspringdiv.com"/>
    <n v="0"/>
    <s v="S"/>
    <m/>
    <x v="1"/>
    <x v="113"/>
    <s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
    <s v="Ironmonger Spring Company is committed to continued customer satisfaction through competitive pricing and premiere service by focusing on quality parts and product engineering, technical refinement and on-going staff development."/>
    <s v="ISO 9001:2008"/>
    <n v="0"/>
    <x v="52"/>
    <n v="0"/>
    <s v="Hand Coiling,Grinding, Press Forming_x000d__x000a_End Grinding_x000d__x000a_Looping_x000d__x000a_Painting_x000d__x000a_Heat Treating_x000d__x000a_Plating_x000d__x000a_Shot Peening"/>
    <m/>
    <s v="Y"/>
    <m/>
  </r>
  <r>
    <n v="200"/>
    <x v="193"/>
    <m/>
    <s v="myhealthandretirement.com"/>
    <n v="1"/>
    <s v="S"/>
    <m/>
    <x v="0"/>
    <x v="114"/>
    <s v="insurance I offer:,Dental plans (click here to see plans),,Vision plans (click here to see plans),,Final Expense Insurance (also called burial policies) – call me. Let’s talk about it first.,,Legal expense plans (click here to see plans),,Identity theft plans (click here to see plans)"/>
    <s v="I am a local person who can explain:,Medicare Supplements,Medicare Advantage,Medicare Part D,Individual Health Insurance (ask me about alternatives and short term medical plans)"/>
    <s v="N"/>
    <n v="0"/>
    <x v="10"/>
    <n v="0"/>
    <m/>
    <m/>
    <m/>
    <m/>
  </r>
  <r>
    <n v="201"/>
    <x v="194"/>
    <m/>
    <m/>
    <n v="1"/>
    <m/>
    <m/>
    <x v="0"/>
    <x v="26"/>
    <s v="NO WEBSITE"/>
    <s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
    <s v="N"/>
    <n v="0"/>
    <x v="10"/>
    <n v="0"/>
    <m/>
    <m/>
    <m/>
    <m/>
  </r>
  <r>
    <n v="202"/>
    <x v="195"/>
    <m/>
    <s v="jrkellyco.com"/>
    <n v="0"/>
    <s v="D"/>
    <m/>
    <x v="0"/>
    <x v="115"/>
    <s v="Industries served: EDUCATIONAL FACILITIES,INDUSTRIAL FACILITIES,RELIGIOUS FACILITIES,COMMERCIAL FACILITIES,SPECIALTY PROJECTS; projects: NEW BUILDING CONSTRUCTION,RENOVATIONS AND REMODELS,INDUSTRIAL CONSTRUCTION SERVICES,SPECIALTY CONSTRUCTION SERVICES"/>
    <s v="For more than 40 years, J.R. Kelly Company has provided exceptional workmanship, building solid relationships while cementing our reputation as Lafayette’s premier general contracting company."/>
    <s v="N"/>
    <n v="0"/>
    <x v="10"/>
    <n v="0"/>
    <m/>
    <m/>
    <m/>
    <m/>
  </r>
  <r>
    <n v="203"/>
    <x v="196"/>
    <m/>
    <s v="jansenlandscaping.com"/>
    <n v="0"/>
    <s v="S"/>
    <m/>
    <x v="0"/>
    <x v="116"/>
    <n v="0"/>
    <s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
    <s v="N"/>
    <n v="0"/>
    <x v="10"/>
    <n v="0"/>
    <s v="landscaping"/>
    <m/>
    <m/>
    <m/>
  </r>
  <r>
    <n v="204"/>
    <x v="197"/>
    <m/>
    <s v="jordanmanufacturing.com"/>
    <n v="1"/>
    <s v="S"/>
    <m/>
    <x v="1"/>
    <x v="117"/>
    <s v="Products: BEVERAGE BUDDIES,PATIO CUSHIONS,PATIO FURNITURE,PATIO UMBRELLAS,OUTDOOR FABRICS,OUTDOOR CURTAINS,CASUAL SEATING,INDOOR COLLECTION"/>
    <s v="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
    <s v="N"/>
    <n v="0"/>
    <x v="10"/>
    <n v="0"/>
    <m/>
    <m/>
    <s v="Y"/>
    <m/>
  </r>
  <r>
    <n v="205"/>
    <x v="198"/>
    <m/>
    <s v="https://www.jconline.com/"/>
    <n v="1"/>
    <m/>
    <m/>
    <x v="0"/>
    <x v="118"/>
    <s v="Commercial, Industrial Wire Shelving Products, _x000a_Standard Wire Containers and Carts, _x000a_Custom Engineered Wire Containers and Carts, _x000a_Industrial Powder Coating"/>
    <m/>
    <s v="N"/>
    <n v="0"/>
    <x v="10"/>
    <e v="#REF!"/>
    <m/>
    <m/>
    <m/>
    <m/>
  </r>
  <r>
    <n v="206"/>
    <x v="199"/>
    <m/>
    <s v="journalreview.com"/>
    <n v="0"/>
    <s v="D"/>
    <m/>
    <x v="0"/>
    <x v="119"/>
    <n v="0"/>
    <m/>
    <s v="N"/>
    <n v="0"/>
    <x v="10"/>
    <n v="0"/>
    <m/>
    <m/>
    <m/>
    <m/>
  </r>
  <r>
    <n v="207"/>
    <x v="200"/>
    <m/>
    <s v="jrlawn.com"/>
    <n v="1"/>
    <s v="S"/>
    <m/>
    <x v="8"/>
    <x v="78"/>
    <s v="lawn mowing service"/>
    <s v="we offer residential Lawn Care services like  weekly mowing and trimming"/>
    <s v="N"/>
    <n v="0"/>
    <x v="10"/>
    <n v="0"/>
    <s v="Mowing, Edging, Weed eating, and blowing of grass_x000d__x000a_clippings away from driveways and sidewalks"/>
    <m/>
    <m/>
    <m/>
  </r>
  <r>
    <n v="208"/>
    <x v="201"/>
    <m/>
    <s v="jsifurniture.com"/>
    <n v="1"/>
    <s v="D"/>
    <m/>
    <x v="6"/>
    <x v="77"/>
    <n v="0"/>
    <s v="furniture store in Indiana"/>
    <s v="N"/>
    <n v="0"/>
    <x v="10"/>
    <n v="0"/>
    <m/>
    <m/>
    <m/>
    <m/>
  </r>
  <r>
    <n v="209"/>
    <x v="202"/>
    <m/>
    <s v="klsecurity.com"/>
    <n v="1"/>
    <s v="D"/>
    <m/>
    <x v="0"/>
    <x v="120"/>
    <s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
    <s v="We help protect essential business information &amp; materials for thousands of companies, ensuring compliance with regulations, uninterrupted security, saftey and peace of mind."/>
    <s v="N"/>
    <n v="0"/>
    <x v="10"/>
    <n v="0"/>
    <m/>
    <m/>
    <m/>
    <m/>
  </r>
  <r>
    <n v="210"/>
    <x v="203"/>
    <m/>
    <s v="kewire.com"/>
    <n v="1"/>
    <s v="D"/>
    <m/>
    <x v="5"/>
    <x v="121"/>
    <s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
    <s v="Since 1973, Kauffman Engineering, Inc. has grown from a single site wiring harness operation into a multi-location company with a highly respected role as a worldwide resource and supplier"/>
    <s v="N"/>
    <n v="0"/>
    <x v="53"/>
    <n v="0"/>
    <s v="designing molds, terminal applicators, assembly fixtures, test fixtures (plug matching) using AutoCAD and other design software,EXTRUSION,                 ESD processes using IPC standards for both leaded and ROHS (Lead-Free) work cells_x000a_ "/>
    <s v="Automated cutting, terminating, and printing technology , Sonic Welding Technology,"/>
    <s v="Y"/>
    <m/>
  </r>
  <r>
    <n v="211"/>
    <x v="204"/>
    <m/>
    <s v="https://www.kbconsultingforbusiness.com/store/"/>
    <n v="0"/>
    <m/>
    <m/>
    <x v="3"/>
    <x v="122"/>
    <s v="How they help:Grow Your Profits,Improve Your Marketing,Management Programs,For Framers"/>
    <m/>
    <s v="N"/>
    <n v="0"/>
    <x v="10"/>
    <n v="0"/>
    <m/>
    <m/>
    <m/>
    <m/>
  </r>
  <r>
    <n v="212"/>
    <x v="205"/>
    <m/>
    <m/>
    <n v="1"/>
    <m/>
    <m/>
    <x v="0"/>
    <x v="123"/>
    <s v="No website"/>
    <m/>
    <s v="N"/>
    <n v="0"/>
    <x v="10"/>
    <n v="0"/>
    <m/>
    <m/>
    <m/>
    <m/>
  </r>
  <r>
    <n v="213"/>
    <x v="206"/>
    <m/>
    <s v="kacomponents.com"/>
    <n v="1"/>
    <s v="D"/>
    <m/>
    <x v="2"/>
    <x v="124"/>
    <s v="Our product line includes wood trusses, engineered wood products, pre-fabricated wall panels, and steel beams &amp; columns"/>
    <s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
    <s v="N"/>
    <n v="0"/>
    <x v="10"/>
    <n v="0"/>
    <m/>
    <m/>
    <m/>
    <m/>
  </r>
  <r>
    <n v="214"/>
    <x v="207"/>
    <m/>
    <m/>
    <n v="0"/>
    <m/>
    <m/>
    <x v="0"/>
    <x v="26"/>
    <s v="No website"/>
    <m/>
    <s v="N"/>
    <n v="0"/>
    <x v="10"/>
    <n v="0"/>
    <m/>
    <m/>
    <m/>
    <m/>
  </r>
  <r>
    <n v="215"/>
    <x v="208"/>
    <m/>
    <m/>
    <n v="0"/>
    <m/>
    <m/>
    <x v="0"/>
    <x v="26"/>
    <s v="No website"/>
    <m/>
    <s v="N"/>
    <n v="0"/>
    <x v="10"/>
    <n v="0"/>
    <m/>
    <m/>
    <m/>
    <m/>
  </r>
  <r>
    <n v="216"/>
    <x v="209"/>
    <m/>
    <s v="kirbyrisk.com"/>
    <n v="1"/>
    <s v="D"/>
    <m/>
    <x v="1"/>
    <x v="95"/>
    <s v="same as the next one"/>
    <m/>
    <s v="N"/>
    <n v="0"/>
    <x v="54"/>
    <e v="#REF!"/>
    <s v=" fully automated wire processing from 22 gauge to 500 MCM, including cutting, terminating and stamping"/>
    <m/>
    <s v="Y"/>
    <m/>
  </r>
  <r>
    <n v="217"/>
    <x v="162"/>
    <m/>
    <s v="kirbyrisk.com/index.jsp?path=service-center"/>
    <n v="1"/>
    <s v="D"/>
    <m/>
    <x v="1"/>
    <x v="94"/>
    <s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
    <m/>
    <s v="N"/>
    <n v="0"/>
    <x v="10"/>
    <n v="0"/>
    <m/>
    <m/>
    <m/>
    <m/>
  </r>
  <r>
    <n v="218"/>
    <x v="210"/>
    <m/>
    <m/>
    <n v="0"/>
    <m/>
    <m/>
    <x v="0"/>
    <x v="125"/>
    <s v="No website"/>
    <m/>
    <s v="N"/>
    <n v="0"/>
    <x v="10"/>
    <n v="0"/>
    <m/>
    <m/>
    <m/>
    <m/>
  </r>
  <r>
    <n v="219"/>
    <x v="211"/>
    <m/>
    <s v="kramerlumber.com"/>
    <n v="0"/>
    <s v="S"/>
    <m/>
    <x v="0"/>
    <x v="126"/>
    <s v="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
    <m/>
    <s v="N"/>
    <n v="0"/>
    <x v="10"/>
    <n v="0"/>
    <m/>
    <m/>
    <m/>
    <m/>
  </r>
  <r>
    <n v="220"/>
    <x v="212"/>
    <m/>
    <s v="krintzlawncare.com"/>
    <n v="1"/>
    <s v="D"/>
    <m/>
    <x v="8"/>
    <x v="78"/>
    <s v="lawn care, landscaping, hardscaping"/>
    <s v="Krintz Lawn Care, Inc. is a family in your community, working to bring you the absolute best in lawn care, landscaping, hardscaping, and more. "/>
    <s v="N"/>
    <n v="0"/>
    <x v="10"/>
    <n v="0"/>
    <s v="Aeration,Fertilization,Irrigation,Landscape Maintenance,Lawn Mowing,Lawn Rolling,Mulching,Seasonal Care,"/>
    <s v="2D rendering or 3D model"/>
    <s v="Y"/>
    <m/>
  </r>
  <r>
    <n v="221"/>
    <x v="213"/>
    <m/>
    <s v="thekrogerco.com"/>
    <n v="1"/>
    <s v="D"/>
    <m/>
    <x v="6"/>
    <x v="77"/>
    <n v="0"/>
    <s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
    <s v="N"/>
    <n v="0"/>
    <x v="10"/>
    <n v="0"/>
    <m/>
    <s v="energy efficiency and low-carbon technologies"/>
    <m/>
    <m/>
  </r>
  <r>
    <n v="222"/>
    <x v="214"/>
    <m/>
    <s v="lafbrew.com"/>
    <n v="1"/>
    <s v="S"/>
    <m/>
    <x v="0"/>
    <x v="127"/>
    <s v="beverage and food"/>
    <m/>
    <s v="N"/>
    <n v="0"/>
    <x v="10"/>
    <n v="0"/>
    <m/>
    <m/>
    <m/>
    <m/>
  </r>
  <r>
    <n v="223"/>
    <x v="215"/>
    <m/>
    <s v="http://www.lafayettechristian.org/"/>
    <n v="0"/>
    <m/>
    <m/>
    <x v="0"/>
    <x v="128"/>
    <n v="0"/>
    <m/>
    <s v="N"/>
    <n v="0"/>
    <x v="10"/>
    <n v="0"/>
    <m/>
    <m/>
    <m/>
    <m/>
  </r>
  <r>
    <n v="224"/>
    <x v="216"/>
    <m/>
    <s v="lafalab.com"/>
    <n v="1"/>
    <m/>
    <m/>
    <x v="0"/>
    <x v="129"/>
    <s v="No website"/>
    <m/>
    <s v="N"/>
    <n v="0"/>
    <x v="10"/>
    <e v="#REF!"/>
    <m/>
    <m/>
    <m/>
    <m/>
  </r>
  <r>
    <n v="225"/>
    <x v="217"/>
    <m/>
    <s v="lafayetteinstrument.com"/>
    <n v="1"/>
    <s v="S"/>
    <m/>
    <x v="1"/>
    <x v="130"/>
    <s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
    <s v=" psychophysiological instrumentation for schools and university laboratories."/>
    <s v="N"/>
    <n v="0"/>
    <x v="10"/>
    <n v="0"/>
    <m/>
    <m/>
    <s v="Y"/>
    <m/>
  </r>
  <r>
    <n v="226"/>
    <x v="218"/>
    <m/>
    <m/>
    <n v="1"/>
    <m/>
    <m/>
    <x v="0"/>
    <x v="131"/>
    <n v="0"/>
    <m/>
    <s v="N"/>
    <n v="0"/>
    <x v="10"/>
    <n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x v="0"/>
  </r>
  <r>
    <x v="0"/>
  </r>
  <r>
    <x v="0"/>
  </r>
  <r>
    <x v="0"/>
  </r>
  <r>
    <x v="1"/>
  </r>
  <r>
    <x v="0"/>
  </r>
  <r>
    <x v="2"/>
  </r>
  <r>
    <x v="3"/>
  </r>
  <r>
    <x v="0"/>
  </r>
  <r>
    <x v="0"/>
  </r>
  <r>
    <x v="0"/>
  </r>
  <r>
    <x v="0"/>
  </r>
  <r>
    <x v="0"/>
  </r>
  <r>
    <x v="4"/>
  </r>
  <r>
    <x v="0"/>
  </r>
  <r>
    <x v="0"/>
  </r>
  <r>
    <x v="5"/>
  </r>
  <r>
    <x v="0"/>
  </r>
  <r>
    <x v="1"/>
  </r>
  <r>
    <x v="0"/>
  </r>
  <r>
    <x v="0"/>
  </r>
  <r>
    <x v="1"/>
  </r>
  <r>
    <x v="0"/>
  </r>
  <r>
    <x v="0"/>
  </r>
  <r>
    <x v="0"/>
  </r>
  <r>
    <x v="0"/>
  </r>
  <r>
    <x v="0"/>
  </r>
  <r>
    <x v="0"/>
  </r>
  <r>
    <x v="0"/>
  </r>
  <r>
    <x v="0"/>
  </r>
  <r>
    <x v="0"/>
  </r>
  <r>
    <x v="0"/>
  </r>
  <r>
    <x v="0"/>
  </r>
  <r>
    <x v="6"/>
  </r>
  <r>
    <x v="0"/>
  </r>
  <r>
    <x v="0"/>
  </r>
  <r>
    <x v="7"/>
  </r>
  <r>
    <x v="0"/>
  </r>
  <r>
    <x v="0"/>
  </r>
  <r>
    <x v="0"/>
  </r>
  <r>
    <x v="0"/>
  </r>
  <r>
    <x v="0"/>
  </r>
  <r>
    <x v="0"/>
  </r>
  <r>
    <x v="0"/>
  </r>
  <r>
    <x v="0"/>
  </r>
  <r>
    <x v="8"/>
  </r>
  <r>
    <x v="0"/>
  </r>
  <r>
    <x v="0"/>
  </r>
  <r>
    <x v="0"/>
  </r>
  <r>
    <x v="9"/>
  </r>
  <r>
    <x v="0"/>
  </r>
  <r>
    <x v="0"/>
  </r>
  <r>
    <x v="1"/>
  </r>
  <r>
    <x v="10"/>
  </r>
  <r>
    <x v="0"/>
  </r>
  <r>
    <x v="11"/>
  </r>
  <r>
    <x v="0"/>
  </r>
  <r>
    <x v="0"/>
  </r>
  <r>
    <x v="0"/>
  </r>
  <r>
    <x v="0"/>
  </r>
  <r>
    <x v="0"/>
  </r>
  <r>
    <x v="0"/>
  </r>
  <r>
    <x v="0"/>
  </r>
  <r>
    <x v="0"/>
  </r>
  <r>
    <x v="0"/>
  </r>
  <r>
    <x v="12"/>
  </r>
  <r>
    <x v="0"/>
  </r>
  <r>
    <x v="0"/>
  </r>
  <r>
    <x v="0"/>
  </r>
  <r>
    <x v="0"/>
  </r>
  <r>
    <x v="0"/>
  </r>
  <r>
    <x v="0"/>
  </r>
  <r>
    <x v="0"/>
  </r>
  <r>
    <x v="0"/>
  </r>
  <r>
    <x v="0"/>
  </r>
  <r>
    <x v="0"/>
  </r>
  <r>
    <x v="0"/>
  </r>
  <r>
    <x v="0"/>
  </r>
  <r>
    <x v="0"/>
  </r>
  <r>
    <x v="0"/>
  </r>
  <r>
    <x v="0"/>
  </r>
  <r>
    <x v="0"/>
  </r>
  <r>
    <x v="0"/>
  </r>
  <r>
    <x v="0"/>
  </r>
  <r>
    <x v="0"/>
  </r>
  <r>
    <x v="0"/>
  </r>
  <r>
    <x v="0"/>
  </r>
  <r>
    <x v="7"/>
  </r>
  <r>
    <x v="0"/>
  </r>
  <r>
    <x v="13"/>
  </r>
  <r>
    <x v="0"/>
  </r>
  <r>
    <x v="0"/>
  </r>
  <r>
    <x v="14"/>
  </r>
  <r>
    <x v="0"/>
  </r>
  <r>
    <x v="0"/>
  </r>
  <r>
    <x v="0"/>
  </r>
  <r>
    <x v="15"/>
  </r>
  <r>
    <x v="16"/>
  </r>
  <r>
    <x v="17"/>
  </r>
  <r>
    <x v="18"/>
  </r>
  <r>
    <x v="11"/>
  </r>
  <r>
    <x v="0"/>
  </r>
  <r>
    <x v="19"/>
  </r>
  <r>
    <x v="0"/>
  </r>
  <r>
    <x v="0"/>
  </r>
  <r>
    <x v="13"/>
  </r>
  <r>
    <x v="0"/>
  </r>
  <r>
    <x v="0"/>
  </r>
  <r>
    <x v="0"/>
  </r>
  <r>
    <x v="0"/>
  </r>
  <r>
    <x v="0"/>
  </r>
  <r>
    <x v="0"/>
  </r>
  <r>
    <x v="0"/>
  </r>
  <r>
    <x v="20"/>
  </r>
  <r>
    <x v="21"/>
  </r>
  <r>
    <x v="21"/>
  </r>
  <r>
    <x v="0"/>
  </r>
  <r>
    <x v="0"/>
  </r>
  <r>
    <x v="0"/>
  </r>
  <r>
    <x v="0"/>
  </r>
  <r>
    <x v="0"/>
  </r>
  <r>
    <x v="0"/>
  </r>
  <r>
    <x v="0"/>
  </r>
  <r>
    <x v="0"/>
  </r>
  <r>
    <x v="0"/>
  </r>
  <r>
    <x v="0"/>
  </r>
  <r>
    <x v="0"/>
  </r>
  <r>
    <x v="0"/>
  </r>
  <r>
    <x v="0"/>
  </r>
  <r>
    <x v="0"/>
  </r>
  <r>
    <x v="0"/>
  </r>
  <r>
    <x v="1"/>
  </r>
  <r>
    <x v="0"/>
  </r>
  <r>
    <x v="0"/>
  </r>
  <r>
    <x v="0"/>
  </r>
  <r>
    <x v="0"/>
  </r>
  <r>
    <x v="0"/>
  </r>
  <r>
    <x v="0"/>
  </r>
  <r>
    <x v="0"/>
  </r>
  <r>
    <x v="0"/>
  </r>
  <r>
    <x v="0"/>
  </r>
  <r>
    <x v="13"/>
  </r>
  <r>
    <x v="22"/>
  </r>
  <r>
    <x v="0"/>
  </r>
  <r>
    <x v="0"/>
  </r>
  <r>
    <x v="0"/>
  </r>
  <r>
    <x v="23"/>
  </r>
  <r>
    <x v="0"/>
  </r>
  <r>
    <x v="0"/>
  </r>
  <r>
    <x v="24"/>
  </r>
  <r>
    <x v="0"/>
  </r>
  <r>
    <x v="0"/>
  </r>
  <r>
    <x v="0"/>
  </r>
  <r>
    <x v="0"/>
  </r>
  <r>
    <x v="0"/>
  </r>
  <r>
    <x v="1"/>
  </r>
  <r>
    <x v="0"/>
  </r>
  <r>
    <x v="0"/>
  </r>
  <r>
    <x v="0"/>
  </r>
  <r>
    <x v="0"/>
  </r>
  <r>
    <x v="0"/>
  </r>
  <r>
    <x v="10"/>
  </r>
  <r>
    <x v="13"/>
  </r>
  <r>
    <x v="19"/>
  </r>
  <r>
    <x v="25"/>
  </r>
  <r>
    <x v="0"/>
  </r>
  <r>
    <x v="26"/>
  </r>
  <r>
    <x v="0"/>
  </r>
  <r>
    <x v="27"/>
  </r>
  <r>
    <x v="28"/>
  </r>
  <r>
    <x v="11"/>
  </r>
  <r>
    <x v="0"/>
  </r>
  <r>
    <x v="0"/>
  </r>
  <r>
    <x v="29"/>
  </r>
  <r>
    <x v="0"/>
  </r>
  <r>
    <x v="0"/>
  </r>
  <r>
    <x v="0"/>
  </r>
  <r>
    <x v="27"/>
  </r>
  <r>
    <x v="1"/>
  </r>
  <r>
    <x v="13"/>
  </r>
  <r>
    <x v="30"/>
  </r>
  <r>
    <x v="11"/>
  </r>
  <r>
    <x v="31"/>
  </r>
  <r>
    <x v="0"/>
  </r>
  <r>
    <x v="27"/>
  </r>
  <r>
    <x v="32"/>
  </r>
  <r>
    <x v="0"/>
  </r>
  <r>
    <x v="0"/>
  </r>
  <r>
    <x v="0"/>
  </r>
  <r>
    <x v="0"/>
  </r>
  <r>
    <x v="0"/>
  </r>
  <r>
    <x v="0"/>
  </r>
  <r>
    <x v="0"/>
  </r>
  <r>
    <x v="1"/>
  </r>
  <r>
    <x v="0"/>
  </r>
  <r>
    <x v="0"/>
  </r>
  <r>
    <x v="0"/>
  </r>
  <r>
    <x v="0"/>
  </r>
  <r>
    <x v="11"/>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BF865-A265-42D6-8149-B02A84C76380}" name="PivotTable6"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9">
    <pivotField showAll="0"/>
    <pivotField axis="axisRow"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82"/>
        <item x="43"/>
        <item x="16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162"/>
        <item x="210"/>
        <item x="211"/>
        <item x="212"/>
        <item x="213"/>
        <item x="214"/>
        <item x="215"/>
        <item x="216"/>
        <item x="217"/>
        <item x="218"/>
        <item x="163"/>
        <item x="164"/>
        <item x="165"/>
        <item x="166"/>
        <item x="167"/>
        <item x="168"/>
        <item x="161"/>
        <item x="169"/>
        <item x="170"/>
        <item x="171"/>
        <item x="172"/>
        <item x="173"/>
        <item x="174"/>
        <item x="175"/>
        <item x="176"/>
        <item x="178"/>
        <item x="179"/>
        <item x="180"/>
        <item x="177"/>
        <item t="default"/>
      </items>
    </pivotField>
    <pivotField showAll="0"/>
    <pivotField showAll="0"/>
    <pivotField showAll="0"/>
    <pivotField showAll="0"/>
    <pivotField showAll="0"/>
    <pivotField axis="axisRow" dataField="1" showAll="0">
      <items count="10">
        <item x="7"/>
        <item x="3"/>
        <item x="2"/>
        <item x="8"/>
        <item x="1"/>
        <item x="4"/>
        <item x="0"/>
        <item x="6"/>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7"/>
    <field x="1"/>
  </rowFields>
  <rowItems count="229">
    <i>
      <x/>
    </i>
    <i r="1">
      <x v="100"/>
    </i>
    <i r="1">
      <x v="152"/>
    </i>
    <i r="1">
      <x v="153"/>
    </i>
    <i>
      <x v="1"/>
    </i>
    <i r="1">
      <x v="8"/>
    </i>
    <i r="1">
      <x v="9"/>
    </i>
    <i r="1">
      <x v="28"/>
    </i>
    <i r="1">
      <x v="62"/>
    </i>
    <i r="1">
      <x v="91"/>
    </i>
    <i r="1">
      <x v="96"/>
    </i>
    <i r="1">
      <x v="144"/>
    </i>
    <i r="1">
      <x v="169"/>
    </i>
    <i r="1">
      <x v="184"/>
    </i>
    <i>
      <x v="2"/>
    </i>
    <i r="1">
      <x v="4"/>
    </i>
    <i r="1">
      <x v="29"/>
    </i>
    <i r="1">
      <x v="39"/>
    </i>
    <i r="1">
      <x v="46"/>
    </i>
    <i r="1">
      <x v="53"/>
    </i>
    <i r="1">
      <x v="61"/>
    </i>
    <i r="1">
      <x v="65"/>
    </i>
    <i r="1">
      <x v="105"/>
    </i>
    <i r="1">
      <x v="186"/>
    </i>
    <i r="1">
      <x v="210"/>
    </i>
    <i>
      <x v="3"/>
    </i>
    <i r="1">
      <x v="129"/>
    </i>
    <i r="1">
      <x v="134"/>
    </i>
    <i r="1">
      <x v="136"/>
    </i>
    <i r="1">
      <x v="139"/>
    </i>
    <i r="1">
      <x v="180"/>
    </i>
    <i r="1">
      <x v="193"/>
    </i>
    <i r="1">
      <x v="208"/>
    </i>
    <i>
      <x v="4"/>
    </i>
    <i r="1">
      <x v="2"/>
    </i>
    <i r="1">
      <x v="3"/>
    </i>
    <i r="1">
      <x v="6"/>
    </i>
    <i r="1">
      <x v="7"/>
    </i>
    <i r="1">
      <x v="12"/>
    </i>
    <i r="1">
      <x v="13"/>
    </i>
    <i r="1">
      <x v="14"/>
    </i>
    <i r="1">
      <x v="15"/>
    </i>
    <i r="1">
      <x v="17"/>
    </i>
    <i r="1">
      <x v="21"/>
    </i>
    <i r="1">
      <x v="23"/>
    </i>
    <i r="1">
      <x v="34"/>
    </i>
    <i r="1">
      <x v="40"/>
    </i>
    <i r="1">
      <x v="43"/>
    </i>
    <i r="1">
      <x v="44"/>
    </i>
    <i r="1">
      <x v="47"/>
    </i>
    <i r="1">
      <x v="50"/>
    </i>
    <i r="1">
      <x v="51"/>
    </i>
    <i r="1">
      <x v="52"/>
    </i>
    <i r="1">
      <x v="55"/>
    </i>
    <i r="1">
      <x v="56"/>
    </i>
    <i r="1">
      <x v="57"/>
    </i>
    <i r="1">
      <x v="58"/>
    </i>
    <i r="1">
      <x v="59"/>
    </i>
    <i r="1">
      <x v="64"/>
    </i>
    <i r="1">
      <x v="67"/>
    </i>
    <i r="1">
      <x v="69"/>
    </i>
    <i r="1">
      <x v="71"/>
    </i>
    <i r="1">
      <x v="73"/>
    </i>
    <i r="1">
      <x v="74"/>
    </i>
    <i r="1">
      <x v="76"/>
    </i>
    <i r="1">
      <x v="78"/>
    </i>
    <i r="1">
      <x v="81"/>
    </i>
    <i r="1">
      <x v="84"/>
    </i>
    <i r="1">
      <x v="85"/>
    </i>
    <i r="1">
      <x v="87"/>
    </i>
    <i r="1">
      <x v="89"/>
    </i>
    <i r="1">
      <x v="93"/>
    </i>
    <i r="1">
      <x v="95"/>
    </i>
    <i r="1">
      <x v="97"/>
    </i>
    <i r="1">
      <x v="98"/>
    </i>
    <i r="1">
      <x v="99"/>
    </i>
    <i r="1">
      <x v="101"/>
    </i>
    <i r="1">
      <x v="103"/>
    </i>
    <i r="1">
      <x v="104"/>
    </i>
    <i r="1">
      <x v="106"/>
    </i>
    <i r="1">
      <x v="107"/>
    </i>
    <i r="1">
      <x v="111"/>
    </i>
    <i r="1">
      <x v="114"/>
    </i>
    <i r="1">
      <x v="115"/>
    </i>
    <i r="1">
      <x v="116"/>
    </i>
    <i r="1">
      <x v="120"/>
    </i>
    <i r="1">
      <x v="121"/>
    </i>
    <i r="1">
      <x v="122"/>
    </i>
    <i r="1">
      <x v="123"/>
    </i>
    <i r="1">
      <x v="125"/>
    </i>
    <i r="1">
      <x v="126"/>
    </i>
    <i r="1">
      <x v="127"/>
    </i>
    <i r="1">
      <x v="128"/>
    </i>
    <i r="1">
      <x v="131"/>
    </i>
    <i r="1">
      <x v="132"/>
    </i>
    <i r="1">
      <x v="141"/>
    </i>
    <i r="1">
      <x v="142"/>
    </i>
    <i r="1">
      <x v="143"/>
    </i>
    <i r="1">
      <x v="148"/>
    </i>
    <i r="1">
      <x v="149"/>
    </i>
    <i r="1">
      <x v="150"/>
    </i>
    <i r="1">
      <x v="151"/>
    </i>
    <i r="1">
      <x v="155"/>
    </i>
    <i r="1">
      <x v="156"/>
    </i>
    <i r="1">
      <x v="163"/>
    </i>
    <i r="1">
      <x v="164"/>
    </i>
    <i r="1">
      <x v="165"/>
    </i>
    <i r="1">
      <x v="166"/>
    </i>
    <i r="1">
      <x v="172"/>
    </i>
    <i r="1">
      <x v="177"/>
    </i>
    <i r="1">
      <x v="189"/>
    </i>
    <i r="1">
      <x v="190"/>
    </i>
    <i r="1">
      <x v="198"/>
    </i>
    <i r="1">
      <x v="200"/>
    </i>
    <i r="1">
      <x v="201"/>
    </i>
    <i r="1">
      <x v="202"/>
    </i>
    <i r="1">
      <x v="203"/>
    </i>
    <i r="1">
      <x v="204"/>
    </i>
    <i r="1">
      <x v="205"/>
    </i>
    <i r="1">
      <x v="207"/>
    </i>
    <i r="1">
      <x v="209"/>
    </i>
    <i r="1">
      <x v="213"/>
    </i>
    <i r="1">
      <x v="214"/>
    </i>
    <i r="1">
      <x v="215"/>
    </i>
    <i r="1">
      <x v="216"/>
    </i>
    <i r="1">
      <x v="217"/>
    </i>
    <i>
      <x v="5"/>
    </i>
    <i r="1">
      <x v="18"/>
    </i>
    <i r="1">
      <x v="54"/>
    </i>
    <i r="1">
      <x v="90"/>
    </i>
    <i r="1">
      <x v="206"/>
    </i>
    <i>
      <x v="6"/>
    </i>
    <i r="1">
      <x/>
    </i>
    <i r="1">
      <x v="1"/>
    </i>
    <i r="1">
      <x v="5"/>
    </i>
    <i r="1">
      <x v="10"/>
    </i>
    <i r="1">
      <x v="11"/>
    </i>
    <i r="1">
      <x v="16"/>
    </i>
    <i r="1">
      <x v="19"/>
    </i>
    <i r="1">
      <x v="20"/>
    </i>
    <i r="1">
      <x v="22"/>
    </i>
    <i r="1">
      <x v="24"/>
    </i>
    <i r="1">
      <x v="25"/>
    </i>
    <i r="1">
      <x v="26"/>
    </i>
    <i r="1">
      <x v="27"/>
    </i>
    <i r="1">
      <x v="30"/>
    </i>
    <i r="1">
      <x v="31"/>
    </i>
    <i r="1">
      <x v="33"/>
    </i>
    <i r="1">
      <x v="35"/>
    </i>
    <i r="1">
      <x v="36"/>
    </i>
    <i r="1">
      <x v="37"/>
    </i>
    <i r="1">
      <x v="38"/>
    </i>
    <i r="1">
      <x v="41"/>
    </i>
    <i r="1">
      <x v="42"/>
    </i>
    <i r="1">
      <x v="45"/>
    </i>
    <i r="1">
      <x v="48"/>
    </i>
    <i r="1">
      <x v="49"/>
    </i>
    <i r="1">
      <x v="63"/>
    </i>
    <i r="1">
      <x v="66"/>
    </i>
    <i r="1">
      <x v="70"/>
    </i>
    <i r="1">
      <x v="72"/>
    </i>
    <i r="1">
      <x v="75"/>
    </i>
    <i r="1">
      <x v="77"/>
    </i>
    <i r="1">
      <x v="82"/>
    </i>
    <i r="1">
      <x v="83"/>
    </i>
    <i r="1">
      <x v="86"/>
    </i>
    <i r="1">
      <x v="92"/>
    </i>
    <i r="1">
      <x v="102"/>
    </i>
    <i r="1">
      <x v="108"/>
    </i>
    <i r="1">
      <x v="109"/>
    </i>
    <i r="1">
      <x v="110"/>
    </i>
    <i r="1">
      <x v="112"/>
    </i>
    <i r="1">
      <x v="113"/>
    </i>
    <i r="1">
      <x v="117"/>
    </i>
    <i r="1">
      <x v="118"/>
    </i>
    <i r="1">
      <x v="124"/>
    </i>
    <i r="1">
      <x v="133"/>
    </i>
    <i r="1">
      <x v="137"/>
    </i>
    <i r="1">
      <x v="138"/>
    </i>
    <i r="1">
      <x v="140"/>
    </i>
    <i r="1">
      <x v="145"/>
    </i>
    <i r="1">
      <x v="146"/>
    </i>
    <i r="1">
      <x v="154"/>
    </i>
    <i r="1">
      <x v="157"/>
    </i>
    <i r="1">
      <x v="158"/>
    </i>
    <i r="1">
      <x v="159"/>
    </i>
    <i r="1">
      <x v="160"/>
    </i>
    <i r="1">
      <x v="161"/>
    </i>
    <i r="1">
      <x v="167"/>
    </i>
    <i r="1">
      <x v="168"/>
    </i>
    <i r="1">
      <x v="170"/>
    </i>
    <i r="1">
      <x v="171"/>
    </i>
    <i r="1">
      <x v="173"/>
    </i>
    <i r="1">
      <x v="174"/>
    </i>
    <i r="1">
      <x v="175"/>
    </i>
    <i r="1">
      <x v="176"/>
    </i>
    <i r="1">
      <x v="178"/>
    </i>
    <i r="1">
      <x v="179"/>
    </i>
    <i r="1">
      <x v="182"/>
    </i>
    <i r="1">
      <x v="185"/>
    </i>
    <i r="1">
      <x v="187"/>
    </i>
    <i r="1">
      <x v="188"/>
    </i>
    <i r="1">
      <x v="191"/>
    </i>
    <i r="1">
      <x v="192"/>
    </i>
    <i r="1">
      <x v="195"/>
    </i>
    <i r="1">
      <x v="196"/>
    </i>
    <i r="1">
      <x v="197"/>
    </i>
    <i r="1">
      <x v="199"/>
    </i>
    <i r="1">
      <x v="211"/>
    </i>
    <i r="1">
      <x v="212"/>
    </i>
    <i>
      <x v="7"/>
    </i>
    <i r="1">
      <x v="79"/>
    </i>
    <i r="1">
      <x v="80"/>
    </i>
    <i r="1">
      <x v="88"/>
    </i>
    <i r="1">
      <x v="130"/>
    </i>
    <i r="1">
      <x v="135"/>
    </i>
    <i r="1">
      <x v="181"/>
    </i>
    <i r="1">
      <x v="194"/>
    </i>
    <i>
      <x v="8"/>
    </i>
    <i r="1">
      <x v="32"/>
    </i>
    <i r="1">
      <x v="60"/>
    </i>
    <i r="1">
      <x v="68"/>
    </i>
    <i r="1">
      <x v="94"/>
    </i>
    <i r="1">
      <x v="119"/>
    </i>
    <i r="1">
      <x v="147"/>
    </i>
    <i r="1">
      <x v="162"/>
    </i>
    <i r="1">
      <x v="183"/>
    </i>
    <i r="1">
      <x v="218"/>
    </i>
    <i t="grand">
      <x/>
    </i>
  </rowItems>
  <colItems count="1">
    <i/>
  </colItems>
  <dataFields count="1">
    <dataField name="Count of overall stats _ type of company" fld="7" subtotal="count" baseField="0" baseItem="0"/>
  </dataFields>
  <formats count="46">
    <format dxfId="157">
      <pivotArea collapsedLevelsAreSubtotals="1" fieldPosition="0">
        <references count="1">
          <reference field="7" count="1">
            <x v="0"/>
          </reference>
        </references>
      </pivotArea>
    </format>
    <format dxfId="156">
      <pivotArea dataOnly="0" labelOnly="1" fieldPosition="0">
        <references count="1">
          <reference field="7" count="1">
            <x v="0"/>
          </reference>
        </references>
      </pivotArea>
    </format>
    <format dxfId="155">
      <pivotArea collapsedLevelsAreSubtotals="1" fieldPosition="0">
        <references count="1">
          <reference field="7" count="1">
            <x v="0"/>
          </reference>
        </references>
      </pivotArea>
    </format>
    <format dxfId="154">
      <pivotArea dataOnly="0" labelOnly="1" fieldPosition="0">
        <references count="1">
          <reference field="7" count="1">
            <x v="0"/>
          </reference>
        </references>
      </pivotArea>
    </format>
    <format dxfId="153">
      <pivotArea collapsedLevelsAreSubtotals="1" fieldPosition="0">
        <references count="1">
          <reference field="7" count="1">
            <x v="2"/>
          </reference>
        </references>
      </pivotArea>
    </format>
    <format dxfId="152">
      <pivotArea dataOnly="0" labelOnly="1" fieldPosition="0">
        <references count="1">
          <reference field="7" count="1">
            <x v="2"/>
          </reference>
        </references>
      </pivotArea>
    </format>
    <format dxfId="151">
      <pivotArea collapsedLevelsAreSubtotals="1" fieldPosition="0">
        <references count="1">
          <reference field="7" count="1">
            <x v="3"/>
          </reference>
        </references>
      </pivotArea>
    </format>
    <format dxfId="150">
      <pivotArea dataOnly="0" labelOnly="1" fieldPosition="0">
        <references count="1">
          <reference field="7" count="1">
            <x v="3"/>
          </reference>
        </references>
      </pivotArea>
    </format>
    <format dxfId="149">
      <pivotArea collapsedLevelsAreSubtotals="1" fieldPosition="0">
        <references count="1">
          <reference field="7" count="1">
            <x v="4"/>
          </reference>
        </references>
      </pivotArea>
    </format>
    <format dxfId="148">
      <pivotArea dataOnly="0" labelOnly="1" fieldPosition="0">
        <references count="1">
          <reference field="7" count="1">
            <x v="4"/>
          </reference>
        </references>
      </pivotArea>
    </format>
    <format dxfId="147">
      <pivotArea collapsedLevelsAreSubtotals="1" fieldPosition="0">
        <references count="1">
          <reference field="7" count="1">
            <x v="5"/>
          </reference>
        </references>
      </pivotArea>
    </format>
    <format dxfId="146">
      <pivotArea dataOnly="0" labelOnly="1" fieldPosition="0">
        <references count="1">
          <reference field="7" count="1">
            <x v="5"/>
          </reference>
        </references>
      </pivotArea>
    </format>
    <format dxfId="145">
      <pivotArea collapsedLevelsAreSubtotals="1" fieldPosition="0">
        <references count="1">
          <reference field="7" count="1">
            <x v="6"/>
          </reference>
        </references>
      </pivotArea>
    </format>
    <format dxfId="144">
      <pivotArea dataOnly="0" labelOnly="1" fieldPosition="0">
        <references count="1">
          <reference field="7" count="1">
            <x v="6"/>
          </reference>
        </references>
      </pivotArea>
    </format>
    <format dxfId="143">
      <pivotArea collapsedLevelsAreSubtotals="1" fieldPosition="0">
        <references count="1">
          <reference field="7" count="1">
            <x v="7"/>
          </reference>
        </references>
      </pivotArea>
    </format>
    <format dxfId="142">
      <pivotArea dataOnly="0" labelOnly="1" fieldPosition="0">
        <references count="1">
          <reference field="7" count="1">
            <x v="7"/>
          </reference>
        </references>
      </pivotArea>
    </format>
    <format dxfId="141">
      <pivotArea collapsedLevelsAreSubtotals="1" fieldPosition="0">
        <references count="1">
          <reference field="7" count="1">
            <x v="8"/>
          </reference>
        </references>
      </pivotArea>
    </format>
    <format dxfId="140">
      <pivotArea dataOnly="0" labelOnly="1" fieldPosition="0">
        <references count="1">
          <reference field="7" count="1">
            <x v="8"/>
          </reference>
        </references>
      </pivotArea>
    </format>
    <format dxfId="139">
      <pivotArea collapsedLevelsAreSubtotals="1" fieldPosition="0">
        <references count="2">
          <reference field="1" count="7">
            <x v="8"/>
            <x v="9"/>
            <x v="28"/>
            <x v="62"/>
            <x v="91"/>
            <x v="96"/>
            <x v="144"/>
          </reference>
          <reference field="7" count="1" selected="0">
            <x v="1"/>
          </reference>
        </references>
      </pivotArea>
    </format>
    <format dxfId="138">
      <pivotArea dataOnly="0" labelOnly="1" fieldPosition="0">
        <references count="2">
          <reference field="1" count="7">
            <x v="8"/>
            <x v="9"/>
            <x v="28"/>
            <x v="62"/>
            <x v="91"/>
            <x v="96"/>
            <x v="144"/>
          </reference>
          <reference field="7" count="1" selected="0">
            <x v="1"/>
          </reference>
        </references>
      </pivotArea>
    </format>
    <format dxfId="137">
      <pivotArea dataOnly="0" labelOnly="1" fieldPosition="0">
        <references count="2">
          <reference field="1" count="1">
            <x v="142"/>
          </reference>
          <reference field="7" count="1" selected="0">
            <x v="4"/>
          </reference>
        </references>
      </pivotArea>
    </format>
    <format dxfId="136">
      <pivotArea dataOnly="0" labelOnly="1" fieldPosition="0">
        <references count="2">
          <reference field="1" count="1">
            <x v="142"/>
          </reference>
          <reference field="7" count="1" selected="0">
            <x v="4"/>
          </reference>
        </references>
      </pivotArea>
    </format>
    <format dxfId="135">
      <pivotArea dataOnly="0" labelOnly="1" fieldPosition="0">
        <references count="2">
          <reference field="1" count="1">
            <x v="43"/>
          </reference>
          <reference field="7" count="1" selected="0">
            <x v="4"/>
          </reference>
        </references>
      </pivotArea>
    </format>
    <format dxfId="134">
      <pivotArea dataOnly="0" labelOnly="1" fieldPosition="0">
        <references count="2">
          <reference field="1" count="1">
            <x v="11"/>
          </reference>
          <reference field="7" count="1" selected="0">
            <x v="6"/>
          </reference>
        </references>
      </pivotArea>
    </format>
    <format dxfId="133">
      <pivotArea dataOnly="0" labelOnly="1" fieldPosition="0">
        <references count="2">
          <reference field="1" count="1">
            <x v="142"/>
          </reference>
          <reference field="7" count="1" selected="0">
            <x v="4"/>
          </reference>
        </references>
      </pivotArea>
    </format>
    <format dxfId="101">
      <pivotArea collapsedLevelsAreSubtotals="1" fieldPosition="0">
        <references count="1">
          <reference field="7" count="1">
            <x v="1"/>
          </reference>
        </references>
      </pivotArea>
    </format>
    <format dxfId="102">
      <pivotArea collapsedLevelsAreSubtotals="1" fieldPosition="0">
        <references count="1">
          <reference field="7" count="1">
            <x v="1"/>
          </reference>
        </references>
      </pivotArea>
    </format>
    <format dxfId="100">
      <pivotArea collapsedLevelsAreSubtotals="1" fieldPosition="0">
        <references count="1">
          <reference field="7" count="1">
            <x v="1"/>
          </reference>
        </references>
      </pivotArea>
    </format>
    <format dxfId="99">
      <pivotArea dataOnly="0" labelOnly="1" fieldPosition="0">
        <references count="1">
          <reference field="7" count="1">
            <x v="1"/>
          </reference>
        </references>
      </pivotArea>
    </format>
    <format dxfId="98">
      <pivotArea collapsedLevelsAreSubtotals="1" fieldPosition="0">
        <references count="1">
          <reference field="7" count="1">
            <x v="2"/>
          </reference>
        </references>
      </pivotArea>
    </format>
    <format dxfId="97">
      <pivotArea dataOnly="0" labelOnly="1" fieldPosition="0">
        <references count="1">
          <reference field="7" count="1">
            <x v="2"/>
          </reference>
        </references>
      </pivotArea>
    </format>
    <format dxfId="96">
      <pivotArea collapsedLevelsAreSubtotals="1" fieldPosition="0">
        <references count="1">
          <reference field="7" count="1">
            <x v="3"/>
          </reference>
        </references>
      </pivotArea>
    </format>
    <format dxfId="95">
      <pivotArea dataOnly="0" labelOnly="1" fieldPosition="0">
        <references count="1">
          <reference field="7" count="1">
            <x v="3"/>
          </reference>
        </references>
      </pivotArea>
    </format>
    <format dxfId="94">
      <pivotArea collapsedLevelsAreSubtotals="1" fieldPosition="0">
        <references count="1">
          <reference field="7" count="1">
            <x v="4"/>
          </reference>
        </references>
      </pivotArea>
    </format>
    <format dxfId="93">
      <pivotArea collapsedLevelsAreSubtotals="1" fieldPosition="0">
        <references count="1">
          <reference field="7" count="1">
            <x v="5"/>
          </reference>
        </references>
      </pivotArea>
    </format>
    <format dxfId="92">
      <pivotArea collapsedLevelsAreSubtotals="1" fieldPosition="0">
        <references count="1">
          <reference field="7" count="1">
            <x v="6"/>
          </reference>
        </references>
      </pivotArea>
    </format>
    <format dxfId="91">
      <pivotArea collapsedLevelsAreSubtotals="1" fieldPosition="0">
        <references count="1">
          <reference field="7" count="1">
            <x v="7"/>
          </reference>
        </references>
      </pivotArea>
    </format>
    <format dxfId="90">
      <pivotArea collapsedLevelsAreSubtotals="1" fieldPosition="0">
        <references count="1">
          <reference field="7" count="1">
            <x v="8"/>
          </reference>
        </references>
      </pivotArea>
    </format>
    <format dxfId="89">
      <pivotArea dataOnly="0" labelOnly="1" fieldPosition="0">
        <references count="1">
          <reference field="7" count="5">
            <x v="4"/>
            <x v="5"/>
            <x v="6"/>
            <x v="7"/>
            <x v="8"/>
          </reference>
        </references>
      </pivotArea>
    </format>
    <format dxfId="88">
      <pivotArea collapsedLevelsAreSubtotals="1" fieldPosition="0">
        <references count="2">
          <reference field="1" count="6">
            <x v="4"/>
            <x v="29"/>
            <x v="39"/>
            <x v="46"/>
            <x v="53"/>
            <x v="61"/>
          </reference>
          <reference field="7" count="1" selected="0">
            <x v="2"/>
          </reference>
        </references>
      </pivotArea>
    </format>
    <format dxfId="87">
      <pivotArea dataOnly="0" labelOnly="1" fieldPosition="0">
        <references count="2">
          <reference field="1" count="6">
            <x v="4"/>
            <x v="29"/>
            <x v="39"/>
            <x v="46"/>
            <x v="53"/>
            <x v="61"/>
          </reference>
          <reference field="7" count="1" selected="0">
            <x v="2"/>
          </reference>
        </references>
      </pivotArea>
    </format>
    <format dxfId="86">
      <pivotArea collapsedLevelsAreSubtotals="1" fieldPosition="0">
        <references count="2">
          <reference field="1" count="1">
            <x v="8"/>
          </reference>
          <reference field="7" count="1" selected="0">
            <x v="1"/>
          </reference>
        </references>
      </pivotArea>
    </format>
    <format dxfId="85">
      <pivotArea dataOnly="0" labelOnly="1" fieldPosition="0">
        <references count="2">
          <reference field="1" count="1">
            <x v="8"/>
          </reference>
          <reference field="7" count="1" selected="0">
            <x v="1"/>
          </reference>
        </references>
      </pivotArea>
    </format>
    <format dxfId="84">
      <pivotArea collapsedLevelsAreSubtotals="1" fieldPosition="0">
        <references count="2">
          <reference field="1" count="1">
            <x v="100"/>
          </reference>
          <reference field="7" count="1" selected="0">
            <x v="0"/>
          </reference>
        </references>
      </pivotArea>
    </format>
    <format dxfId="83">
      <pivotArea dataOnly="0" labelOnly="1" fieldPosition="0">
        <references count="2">
          <reference field="1" count="1">
            <x v="100"/>
          </reference>
          <reference field="7" count="1" selected="0">
            <x v="0"/>
          </reference>
        </references>
      </pivotArea>
    </format>
    <format dxfId="74">
      <pivotArea dataOnly="0" labelOnly="1" fieldPosition="0">
        <references count="2">
          <reference field="1" count="1">
            <x v="6"/>
          </reference>
          <reference field="7"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3573F-B7C5-4952-9A5E-BD9B0DDD531C}" name="PivotTable4"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9"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6">
        <item x="10"/>
        <item x="44"/>
        <item x="31"/>
        <item x="47"/>
        <item x="9"/>
        <item x="52"/>
        <item x="22"/>
        <item x="51"/>
        <item x="23"/>
        <item x="41"/>
        <item x="53"/>
        <item x="36"/>
        <item x="37"/>
        <item x="8"/>
        <item x="27"/>
        <item x="25"/>
        <item x="26"/>
        <item x="38"/>
        <item x="28"/>
        <item x="32"/>
        <item x="11"/>
        <item x="4"/>
        <item x="45"/>
        <item x="30"/>
        <item x="7"/>
        <item x="19"/>
        <item x="3"/>
        <item x="42"/>
        <item x="34"/>
        <item x="33"/>
        <item x="17"/>
        <item x="54"/>
        <item x="49"/>
        <item x="24"/>
        <item x="12"/>
        <item x="2"/>
        <item x="13"/>
        <item x="39"/>
        <item x="40"/>
        <item x="20"/>
        <item x="46"/>
        <item x="50"/>
        <item x="16"/>
        <item x="18"/>
        <item x="29"/>
        <item x="6"/>
        <item x="21"/>
        <item x="1"/>
        <item x="35"/>
        <item x="43"/>
        <item x="15"/>
        <item x="48"/>
        <item x="14"/>
        <item x="5"/>
        <item x="0"/>
        <item t="default"/>
      </items>
    </pivotField>
    <pivotField showAll="0"/>
    <pivotField showAll="0"/>
    <pivotField showAll="0"/>
    <pivotField showAll="0"/>
    <pivotField showAll="0"/>
  </pivotFields>
  <rowFields count="1">
    <field x="1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Equipment Used"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3C6E3-FD35-47E0-8E98-E0E87FA35A99}" name="PivotTable2"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37" firstHeaderRow="1" firstDataRow="1" firstDataCol="1"/>
  <pivotFields count="1">
    <pivotField axis="axisRow" dataField="1" showAll="0">
      <items count="40">
        <item x="14"/>
        <item x="10"/>
        <item x="15"/>
        <item x="7"/>
        <item x="17"/>
        <item x="12"/>
        <item x="5"/>
        <item x="29"/>
        <item x="23"/>
        <item x="3"/>
        <item x="32"/>
        <item x="1"/>
        <item x="2"/>
        <item x="8"/>
        <item x="25"/>
        <item m="1" x="37"/>
        <item x="11"/>
        <item x="18"/>
        <item x="21"/>
        <item x="13"/>
        <item x="22"/>
        <item x="30"/>
        <item x="26"/>
        <item x="19"/>
        <item x="24"/>
        <item m="1" x="38"/>
        <item m="1" x="33"/>
        <item m="1" x="35"/>
        <item m="1" x="36"/>
        <item x="0"/>
        <item x="28"/>
        <item x="16"/>
        <item x="27"/>
        <item x="31"/>
        <item x="20"/>
        <item m="1" x="34"/>
        <item x="4"/>
        <item x="6"/>
        <item x="9"/>
        <item t="default"/>
      </items>
    </pivotField>
  </pivotFields>
  <rowFields count="1">
    <field x="0"/>
  </rowFields>
  <rowItems count="34">
    <i>
      <x/>
    </i>
    <i>
      <x v="1"/>
    </i>
    <i>
      <x v="2"/>
    </i>
    <i>
      <x v="3"/>
    </i>
    <i>
      <x v="4"/>
    </i>
    <i>
      <x v="5"/>
    </i>
    <i>
      <x v="6"/>
    </i>
    <i>
      <x v="7"/>
    </i>
    <i>
      <x v="8"/>
    </i>
    <i>
      <x v="9"/>
    </i>
    <i>
      <x v="10"/>
    </i>
    <i>
      <x v="11"/>
    </i>
    <i>
      <x v="12"/>
    </i>
    <i>
      <x v="13"/>
    </i>
    <i>
      <x v="14"/>
    </i>
    <i>
      <x v="16"/>
    </i>
    <i>
      <x v="17"/>
    </i>
    <i>
      <x v="18"/>
    </i>
    <i>
      <x v="19"/>
    </i>
    <i>
      <x v="20"/>
    </i>
    <i>
      <x v="21"/>
    </i>
    <i>
      <x v="22"/>
    </i>
    <i>
      <x v="23"/>
    </i>
    <i>
      <x v="24"/>
    </i>
    <i>
      <x v="29"/>
    </i>
    <i>
      <x v="30"/>
    </i>
    <i>
      <x v="31"/>
    </i>
    <i>
      <x v="32"/>
    </i>
    <i>
      <x v="33"/>
    </i>
    <i>
      <x v="34"/>
    </i>
    <i>
      <x v="36"/>
    </i>
    <i>
      <x v="37"/>
    </i>
    <i>
      <x v="38"/>
    </i>
    <i t="grand">
      <x/>
    </i>
  </rowItems>
  <colItems count="1">
    <i/>
  </colItems>
  <dataFields count="1">
    <dataField name="Count of Certific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54993-6D9A-4BD1-B196-020F09E2FA37}" name="PivotTable1"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54" firstHeaderRow="1" firstDataRow="1" firstDataCol="1"/>
  <pivotFields count="19">
    <pivotField showAll="0"/>
    <pivotField axis="axisRow"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82"/>
        <item x="43"/>
        <item x="16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162"/>
        <item x="210"/>
        <item x="211"/>
        <item x="212"/>
        <item x="213"/>
        <item x="214"/>
        <item x="215"/>
        <item x="216"/>
        <item x="217"/>
        <item x="218"/>
        <item x="163"/>
        <item x="164"/>
        <item x="165"/>
        <item x="166"/>
        <item x="167"/>
        <item x="168"/>
        <item x="161"/>
        <item x="169"/>
        <item x="170"/>
        <item x="171"/>
        <item x="172"/>
        <item x="173"/>
        <item x="174"/>
        <item x="175"/>
        <item x="176"/>
        <item x="178"/>
        <item x="179"/>
        <item x="180"/>
        <item x="177"/>
        <item t="default"/>
      </items>
    </pivotField>
    <pivotField showAll="0"/>
    <pivotField showAll="0"/>
    <pivotField showAll="0"/>
    <pivotField showAll="0"/>
    <pivotField showAll="0"/>
    <pivotField showAll="0"/>
    <pivotField axis="axisRow" dataField="1" showAll="0">
      <items count="133">
        <item x="26"/>
        <item x="131"/>
        <item sd="0" x="90"/>
        <item x="15"/>
        <item x="14"/>
        <item x="76"/>
        <item x="16"/>
        <item x="10"/>
        <item x="51"/>
        <item x="86"/>
        <item x="68"/>
        <item x="127"/>
        <item x="122"/>
        <item x="67"/>
        <item x="57"/>
        <item x="63"/>
        <item x="87"/>
        <item x="70"/>
        <item x="29"/>
        <item x="47"/>
        <item x="102"/>
        <item x="8"/>
        <item x="39"/>
        <item x="84"/>
        <item x="20"/>
        <item x="64"/>
        <item x="30"/>
        <item x="113"/>
        <item x="32"/>
        <item x="129"/>
        <item x="44"/>
        <item x="5"/>
        <item x="21"/>
        <item x="4"/>
        <item x="124"/>
        <item x="40"/>
        <item x="23"/>
        <item x="24"/>
        <item x="46"/>
        <item x="117"/>
        <item x="115"/>
        <item x="114"/>
        <item x="88"/>
        <item x="19"/>
        <item x="45"/>
        <item x="92"/>
        <item x="18"/>
        <item x="116"/>
        <item x="123"/>
        <item x="72"/>
        <item x="97"/>
        <item x="1"/>
        <item x="105"/>
        <item x="126"/>
        <item x="74"/>
        <item x="78"/>
        <item x="81"/>
        <item x="73"/>
        <item x="54"/>
        <item x="108"/>
        <item x="109"/>
        <item x="59"/>
        <item x="2"/>
        <item x="56"/>
        <item x="65"/>
        <item x="71"/>
        <item x="83"/>
        <item x="82"/>
        <item x="7"/>
        <item x="66"/>
        <item x="62"/>
        <item x="50"/>
        <item x="48"/>
        <item x="94"/>
        <item x="53"/>
        <item x="35"/>
        <item x="61"/>
        <item x="96"/>
        <item x="33"/>
        <item x="130"/>
        <item x="37"/>
        <item x="106"/>
        <item x="111"/>
        <item x="17"/>
        <item x="52"/>
        <item x="95"/>
        <item x="118"/>
        <item x="79"/>
        <item x="101"/>
        <item x="69"/>
        <item x="27"/>
        <item x="12"/>
        <item x="43"/>
        <item x="22"/>
        <item x="104"/>
        <item x="60"/>
        <item x="119"/>
        <item x="13"/>
        <item x="110"/>
        <item x="107"/>
        <item x="55"/>
        <item x="112"/>
        <item x="0"/>
        <item x="128"/>
        <item x="93"/>
        <item x="9"/>
        <item x="77"/>
        <item x="75"/>
        <item x="49"/>
        <item x="120"/>
        <item x="91"/>
        <item x="58"/>
        <item x="41"/>
        <item x="42"/>
        <item x="121"/>
        <item x="36"/>
        <item x="85"/>
        <item x="38"/>
        <item x="100"/>
        <item x="125"/>
        <item x="11"/>
        <item x="31"/>
        <item x="99"/>
        <item x="28"/>
        <item x="34"/>
        <item x="80"/>
        <item x="103"/>
        <item x="3"/>
        <item x="6"/>
        <item x="98"/>
        <item x="25"/>
        <item x="89"/>
        <item t="default"/>
      </items>
    </pivotField>
    <pivotField showAll="0"/>
    <pivotField showAll="0"/>
    <pivotField showAll="0"/>
    <pivotField showAll="0"/>
    <pivotField showAll="0"/>
    <pivotField showAll="0"/>
    <pivotField showAll="0"/>
    <pivotField showAll="0"/>
    <pivotField showAll="0"/>
    <pivotField showAll="0"/>
  </pivotFields>
  <rowFields count="2">
    <field x="8"/>
    <field x="1"/>
  </rowFields>
  <rowItems count="351">
    <i>
      <x/>
    </i>
    <i r="1">
      <x v="35"/>
    </i>
    <i r="1">
      <x v="45"/>
    </i>
    <i r="1">
      <x v="48"/>
    </i>
    <i r="1">
      <x v="63"/>
    </i>
    <i r="1">
      <x v="66"/>
    </i>
    <i r="1">
      <x v="72"/>
    </i>
    <i r="1">
      <x v="75"/>
    </i>
    <i r="1">
      <x v="109"/>
    </i>
    <i r="1">
      <x v="112"/>
    </i>
    <i r="1">
      <x v="117"/>
    </i>
    <i r="1">
      <x v="118"/>
    </i>
    <i r="1">
      <x v="124"/>
    </i>
    <i r="1">
      <x v="133"/>
    </i>
    <i r="1">
      <x v="140"/>
    </i>
    <i r="1">
      <x v="145"/>
    </i>
    <i r="1">
      <x v="154"/>
    </i>
    <i r="1">
      <x v="161"/>
    </i>
    <i r="1">
      <x v="170"/>
    </i>
    <i r="1">
      <x v="174"/>
    </i>
    <i r="1">
      <x v="187"/>
    </i>
    <i r="1">
      <x v="188"/>
    </i>
    <i>
      <x v="1"/>
    </i>
    <i r="1">
      <x v="199"/>
    </i>
    <i>
      <x v="2"/>
    </i>
    <i>
      <x v="3"/>
    </i>
    <i r="1">
      <x v="22"/>
    </i>
    <i>
      <x v="4"/>
    </i>
    <i r="1">
      <x v="20"/>
    </i>
    <i>
      <x v="5"/>
    </i>
    <i r="1">
      <x v="131"/>
    </i>
    <i>
      <x v="6"/>
    </i>
    <i r="1">
      <x v="24"/>
    </i>
    <i>
      <x v="7"/>
    </i>
    <i r="1">
      <x v="11"/>
    </i>
    <i>
      <x v="8"/>
    </i>
    <i r="1">
      <x v="82"/>
    </i>
    <i>
      <x v="9"/>
    </i>
    <i r="1">
      <x v="147"/>
    </i>
    <i>
      <x v="10"/>
    </i>
    <i r="1">
      <x v="110"/>
    </i>
    <i>
      <x v="11"/>
    </i>
    <i r="1">
      <x v="195"/>
    </i>
    <i>
      <x v="12"/>
    </i>
    <i r="1">
      <x v="184"/>
    </i>
    <i>
      <x v="13"/>
    </i>
    <i r="1">
      <x v="108"/>
    </i>
    <i>
      <x v="14"/>
    </i>
    <i r="1">
      <x v="88"/>
    </i>
    <i>
      <x v="15"/>
    </i>
    <i r="1">
      <x v="100"/>
    </i>
    <i>
      <x v="16"/>
    </i>
    <i r="1">
      <x v="152"/>
    </i>
    <i r="1">
      <x v="153"/>
    </i>
    <i>
      <x v="17"/>
    </i>
    <i r="1">
      <x v="115"/>
    </i>
    <i r="1">
      <x v="116"/>
    </i>
    <i>
      <x v="18"/>
    </i>
    <i r="1">
      <x v="38"/>
    </i>
    <i>
      <x v="19"/>
    </i>
    <i r="1">
      <x v="77"/>
    </i>
    <i>
      <x v="20"/>
    </i>
    <i r="1">
      <x v="212"/>
    </i>
    <i>
      <x v="21"/>
    </i>
    <i r="1">
      <x v="8"/>
    </i>
    <i r="1">
      <x v="9"/>
    </i>
    <i r="1">
      <x v="91"/>
    </i>
    <i>
      <x v="22"/>
    </i>
    <i r="1">
      <x v="62"/>
    </i>
    <i r="1">
      <x v="169"/>
    </i>
    <i>
      <x v="23"/>
    </i>
    <i r="1">
      <x v="144"/>
    </i>
    <i>
      <x v="24"/>
    </i>
    <i r="1">
      <x v="28"/>
    </i>
    <i>
      <x v="25"/>
    </i>
    <i r="1">
      <x v="102"/>
    </i>
    <i>
      <x v="26"/>
    </i>
    <i r="1">
      <x v="40"/>
    </i>
    <i>
      <x v="27"/>
    </i>
    <i r="1">
      <x v="172"/>
    </i>
    <i>
      <x v="28"/>
    </i>
    <i r="1">
      <x v="42"/>
    </i>
    <i>
      <x v="29"/>
    </i>
    <i r="1">
      <x v="197"/>
    </i>
    <i>
      <x v="30"/>
    </i>
    <i r="1">
      <x v="71"/>
    </i>
    <i>
      <x v="31"/>
    </i>
    <i r="1">
      <x v="5"/>
    </i>
    <i>
      <x v="32"/>
    </i>
    <i r="1">
      <x v="29"/>
    </i>
    <i r="1">
      <x v="39"/>
    </i>
    <i r="1">
      <x v="46"/>
    </i>
    <i r="1">
      <x v="61"/>
    </i>
    <i r="1">
      <x v="105"/>
    </i>
    <i r="1">
      <x v="210"/>
    </i>
    <i>
      <x v="33"/>
    </i>
    <i r="1">
      <x v="4"/>
    </i>
    <i>
      <x v="34"/>
    </i>
    <i r="1">
      <x v="186"/>
    </i>
    <i>
      <x v="35"/>
    </i>
    <i r="1">
      <x v="65"/>
    </i>
    <i>
      <x v="36"/>
    </i>
    <i r="1">
      <x v="31"/>
    </i>
    <i>
      <x v="37"/>
    </i>
    <i r="1">
      <x v="32"/>
    </i>
    <i r="1">
      <x v="94"/>
    </i>
    <i>
      <x v="38"/>
    </i>
    <i r="1">
      <x v="74"/>
    </i>
    <i>
      <x v="39"/>
    </i>
    <i r="1">
      <x v="177"/>
    </i>
    <i>
      <x v="40"/>
    </i>
    <i r="1">
      <x v="175"/>
    </i>
    <i>
      <x v="41"/>
    </i>
    <i r="1">
      <x v="173"/>
    </i>
    <i>
      <x v="42"/>
    </i>
    <i r="1">
      <x v="155"/>
    </i>
    <i>
      <x v="43"/>
    </i>
    <i r="1">
      <x v="27"/>
    </i>
    <i>
      <x v="44"/>
    </i>
    <i r="1">
      <x v="73"/>
    </i>
    <i>
      <x v="45"/>
    </i>
    <i r="1">
      <x v="159"/>
    </i>
    <i>
      <x v="46"/>
    </i>
    <i r="1">
      <x v="26"/>
    </i>
    <i>
      <x v="47"/>
    </i>
    <i r="1">
      <x v="176"/>
    </i>
    <i>
      <x v="48"/>
    </i>
    <i r="1">
      <x v="185"/>
    </i>
    <i>
      <x v="49"/>
    </i>
    <i r="1">
      <x v="125"/>
    </i>
    <i>
      <x v="50"/>
    </i>
    <i r="1">
      <x v="204"/>
    </i>
    <i>
      <x v="51"/>
    </i>
    <i r="1">
      <x v="1"/>
    </i>
    <i>
      <x v="52"/>
    </i>
    <i r="1">
      <x v="162"/>
    </i>
    <i>
      <x v="53"/>
    </i>
    <i r="1">
      <x v="192"/>
    </i>
    <i>
      <x v="54"/>
    </i>
    <i r="1">
      <x v="129"/>
    </i>
    <i r="1">
      <x v="134"/>
    </i>
    <i>
      <x v="55"/>
    </i>
    <i r="1">
      <x v="136"/>
    </i>
    <i r="1">
      <x v="180"/>
    </i>
    <i r="1">
      <x v="193"/>
    </i>
    <i>
      <x v="56"/>
    </i>
    <i r="1">
      <x v="139"/>
    </i>
    <i>
      <x v="57"/>
    </i>
    <i r="1">
      <x v="126"/>
    </i>
    <i>
      <x v="58"/>
    </i>
    <i r="1">
      <x v="84"/>
    </i>
    <i r="1">
      <x v="85"/>
    </i>
    <i>
      <x v="59"/>
    </i>
    <i r="1">
      <x v="165"/>
    </i>
    <i>
      <x v="60"/>
    </i>
    <i r="1">
      <x v="166"/>
    </i>
    <i>
      <x v="61"/>
    </i>
    <i r="1">
      <x v="95"/>
    </i>
    <i>
      <x v="62"/>
    </i>
    <i r="1">
      <x v="2"/>
    </i>
    <i r="1">
      <x v="12"/>
    </i>
    <i r="1">
      <x v="13"/>
    </i>
    <i r="1">
      <x v="14"/>
    </i>
    <i r="1">
      <x v="15"/>
    </i>
    <i r="1">
      <x v="17"/>
    </i>
    <i r="1">
      <x v="21"/>
    </i>
    <i r="1">
      <x v="34"/>
    </i>
    <i r="1">
      <x v="44"/>
    </i>
    <i r="1">
      <x v="50"/>
    </i>
    <i r="1">
      <x v="52"/>
    </i>
    <i r="1">
      <x v="55"/>
    </i>
    <i r="1">
      <x v="56"/>
    </i>
    <i r="1">
      <x v="57"/>
    </i>
    <i r="1">
      <x v="58"/>
    </i>
    <i r="1">
      <x v="64"/>
    </i>
    <i r="1">
      <x v="69"/>
    </i>
    <i r="1">
      <x v="76"/>
    </i>
    <i r="1">
      <x v="89"/>
    </i>
    <i r="1">
      <x v="93"/>
    </i>
    <i r="1">
      <x v="97"/>
    </i>
    <i r="1">
      <x v="101"/>
    </i>
    <i r="1">
      <x v="103"/>
    </i>
    <i r="1">
      <x v="104"/>
    </i>
    <i r="1">
      <x v="111"/>
    </i>
    <i r="1">
      <x v="114"/>
    </i>
    <i r="1">
      <x v="120"/>
    </i>
    <i r="1">
      <x v="121"/>
    </i>
    <i r="1">
      <x v="123"/>
    </i>
    <i r="1">
      <x v="127"/>
    </i>
    <i r="1">
      <x v="128"/>
    </i>
    <i r="1">
      <x v="132"/>
    </i>
    <i r="1">
      <x v="143"/>
    </i>
    <i r="1">
      <x v="148"/>
    </i>
    <i r="1">
      <x v="149"/>
    </i>
    <i r="1">
      <x v="150"/>
    </i>
    <i r="1">
      <x v="151"/>
    </i>
    <i r="1">
      <x v="200"/>
    </i>
    <i r="1">
      <x v="202"/>
    </i>
    <i r="1">
      <x v="209"/>
    </i>
    <i r="1">
      <x v="213"/>
    </i>
    <i r="1">
      <x v="214"/>
    </i>
    <i r="1">
      <x v="215"/>
    </i>
    <i r="1">
      <x v="216"/>
    </i>
    <i>
      <x v="63"/>
    </i>
    <i r="1">
      <x v="87"/>
    </i>
    <i>
      <x v="64"/>
    </i>
    <i r="1">
      <x v="106"/>
    </i>
    <i>
      <x v="65"/>
    </i>
    <i r="1">
      <x v="122"/>
    </i>
    <i>
      <x v="66"/>
    </i>
    <i r="1">
      <x v="142"/>
    </i>
    <i>
      <x v="67"/>
    </i>
    <i r="1">
      <x v="141"/>
    </i>
    <i>
      <x v="68"/>
    </i>
    <i r="1">
      <x v="7"/>
    </i>
    <i>
      <x v="69"/>
    </i>
    <i r="1">
      <x v="107"/>
    </i>
    <i>
      <x v="70"/>
    </i>
    <i r="1">
      <x v="99"/>
    </i>
    <i>
      <x v="71"/>
    </i>
    <i r="1">
      <x v="81"/>
    </i>
    <i>
      <x v="72"/>
    </i>
    <i r="1">
      <x v="78"/>
    </i>
    <i>
      <x v="73"/>
    </i>
    <i r="1">
      <x v="190"/>
    </i>
    <i>
      <x v="74"/>
    </i>
    <i r="1">
      <x v="43"/>
    </i>
    <i>
      <x v="75"/>
    </i>
    <i r="1">
      <x v="51"/>
    </i>
    <i>
      <x v="76"/>
    </i>
    <i r="1">
      <x v="98"/>
    </i>
    <i>
      <x v="77"/>
    </i>
    <i r="1">
      <x v="203"/>
    </i>
    <i>
      <x v="78"/>
    </i>
    <i r="1">
      <x v="47"/>
    </i>
    <i>
      <x v="79"/>
    </i>
    <i r="1">
      <x v="198"/>
    </i>
    <i>
      <x v="80"/>
    </i>
    <i r="1">
      <x v="59"/>
    </i>
    <i>
      <x v="81"/>
    </i>
    <i r="1">
      <x v="163"/>
    </i>
    <i>
      <x v="82"/>
    </i>
    <i r="1">
      <x v="168"/>
    </i>
    <i>
      <x v="83"/>
    </i>
    <i r="1">
      <x v="25"/>
    </i>
    <i>
      <x v="84"/>
    </i>
    <i r="1">
      <x v="83"/>
    </i>
    <i>
      <x v="85"/>
    </i>
    <i r="1">
      <x v="189"/>
    </i>
    <i r="1">
      <x v="201"/>
    </i>
    <i>
      <x v="86"/>
    </i>
    <i r="1">
      <x v="178"/>
    </i>
    <i>
      <x v="87"/>
    </i>
    <i r="1">
      <x v="137"/>
    </i>
    <i>
      <x v="88"/>
    </i>
    <i r="1">
      <x v="211"/>
    </i>
    <i>
      <x v="89"/>
    </i>
    <i r="1">
      <x v="113"/>
    </i>
    <i>
      <x v="90"/>
    </i>
    <i r="1">
      <x v="36"/>
    </i>
    <i>
      <x v="91"/>
    </i>
    <i r="1">
      <x v="18"/>
    </i>
    <i r="1">
      <x v="23"/>
    </i>
    <i r="1">
      <x v="54"/>
    </i>
    <i r="1">
      <x v="90"/>
    </i>
    <i r="1">
      <x v="206"/>
    </i>
    <i>
      <x v="92"/>
    </i>
    <i r="1">
      <x v="70"/>
    </i>
    <i>
      <x v="93"/>
    </i>
    <i r="1">
      <x v="30"/>
    </i>
    <i>
      <x v="94"/>
    </i>
    <i r="1">
      <x v="217"/>
    </i>
    <i>
      <x v="95"/>
    </i>
    <i r="1">
      <x v="96"/>
    </i>
    <i>
      <x v="96"/>
    </i>
    <i r="1">
      <x v="179"/>
    </i>
    <i>
      <x v="97"/>
    </i>
    <i r="1">
      <x v="19"/>
    </i>
    <i>
      <x v="98"/>
    </i>
    <i r="1">
      <x v="167"/>
    </i>
    <i>
      <x v="99"/>
    </i>
    <i r="1">
      <x v="164"/>
    </i>
    <i>
      <x v="100"/>
    </i>
    <i r="1">
      <x v="86"/>
    </i>
    <i>
      <x v="101"/>
    </i>
    <i r="1">
      <x v="171"/>
    </i>
    <i>
      <x v="102"/>
    </i>
    <i r="1">
      <x/>
    </i>
    <i>
      <x v="103"/>
    </i>
    <i r="1">
      <x v="196"/>
    </i>
    <i>
      <x v="104"/>
    </i>
    <i r="1">
      <x v="160"/>
    </i>
    <i>
      <x v="105"/>
    </i>
    <i r="1">
      <x v="10"/>
    </i>
    <i>
      <x v="106"/>
    </i>
    <i r="1">
      <x v="135"/>
    </i>
    <i r="1">
      <x v="181"/>
    </i>
    <i r="1">
      <x v="194"/>
    </i>
    <i>
      <x v="107"/>
    </i>
    <i r="1">
      <x v="130"/>
    </i>
    <i>
      <x v="108"/>
    </i>
    <i r="1">
      <x v="79"/>
    </i>
    <i r="1">
      <x v="80"/>
    </i>
    <i>
      <x v="109"/>
    </i>
    <i r="1">
      <x v="182"/>
    </i>
    <i>
      <x v="110"/>
    </i>
    <i r="1">
      <x v="158"/>
    </i>
    <i>
      <x v="111"/>
    </i>
    <i r="1">
      <x v="92"/>
    </i>
    <i>
      <x v="112"/>
    </i>
    <i r="1">
      <x v="67"/>
    </i>
    <i>
      <x v="113"/>
    </i>
    <i r="1">
      <x v="68"/>
    </i>
    <i r="1">
      <x v="119"/>
    </i>
    <i>
      <x v="114"/>
    </i>
    <i r="1">
      <x v="183"/>
    </i>
    <i>
      <x v="115"/>
    </i>
    <i r="1">
      <x v="53"/>
    </i>
    <i>
      <x v="116"/>
    </i>
    <i r="1">
      <x v="146"/>
    </i>
    <i>
      <x v="117"/>
    </i>
    <i r="1">
      <x v="60"/>
    </i>
    <i>
      <x v="118"/>
    </i>
    <i r="1">
      <x v="208"/>
    </i>
    <i>
      <x v="119"/>
    </i>
    <i r="1">
      <x v="191"/>
    </i>
    <i>
      <x v="120"/>
    </i>
    <i r="1">
      <x v="16"/>
    </i>
    <i>
      <x v="121"/>
    </i>
    <i r="1">
      <x v="41"/>
    </i>
    <i>
      <x v="122"/>
    </i>
    <i r="1">
      <x v="207"/>
    </i>
    <i>
      <x v="123"/>
    </i>
    <i r="1">
      <x v="37"/>
    </i>
    <i>
      <x v="124"/>
    </i>
    <i r="1">
      <x v="49"/>
    </i>
    <i>
      <x v="125"/>
    </i>
    <i r="1">
      <x v="138"/>
    </i>
    <i>
      <x v="126"/>
    </i>
    <i r="1">
      <x v="218"/>
    </i>
    <i>
      <x v="127"/>
    </i>
    <i r="1">
      <x v="3"/>
    </i>
    <i>
      <x v="128"/>
    </i>
    <i r="1">
      <x v="6"/>
    </i>
    <i>
      <x v="129"/>
    </i>
    <i r="1">
      <x v="205"/>
    </i>
    <i>
      <x v="130"/>
    </i>
    <i r="1">
      <x v="33"/>
    </i>
    <i>
      <x v="131"/>
    </i>
    <i r="1">
      <x v="156"/>
    </i>
    <i t="grand">
      <x/>
    </i>
  </rowItems>
  <colItems count="1">
    <i/>
  </colItems>
  <dataFields count="1">
    <dataField name="Count of Type of Company" fld="8" subtotal="count" baseField="0" baseItem="0"/>
  </dataFields>
  <formats count="2">
    <format dxfId="110">
      <pivotArea outline="0" collapsedLevelsAreSubtotals="1"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0000000}" autoFormatId="16" applyNumberFormats="0" applyBorderFormats="0" applyFontFormats="0" applyPatternFormats="0" applyAlignmentFormats="0" applyWidthHeightFormats="0">
  <queryTableRefresh nextId="6" unboundColumnsRight="1">
    <queryTableFields count="5">
      <queryTableField id="1" name="Company Name" tableColumnId="1"/>
      <queryTableField id="2" name="Address Line 1" tableColumnId="2"/>
      <queryTableField id="3" name="City" tableColumnId="3"/>
      <queryTableField id="4" name="County" tableColumnId="4"/>
      <queryTableField id="5" dataBound="0" tableColumnId="5"/>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AC227" totalsRowShown="0" headerRowDxfId="198" dataDxfId="197" tableBorderDxfId="196">
  <autoFilter ref="A1:AC227" xr:uid="{00000000-0009-0000-0100-000003000000}">
    <filterColumn colId="1">
      <filters>
        <filter val="Accuburn"/>
      </filters>
    </filterColumn>
  </autoFilter>
  <tableColumns count="29">
    <tableColumn id="1" xr3:uid="{00000000-0010-0000-0300-000001000000}" name="Serial No." dataDxfId="195"/>
    <tableColumn id="2" xr3:uid="{00000000-0010-0000-0300-000002000000}" name="Company Name" dataDxfId="194" totalsRowDxfId="193"/>
    <tableColumn id="3" xr3:uid="{00000000-0010-0000-0300-000003000000}" name="Website"/>
    <tableColumn id="4" xr3:uid="{00000000-0010-0000-0300-000004000000}" name="Has a Website?_x000a_(1=Yes, 0=No)" dataDxfId="192" totalsRowDxfId="191">
      <calculatedColumnFormula>IF('Final List'!$C2=0,0,1)</calculatedColumnFormula>
    </tableColumn>
    <tableColumn id="5" xr3:uid="{00000000-0010-0000-0300-000005000000}" name="Static/Dynamic Website?" dataDxfId="190" totalsRowDxfId="189"/>
    <tableColumn id="6" xr3:uid="{00000000-0010-0000-0300-000006000000}" name="If no website- Is present on Facebook?_x000a_(1=Yes, 0=No)" dataDxfId="188" totalsRowDxfId="187"/>
    <tableColumn id="18" xr3:uid="{D90342C1-68D7-4926-8C7F-0DF2C630DC40}" name="overall stats _ type of company" dataDxfId="186" totalsRowDxfId="185"/>
    <tableColumn id="7" xr3:uid="{00000000-0010-0000-0300-000007000000}" name="Type of Company" dataDxfId="184" totalsRowDxfId="183"/>
    <tableColumn id="8" xr3:uid="{00000000-0010-0000-0300-000008000000}" name="Products" dataDxfId="182" totalsRowDxfId="181"/>
    <tableColumn id="9" xr3:uid="{00000000-0010-0000-0300-000009000000}" name="Remarks" dataDxfId="180" totalsRowDxfId="179"/>
    <tableColumn id="10" xr3:uid="{00000000-0010-0000-0300-00000A000000}" name="Certifications" dataDxfId="178" totalsRowDxfId="177"/>
    <tableColumn id="12" xr3:uid="{00000000-0010-0000-0300-00000C000000}" name="Equipment Used" dataDxfId="176" totalsRowDxfId="175"/>
    <tableColumn id="24" xr3:uid="{3C8DFE1A-E864-442A-8C0C-D40D6C203A81}" name="CNC" totalsRowDxfId="174">
      <calculatedColumnFormula>IF(ISNUMBER(SEARCH(M$1,$L2))=TRUE,1,0)</calculatedColumnFormula>
    </tableColumn>
    <tableColumn id="25" xr3:uid="{40CDE870-BA42-47AC-AAC9-A66E1832397B}" name="Press" totalsRowDxfId="173">
      <calculatedColumnFormula>IF(ISNUMBER(SEARCH(N$1,$L2))=TRUE,1,0)</calculatedColumnFormula>
    </tableColumn>
    <tableColumn id="26" xr3:uid="{DD2BE4D8-2974-4F8A-ACAB-2C878A5D8070}" name="Weld" totalsRowDxfId="172">
      <calculatedColumnFormula>IF(ISNUMBER(SEARCH(O$1,$L2))=TRUE,1,0)</calculatedColumnFormula>
    </tableColumn>
    <tableColumn id="27" xr3:uid="{26991782-CD4A-4C88-A391-B65CA61F0219}" name="Computer" totalsRowDxfId="171">
      <calculatedColumnFormula>IF(ISNUMBER(SEARCH(P$1,$L2))=TRUE,1,0)</calculatedColumnFormula>
    </tableColumn>
    <tableColumn id="28" xr3:uid="{96F20E78-D5EF-4AFB-A313-8B57B72A7370}" name="Laser" totalsRowDxfId="170">
      <calculatedColumnFormula>IF(ISNUMBER(SEARCH(Q$1,$L2))=TRUE,1,0)</calculatedColumnFormula>
    </tableColumn>
    <tableColumn id="29" xr3:uid="{6AD2C04C-71A6-4B55-98B0-C05419FC656C}" name="Hydraulic" totalsRowDxfId="169">
      <calculatedColumnFormula>IF(ISNUMBER(SEARCH(R$1,$L2))=TRUE,1,0)</calculatedColumnFormula>
    </tableColumn>
    <tableColumn id="30" xr3:uid="{A93E0C77-B894-48B4-859F-BEACAE815758}" name="Stamp" totalsRowDxfId="168">
      <calculatedColumnFormula>IF(ISNUMBER(SEARCH(S$1,$L2))=TRUE,1,0)</calculatedColumnFormula>
    </tableColumn>
    <tableColumn id="31" xr3:uid="{1DA523D8-AA07-440E-98F0-33E73F993DF7}" name="Cutting" totalsRowDxfId="167">
      <calculatedColumnFormula>IF(ISNUMBER(SEARCH(T$1,$L2))=TRUE,1,0)</calculatedColumnFormula>
    </tableColumn>
    <tableColumn id="13" xr3:uid="{00000000-0010-0000-0300-00000D000000}" name="Comments/ vamsi" dataDxfId="166"/>
    <tableColumn id="14" xr3:uid="{00000000-0010-0000-0300-00000E000000}" name="Processes" dataDxfId="165"/>
    <tableColumn id="15" xr3:uid="{00000000-0010-0000-0300-00000F000000}" name="Technology used" dataDxfId="164"/>
    <tableColumn id="16" xr3:uid="{00000000-0010-0000-0300-000010000000}" name="Custom built option " dataDxfId="163"/>
    <tableColumn id="17" xr3:uid="{00000000-0010-0000-0300-000011000000}" name="materials " dataDxfId="162"/>
    <tableColumn id="20" xr3:uid="{BE714B39-6C1C-40FA-B3C5-2FD7AB4C75FB}" name="Address Line " dataDxfId="161">
      <calculatedColumnFormula>VLOOKUP($B2,Table1[#All],2,FALSE)</calculatedColumnFormula>
    </tableColumn>
    <tableColumn id="21" xr3:uid="{4E12061C-AD15-4725-8AD5-00682AE30509}" name="City2" dataDxfId="160">
      <calculatedColumnFormula>VLOOKUP($B2,Table1[#All],3,FALSE)</calculatedColumnFormula>
    </tableColumn>
    <tableColumn id="22" xr3:uid="{64AE3DDE-971A-4BE8-97B0-8BA2FA5A7EDE}" name="County2" dataDxfId="159">
      <calculatedColumnFormula>VLOOKUP($B2,Table1[#All],4,FALSE)</calculatedColumnFormula>
    </tableColumn>
    <tableColumn id="23" xr3:uid="{21695C53-58CE-4397-9582-98534F941A11}" name="Employees" dataDxfId="158">
      <calculatedColumnFormula>VLOOKUP($B2,'Address sheet'!A1:E545,5,FALSE)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328BF2-B29E-4927-AAFC-72141B0ED812}" name="Table5" displayName="Table5" ref="C3:K232" totalsRowShown="0" headerRowDxfId="75" dataDxfId="76">
  <autoFilter ref="C3:K232" xr:uid="{FB5FB563-AB3C-4BB8-93D3-52E2533F3B0C}"/>
  <tableColumns count="9">
    <tableColumn id="1" xr3:uid="{0843538A-E7C0-42E2-9BC4-602747B86000}" name="Address"/>
    <tableColumn id="2" xr3:uid="{89C52D86-0F8A-4F0C-808B-8BA1F63A30AE}" name="city">
      <calculatedColumnFormula>VLOOKUP(A4,'Address sheet'!$A:$D,3,FALSE)</calculatedColumnFormula>
    </tableColumn>
    <tableColumn id="3" xr3:uid="{F202EED1-1F9E-47BF-AA67-30C78E3958F4}" name="county">
      <calculatedColumnFormula>VLOOKUP(A4,'Address sheet'!$A:$D,4,FALSE)</calculatedColumnFormula>
    </tableColumn>
    <tableColumn id="4" xr3:uid="{DC0C8203-59CB-4629-9653-9AF2C525CDA3}" name="type of company" dataDxfId="82">
      <calculatedColumnFormula>VLOOKUP(A4,'DATA for 227'!$B:$X,7,FALSE)</calculatedColumnFormula>
    </tableColumn>
    <tableColumn id="5" xr3:uid="{6E6A810D-EF67-4D71-ABDC-6F3D7E84D613}" name="Products" dataDxfId="81">
      <calculatedColumnFormula>VLOOKUP($A4,'DATA for 227'!$B:$X,8,FALSE)</calculatedColumnFormula>
    </tableColumn>
    <tableColumn id="6" xr3:uid="{29922FBB-1190-4CB3-89D5-97ED85AAA950}" name="Remarks" dataDxfId="80">
      <calculatedColumnFormula>VLOOKUP($A4,'DATA for 227'!$B:$X,9,FALSE)</calculatedColumnFormula>
    </tableColumn>
    <tableColumn id="7" xr3:uid="{88300A65-85A5-4CBF-86A9-F4AB1D1F559F}" name="certifications" dataDxfId="79">
      <calculatedColumnFormula>VLOOKUP($A4,'DATA for 227'!$B:$X,10,FALSE)</calculatedColumnFormula>
    </tableColumn>
    <tableColumn id="8" xr3:uid="{37A9D08E-D92A-4020-8CD6-0273E1ADC041}" name="equipment used" dataDxfId="78">
      <calculatedColumnFormula>VLOOKUP($A4,'DATA for 227'!$B:$X,12,FALSE)</calculatedColumnFormula>
    </tableColumn>
    <tableColumn id="9" xr3:uid="{0940BD5E-2144-4956-BAD2-4C69E617C235}" name="processes" dataDxfId="77">
      <calculatedColumnFormula>VLOOKUP($A4,'DATA for 227'!$B:$X,14,FALSE)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2159C5-28F5-467F-8769-5FD84EC22DDD}" name="Table1" displayName="Table1" ref="A1:E545" tableType="queryTable" totalsRowShown="0">
  <autoFilter ref="A1:E545" xr:uid="{9BFE45F9-4E71-45A5-AC82-52AE9B455487}"/>
  <sortState ref="A187:D256">
    <sortCondition ref="A1:A545"/>
  </sortState>
  <tableColumns count="5">
    <tableColumn id="1" xr3:uid="{0432993C-AD20-4306-9705-4DFFD6382AD7}" uniqueName="1" name="Company Name" queryTableFieldId="1" dataDxfId="132"/>
    <tableColumn id="2" xr3:uid="{BE2CE792-16E6-4FD8-8A35-5769C28BD8C5}" uniqueName="2" name="Address Line 1" queryTableFieldId="2" dataDxfId="131"/>
    <tableColumn id="3" xr3:uid="{29FDCA07-7D41-46E6-A866-791C3F020620}" uniqueName="3" name="City" queryTableFieldId="3" dataDxfId="130"/>
    <tableColumn id="4" xr3:uid="{8A8C6BB1-63CB-4B04-8635-3D9D4DA8465C}" uniqueName="4" name="County" queryTableFieldId="4" dataDxfId="129"/>
    <tableColumn id="5" xr3:uid="{2356916B-E0B6-4205-B8DC-0B39BD244AD5}" uniqueName="5" name="Employees" queryTableFieldId="5" dataDxfId="10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Q398" totalsRowShown="0" headerRowDxfId="128" dataDxfId="127" tableBorderDxfId="126">
  <autoFilter ref="A1:Q398" xr:uid="{00000000-0009-0000-0100-000002000000}"/>
  <tableColumns count="17">
    <tableColumn id="1" xr3:uid="{00000000-0010-0000-0000-000001000000}" name="Serial No." dataDxfId="125"/>
    <tableColumn id="2" xr3:uid="{00000000-0010-0000-0000-000002000000}" name="Company Name"/>
    <tableColumn id="3" xr3:uid="{00000000-0010-0000-0000-000003000000}" name="Website" dataDxfId="124"/>
    <tableColumn id="4" xr3:uid="{00000000-0010-0000-0000-000004000000}" name="Has a Website?_x000a_(1=Yes, 0=No)" dataDxfId="123">
      <calculatedColumnFormula>IF('Final List'!$C2=0,0,1)</calculatedColumnFormula>
    </tableColumn>
    <tableColumn id="5" xr3:uid="{00000000-0010-0000-0000-000005000000}" name="Static/Dynamic Website?" dataDxfId="122"/>
    <tableColumn id="6" xr3:uid="{00000000-0010-0000-0000-000006000000}" name="If no website- Is present on Facebook?_x000a_(1=Yes, 0=No)" dataDxfId="121"/>
    <tableColumn id="13" xr3:uid="{00000000-0010-0000-0000-00000D000000}" name="Type of Company" dataDxfId="120"/>
    <tableColumn id="12" xr3:uid="{00000000-0010-0000-0000-00000C000000}" name="Products" dataDxfId="119"/>
    <tableColumn id="11" xr3:uid="{00000000-0010-0000-0000-00000B000000}" name="Remarks" dataDxfId="118"/>
    <tableColumn id="7" xr3:uid="{00000000-0010-0000-0000-000007000000}" name="Certifications" dataDxfId="117"/>
    <tableColumn id="8" xr3:uid="{00000000-0010-0000-0000-000008000000}" name="static/dynamic? Vamsi!" dataDxfId="116"/>
    <tableColumn id="9" xr3:uid="{00000000-0010-0000-0000-000009000000}" name="Equipment Used" dataDxfId="115"/>
    <tableColumn id="10" xr3:uid="{00000000-0010-0000-0000-00000A000000}" name="Comments/ vamsi"/>
    <tableColumn id="14" xr3:uid="{00000000-0010-0000-0000-00000E000000}" name="Processes" dataDxfId="114"/>
    <tableColumn id="15" xr3:uid="{00000000-0010-0000-0000-00000F000000}" name="Technology used" dataDxfId="113"/>
    <tableColumn id="16" xr3:uid="{00000000-0010-0000-0000-000010000000}" name="Custom built option " dataDxfId="112"/>
    <tableColumn id="17" xr3:uid="{00000000-0010-0000-0000-000011000000}" name="materials " dataDxfId="1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M28" totalsRowShown="0">
  <autoFilter ref="A1:M28" xr:uid="{00000000-0009-0000-0100-000004000000}"/>
  <tableColumns count="13">
    <tableColumn id="1" xr3:uid="{00000000-0010-0000-0100-000001000000}" name="Serial No."/>
    <tableColumn id="2" xr3:uid="{00000000-0010-0000-0100-000002000000}" name="Company Name"/>
    <tableColumn id="3" xr3:uid="{00000000-0010-0000-0100-000003000000}" name="Website" dataDxfId="108">
      <calculatedColumnFormula>VLOOKUP(B2, Table2[[#All],[Company Name]:[Website]],2,)</calculatedColumnFormula>
    </tableColumn>
    <tableColumn id="4" xr3:uid="{00000000-0010-0000-0100-000004000000}" name="Has a Website?_x000a_(1=Yes, 0=No)" dataDxfId="107"/>
    <tableColumn id="5" xr3:uid="{00000000-0010-0000-0100-000005000000}" name="Static/Dynamic Website?"/>
    <tableColumn id="6" xr3:uid="{00000000-0010-0000-0100-000006000000}" name="If no website- Is present on Facebook?_x000a_(1=Yes, 0=No)"/>
    <tableColumn id="7" xr3:uid="{00000000-0010-0000-0100-000007000000}" name="Type of Company" dataDxfId="106"/>
    <tableColumn id="8" xr3:uid="{00000000-0010-0000-0100-000008000000}" name="Products" dataDxfId="105"/>
    <tableColumn id="9" xr3:uid="{00000000-0010-0000-0100-000009000000}" name="Remarks" dataDxfId="104"/>
    <tableColumn id="10" xr3:uid="{00000000-0010-0000-0100-00000A000000}" name="Certifications"/>
    <tableColumn id="11" xr3:uid="{00000000-0010-0000-0100-00000B000000}" name="static/dynamic? Vamsi!"/>
    <tableColumn id="12" xr3:uid="{00000000-0010-0000-0100-00000C000000}" name="Equipment Used"/>
    <tableColumn id="13" xr3:uid="{00000000-0010-0000-0100-00000D000000}" name="Comments/ vams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9C2D-6FEF-4D2D-B7E0-9D5BF7340609}">
  <dimension ref="A1:K91"/>
  <sheetViews>
    <sheetView tabSelected="1" workbookViewId="0">
      <selection activeCell="F9" sqref="F9"/>
    </sheetView>
  </sheetViews>
  <sheetFormatPr defaultRowHeight="14.4" x14ac:dyDescent="0.3"/>
  <cols>
    <col min="2" max="2" width="26.33203125" bestFit="1" customWidth="1"/>
    <col min="3" max="3" width="20.109375" bestFit="1" customWidth="1"/>
    <col min="4" max="4" width="11.33203125" bestFit="1" customWidth="1"/>
    <col min="5" max="5" width="10.44140625" bestFit="1" customWidth="1"/>
    <col min="6" max="6" width="15.109375" bestFit="1" customWidth="1"/>
    <col min="7" max="7" width="22.21875" customWidth="1"/>
    <col min="8" max="8" width="32" customWidth="1"/>
    <col min="11" max="11" width="10.44140625" bestFit="1" customWidth="1"/>
  </cols>
  <sheetData>
    <row r="1" spans="1:11" s="75" customFormat="1" x14ac:dyDescent="0.3">
      <c r="A1" s="75" t="s">
        <v>2088</v>
      </c>
      <c r="B1" s="75" t="s">
        <v>2089</v>
      </c>
      <c r="C1" s="75" t="s">
        <v>1064</v>
      </c>
      <c r="D1" s="75" t="s">
        <v>26</v>
      </c>
      <c r="E1" s="75" t="s">
        <v>27</v>
      </c>
      <c r="F1" s="75" t="s">
        <v>2093</v>
      </c>
      <c r="G1" s="75" t="s">
        <v>2092</v>
      </c>
      <c r="H1" s="75" t="s">
        <v>2094</v>
      </c>
      <c r="I1" s="75" t="s">
        <v>2115</v>
      </c>
      <c r="K1" s="75" t="s">
        <v>2121</v>
      </c>
    </row>
    <row r="2" spans="1:11" x14ac:dyDescent="0.3">
      <c r="A2">
        <v>1</v>
      </c>
      <c r="B2" s="119" t="s">
        <v>287</v>
      </c>
      <c r="C2" t="str">
        <f>VLOOKUP('Product Portfolio'!B2,'Address sheet'!A:E,2,FALSE)</f>
        <v>3701 David Howarth Dr</v>
      </c>
      <c r="D2" t="str">
        <f>VLOOKUP('Product Portfolio'!B2,'Address sheet'!$A:$E,3,FALSE)</f>
        <v>Lafayette</v>
      </c>
      <c r="E2" t="str">
        <f>VLOOKUP('Product Portfolio'!B2,'Address sheet'!$A:$E,4,FALSE)</f>
        <v>Tippecanoe</v>
      </c>
      <c r="F2" t="str">
        <f>VLOOKUP($B2,'DATA for 227'!B:AC,6,FALSE)</f>
        <v>OEM</v>
      </c>
      <c r="G2" s="50" t="s">
        <v>2095</v>
      </c>
      <c r="H2" s="153" t="s">
        <v>2100</v>
      </c>
    </row>
    <row r="3" spans="1:11" x14ac:dyDescent="0.3">
      <c r="G3" t="s">
        <v>2096</v>
      </c>
      <c r="H3" s="153" t="s">
        <v>2101</v>
      </c>
    </row>
    <row r="4" spans="1:11" x14ac:dyDescent="0.3">
      <c r="G4" t="s">
        <v>2097</v>
      </c>
      <c r="H4" s="153" t="s">
        <v>2102</v>
      </c>
    </row>
    <row r="5" spans="1:11" x14ac:dyDescent="0.3">
      <c r="G5" t="s">
        <v>2098</v>
      </c>
      <c r="H5" s="153" t="s">
        <v>2103</v>
      </c>
    </row>
    <row r="6" spans="1:11" x14ac:dyDescent="0.3">
      <c r="G6" t="s">
        <v>2099</v>
      </c>
      <c r="H6" s="153" t="s">
        <v>2104</v>
      </c>
    </row>
    <row r="7" spans="1:11" x14ac:dyDescent="0.3">
      <c r="H7" s="153"/>
    </row>
    <row r="8" spans="1:11" x14ac:dyDescent="0.3">
      <c r="A8">
        <v>2</v>
      </c>
      <c r="B8" s="119" t="s">
        <v>807</v>
      </c>
      <c r="C8" t="str">
        <f>VLOOKUP('Product Portfolio'!$B8,'Address sheet'!$A:$E,2,FALSE)</f>
        <v>US 52 South</v>
      </c>
      <c r="D8" t="str">
        <f>VLOOKUP('Product Portfolio'!$B8,'Address sheet'!$A:$E,3,FALSE)</f>
        <v>Lafayette</v>
      </c>
      <c r="E8" t="str">
        <f>VLOOKUP('Product Portfolio'!$B8,'Address sheet'!$A:$E,4,FALSE)</f>
        <v>Tippecanoe</v>
      </c>
      <c r="F8" t="str">
        <f>VLOOKUP($B8,'DATA for 227'!B:AC,6,FALSE)</f>
        <v>OEM</v>
      </c>
      <c r="G8" t="s">
        <v>2105</v>
      </c>
      <c r="H8" s="153" t="s">
        <v>2106</v>
      </c>
    </row>
    <row r="9" spans="1:11" x14ac:dyDescent="0.3">
      <c r="G9" t="s">
        <v>2107</v>
      </c>
      <c r="H9" s="153" t="s">
        <v>2108</v>
      </c>
    </row>
    <row r="10" spans="1:11" x14ac:dyDescent="0.3">
      <c r="G10" t="s">
        <v>2109</v>
      </c>
      <c r="H10" t="s">
        <v>2110</v>
      </c>
      <c r="I10" s="153" t="s">
        <v>2116</v>
      </c>
    </row>
    <row r="11" spans="1:11" x14ac:dyDescent="0.3">
      <c r="H11" t="s">
        <v>2111</v>
      </c>
      <c r="I11" s="153" t="s">
        <v>2117</v>
      </c>
    </row>
    <row r="12" spans="1:11" x14ac:dyDescent="0.3">
      <c r="H12" t="s">
        <v>2112</v>
      </c>
      <c r="I12" s="153" t="s">
        <v>2118</v>
      </c>
    </row>
    <row r="13" spans="1:11" x14ac:dyDescent="0.3">
      <c r="H13" t="s">
        <v>2113</v>
      </c>
      <c r="I13" s="153" t="s">
        <v>2119</v>
      </c>
    </row>
    <row r="14" spans="1:11" x14ac:dyDescent="0.3">
      <c r="H14" t="s">
        <v>2114</v>
      </c>
      <c r="I14" s="153" t="s">
        <v>2120</v>
      </c>
    </row>
    <row r="16" spans="1:11" x14ac:dyDescent="0.3">
      <c r="A16">
        <v>3</v>
      </c>
      <c r="B16" t="s">
        <v>66</v>
      </c>
      <c r="C16" t="str">
        <f>VLOOKUP('Product Portfolio'!$B16,'Address sheet'!$A:$E,2,FALSE)</f>
        <v>304 W Washington St</v>
      </c>
      <c r="D16" t="str">
        <f>VLOOKUP('Product Portfolio'!$B16,'Address sheet'!$A:$E,3,FALSE)</f>
        <v>Williamsport</v>
      </c>
      <c r="E16" t="str">
        <f>VLOOKUP('Product Portfolio'!$B16,'Address sheet'!$A:$E,4,FALSE)</f>
        <v>Warren</v>
      </c>
      <c r="F16" t="str">
        <f>VLOOKUP($B16,'DATA for 227'!B:AC,6,FALSE)</f>
        <v>Manufacturing</v>
      </c>
      <c r="G16" t="s">
        <v>2122</v>
      </c>
      <c r="H16" t="s">
        <v>2127</v>
      </c>
      <c r="I16" s="153" t="s">
        <v>12</v>
      </c>
    </row>
    <row r="17" spans="7:9" x14ac:dyDescent="0.3">
      <c r="H17" t="s">
        <v>2128</v>
      </c>
      <c r="I17" s="153" t="s">
        <v>2129</v>
      </c>
    </row>
    <row r="18" spans="7:9" x14ac:dyDescent="0.3">
      <c r="H18" t="s">
        <v>2130</v>
      </c>
      <c r="I18" s="153" t="s">
        <v>2131</v>
      </c>
    </row>
    <row r="19" spans="7:9" x14ac:dyDescent="0.3">
      <c r="H19" t="s">
        <v>2132</v>
      </c>
      <c r="I19" s="153" t="s">
        <v>2133</v>
      </c>
    </row>
    <row r="20" spans="7:9" x14ac:dyDescent="0.3">
      <c r="H20" t="s">
        <v>2134</v>
      </c>
      <c r="I20" s="153" t="s">
        <v>2166</v>
      </c>
    </row>
    <row r="21" spans="7:9" x14ac:dyDescent="0.3">
      <c r="H21" t="s">
        <v>2140</v>
      </c>
      <c r="I21" s="153" t="s">
        <v>2141</v>
      </c>
    </row>
    <row r="22" spans="7:9" x14ac:dyDescent="0.3">
      <c r="H22" t="s">
        <v>2142</v>
      </c>
      <c r="I22" s="153" t="s">
        <v>2143</v>
      </c>
    </row>
    <row r="23" spans="7:9" x14ac:dyDescent="0.3">
      <c r="H23" t="s">
        <v>2144</v>
      </c>
      <c r="I23" s="153" t="s">
        <v>2145</v>
      </c>
    </row>
    <row r="24" spans="7:9" x14ac:dyDescent="0.3">
      <c r="H24" t="s">
        <v>2146</v>
      </c>
      <c r="I24" s="153" t="s">
        <v>2147</v>
      </c>
    </row>
    <row r="25" spans="7:9" x14ac:dyDescent="0.3">
      <c r="H25" t="s">
        <v>2148</v>
      </c>
      <c r="I25" s="153" t="s">
        <v>2149</v>
      </c>
    </row>
    <row r="26" spans="7:9" x14ac:dyDescent="0.3">
      <c r="H26" t="s">
        <v>2152</v>
      </c>
      <c r="I26" s="153" t="s">
        <v>2153</v>
      </c>
    </row>
    <row r="27" spans="7:9" x14ac:dyDescent="0.3">
      <c r="H27" t="s">
        <v>2135</v>
      </c>
      <c r="I27" s="153" t="s">
        <v>2136</v>
      </c>
    </row>
    <row r="28" spans="7:9" x14ac:dyDescent="0.3">
      <c r="H28" t="s">
        <v>2137</v>
      </c>
      <c r="I28" s="153" t="s">
        <v>2192</v>
      </c>
    </row>
    <row r="29" spans="7:9" x14ac:dyDescent="0.3">
      <c r="H29" t="s">
        <v>2150</v>
      </c>
      <c r="I29" s="153" t="s">
        <v>2151</v>
      </c>
    </row>
    <row r="30" spans="7:9" x14ac:dyDescent="0.3">
      <c r="H30" t="s">
        <v>2138</v>
      </c>
      <c r="I30" s="153" t="s">
        <v>2139</v>
      </c>
    </row>
    <row r="31" spans="7:9" x14ac:dyDescent="0.3">
      <c r="G31" t="s">
        <v>2123</v>
      </c>
      <c r="H31" t="s">
        <v>2127</v>
      </c>
      <c r="I31" s="153" t="s">
        <v>12</v>
      </c>
    </row>
    <row r="32" spans="7:9" x14ac:dyDescent="0.3">
      <c r="H32" t="s">
        <v>2158</v>
      </c>
      <c r="I32" s="153" t="s">
        <v>2159</v>
      </c>
    </row>
    <row r="33" spans="8:9" x14ac:dyDescent="0.3">
      <c r="H33" t="s">
        <v>2160</v>
      </c>
      <c r="I33" s="153" t="s">
        <v>2161</v>
      </c>
    </row>
    <row r="34" spans="8:9" x14ac:dyDescent="0.3">
      <c r="H34" t="s">
        <v>2163</v>
      </c>
      <c r="I34" s="153" t="s">
        <v>2164</v>
      </c>
    </row>
    <row r="35" spans="8:9" x14ac:dyDescent="0.3">
      <c r="H35" t="s">
        <v>2130</v>
      </c>
      <c r="I35" s="153" t="s">
        <v>2162</v>
      </c>
    </row>
    <row r="36" spans="8:9" x14ac:dyDescent="0.3">
      <c r="H36" t="s">
        <v>2132</v>
      </c>
      <c r="I36" s="153" t="s">
        <v>2165</v>
      </c>
    </row>
    <row r="37" spans="8:9" x14ac:dyDescent="0.3">
      <c r="H37" t="s">
        <v>2134</v>
      </c>
      <c r="I37" s="153" t="s">
        <v>2166</v>
      </c>
    </row>
    <row r="38" spans="8:9" x14ac:dyDescent="0.3">
      <c r="H38" t="s">
        <v>2140</v>
      </c>
      <c r="I38" s="153" t="s">
        <v>2167</v>
      </c>
    </row>
    <row r="39" spans="8:9" x14ac:dyDescent="0.3">
      <c r="H39" t="s">
        <v>2142</v>
      </c>
      <c r="I39" s="153" t="s">
        <v>2168</v>
      </c>
    </row>
    <row r="40" spans="8:9" x14ac:dyDescent="0.3">
      <c r="H40" t="s">
        <v>2169</v>
      </c>
      <c r="I40" s="153" t="s">
        <v>2170</v>
      </c>
    </row>
    <row r="41" spans="8:9" x14ac:dyDescent="0.3">
      <c r="H41" t="s">
        <v>2171</v>
      </c>
      <c r="I41" s="153" t="s">
        <v>2172</v>
      </c>
    </row>
    <row r="42" spans="8:9" x14ac:dyDescent="0.3">
      <c r="H42" t="s">
        <v>2146</v>
      </c>
      <c r="I42" s="153" t="s">
        <v>2157</v>
      </c>
    </row>
    <row r="43" spans="8:9" x14ac:dyDescent="0.3">
      <c r="H43" t="s">
        <v>2148</v>
      </c>
      <c r="I43" s="153" t="s">
        <v>2156</v>
      </c>
    </row>
    <row r="44" spans="8:9" x14ac:dyDescent="0.3">
      <c r="H44" t="s">
        <v>2154</v>
      </c>
      <c r="I44" s="153" t="s">
        <v>2155</v>
      </c>
    </row>
    <row r="45" spans="8:9" x14ac:dyDescent="0.3">
      <c r="H45" t="s">
        <v>2135</v>
      </c>
      <c r="I45" s="153" t="s">
        <v>2136</v>
      </c>
    </row>
    <row r="46" spans="8:9" x14ac:dyDescent="0.3">
      <c r="H46" t="s">
        <v>2137</v>
      </c>
      <c r="I46" s="153" t="s">
        <v>2192</v>
      </c>
    </row>
    <row r="47" spans="8:9" x14ac:dyDescent="0.3">
      <c r="H47" t="s">
        <v>2150</v>
      </c>
      <c r="I47" s="153" t="s">
        <v>2151</v>
      </c>
    </row>
    <row r="48" spans="8:9" x14ac:dyDescent="0.3">
      <c r="H48" t="s">
        <v>2138</v>
      </c>
      <c r="I48" s="153" t="s">
        <v>2139</v>
      </c>
    </row>
    <row r="49" spans="7:9" x14ac:dyDescent="0.3">
      <c r="G49" t="s">
        <v>2124</v>
      </c>
      <c r="H49" t="s">
        <v>2127</v>
      </c>
      <c r="I49" s="153" t="s">
        <v>12</v>
      </c>
    </row>
    <row r="50" spans="7:9" x14ac:dyDescent="0.3">
      <c r="H50" t="s">
        <v>2173</v>
      </c>
      <c r="I50" s="153" t="s">
        <v>2174</v>
      </c>
    </row>
    <row r="51" spans="7:9" x14ac:dyDescent="0.3">
      <c r="H51" t="s">
        <v>2175</v>
      </c>
      <c r="I51" s="153" t="s">
        <v>2176</v>
      </c>
    </row>
    <row r="52" spans="7:9" x14ac:dyDescent="0.3">
      <c r="H52" t="s">
        <v>2177</v>
      </c>
      <c r="I52" s="153" t="s">
        <v>2178</v>
      </c>
    </row>
    <row r="53" spans="7:9" x14ac:dyDescent="0.3">
      <c r="H53" t="s">
        <v>2179</v>
      </c>
      <c r="I53" s="153" t="s">
        <v>2180</v>
      </c>
    </row>
    <row r="54" spans="7:9" x14ac:dyDescent="0.3">
      <c r="H54" t="s">
        <v>2202</v>
      </c>
      <c r="I54" s="153" t="s">
        <v>2203</v>
      </c>
    </row>
    <row r="55" spans="7:9" x14ac:dyDescent="0.3">
      <c r="H55" t="s">
        <v>2201</v>
      </c>
      <c r="I55" s="153" t="s">
        <v>2166</v>
      </c>
    </row>
    <row r="56" spans="7:9" x14ac:dyDescent="0.3">
      <c r="H56" t="s">
        <v>2181</v>
      </c>
      <c r="I56" s="153" t="s">
        <v>2182</v>
      </c>
    </row>
    <row r="57" spans="7:9" x14ac:dyDescent="0.3">
      <c r="H57" t="s">
        <v>2183</v>
      </c>
      <c r="I57" s="153" t="s">
        <v>2184</v>
      </c>
    </row>
    <row r="58" spans="7:9" x14ac:dyDescent="0.3">
      <c r="H58" t="s">
        <v>2185</v>
      </c>
      <c r="I58" s="153" t="s">
        <v>2186</v>
      </c>
    </row>
    <row r="59" spans="7:9" x14ac:dyDescent="0.3">
      <c r="H59" t="s">
        <v>2187</v>
      </c>
      <c r="I59" s="153" t="s">
        <v>2188</v>
      </c>
    </row>
    <row r="60" spans="7:9" x14ac:dyDescent="0.3">
      <c r="H60" t="s">
        <v>2148</v>
      </c>
      <c r="I60" s="153" t="s">
        <v>2189</v>
      </c>
    </row>
    <row r="61" spans="7:9" x14ac:dyDescent="0.3">
      <c r="H61" t="s">
        <v>2190</v>
      </c>
      <c r="I61" s="153" t="s">
        <v>2191</v>
      </c>
    </row>
    <row r="62" spans="7:9" x14ac:dyDescent="0.3">
      <c r="H62" t="s">
        <v>2135</v>
      </c>
      <c r="I62" s="153" t="s">
        <v>2136</v>
      </c>
    </row>
    <row r="63" spans="7:9" x14ac:dyDescent="0.3">
      <c r="H63" t="s">
        <v>2137</v>
      </c>
      <c r="I63" s="153" t="s">
        <v>2192</v>
      </c>
    </row>
    <row r="64" spans="7:9" x14ac:dyDescent="0.3">
      <c r="H64" t="s">
        <v>2150</v>
      </c>
      <c r="I64" s="153" t="s">
        <v>2151</v>
      </c>
    </row>
    <row r="65" spans="7:9" x14ac:dyDescent="0.3">
      <c r="H65" t="s">
        <v>2138</v>
      </c>
      <c r="I65" s="153" t="s">
        <v>2139</v>
      </c>
    </row>
    <row r="66" spans="7:9" x14ac:dyDescent="0.3">
      <c r="G66" t="s">
        <v>2125</v>
      </c>
      <c r="H66" t="s">
        <v>21</v>
      </c>
      <c r="I66" s="153" t="s">
        <v>2193</v>
      </c>
    </row>
    <row r="67" spans="7:9" x14ac:dyDescent="0.3">
      <c r="H67" t="s">
        <v>2194</v>
      </c>
      <c r="I67" s="153" t="s">
        <v>2195</v>
      </c>
    </row>
    <row r="68" spans="7:9" x14ac:dyDescent="0.3">
      <c r="H68" t="s">
        <v>2196</v>
      </c>
      <c r="I68" s="153" t="s">
        <v>2197</v>
      </c>
    </row>
    <row r="69" spans="7:9" x14ac:dyDescent="0.3">
      <c r="H69" t="s">
        <v>2198</v>
      </c>
      <c r="I69" s="153" t="s">
        <v>2199</v>
      </c>
    </row>
    <row r="70" spans="7:9" x14ac:dyDescent="0.3">
      <c r="H70" t="s">
        <v>2200</v>
      </c>
      <c r="I70" s="153" t="s">
        <v>2166</v>
      </c>
    </row>
    <row r="71" spans="7:9" x14ac:dyDescent="0.3">
      <c r="H71" t="s">
        <v>2204</v>
      </c>
      <c r="I71" s="153" t="s">
        <v>2205</v>
      </c>
    </row>
    <row r="72" spans="7:9" x14ac:dyDescent="0.3">
      <c r="H72" t="s">
        <v>2206</v>
      </c>
      <c r="I72" s="153" t="s">
        <v>2207</v>
      </c>
    </row>
    <row r="73" spans="7:9" x14ac:dyDescent="0.3">
      <c r="H73" t="s">
        <v>2208</v>
      </c>
      <c r="I73" s="153" t="s">
        <v>2209</v>
      </c>
    </row>
    <row r="74" spans="7:9" x14ac:dyDescent="0.3">
      <c r="H74" t="s">
        <v>2210</v>
      </c>
      <c r="I74" s="153" t="s">
        <v>2211</v>
      </c>
    </row>
    <row r="75" spans="7:9" x14ac:dyDescent="0.3">
      <c r="H75" t="s">
        <v>2212</v>
      </c>
      <c r="I75" s="153" t="s">
        <v>2213</v>
      </c>
    </row>
    <row r="76" spans="7:9" x14ac:dyDescent="0.3">
      <c r="H76" t="s">
        <v>2214</v>
      </c>
      <c r="I76" s="153" t="s">
        <v>2215</v>
      </c>
    </row>
    <row r="77" spans="7:9" x14ac:dyDescent="0.3">
      <c r="H77" t="s">
        <v>2216</v>
      </c>
      <c r="I77" s="153" t="s">
        <v>2217</v>
      </c>
    </row>
    <row r="78" spans="7:9" x14ac:dyDescent="0.3">
      <c r="H78" t="s">
        <v>2135</v>
      </c>
      <c r="I78" s="153" t="s">
        <v>2136</v>
      </c>
    </row>
    <row r="79" spans="7:9" x14ac:dyDescent="0.3">
      <c r="H79" t="s">
        <v>2137</v>
      </c>
      <c r="I79" s="153" t="s">
        <v>2192</v>
      </c>
    </row>
    <row r="80" spans="7:9" x14ac:dyDescent="0.3">
      <c r="H80" t="s">
        <v>2150</v>
      </c>
      <c r="I80" s="153" t="s">
        <v>2151</v>
      </c>
    </row>
    <row r="81" spans="7:9" x14ac:dyDescent="0.3">
      <c r="H81" t="s">
        <v>2138</v>
      </c>
      <c r="I81" s="153" t="s">
        <v>2139</v>
      </c>
    </row>
    <row r="82" spans="7:9" x14ac:dyDescent="0.3">
      <c r="G82" t="s">
        <v>2126</v>
      </c>
      <c r="H82" t="s">
        <v>2194</v>
      </c>
      <c r="I82" s="153" t="s">
        <v>2224</v>
      </c>
    </row>
    <row r="83" spans="7:9" x14ac:dyDescent="0.3">
      <c r="I83" s="153" t="s">
        <v>2225</v>
      </c>
    </row>
    <row r="84" spans="7:9" x14ac:dyDescent="0.3">
      <c r="H84" t="s">
        <v>2218</v>
      </c>
      <c r="I84" s="153" t="s">
        <v>2219</v>
      </c>
    </row>
    <row r="85" spans="7:9" x14ac:dyDescent="0.3">
      <c r="H85" t="s">
        <v>2220</v>
      </c>
      <c r="I85" s="153" t="s">
        <v>2221</v>
      </c>
    </row>
    <row r="86" spans="7:9" x14ac:dyDescent="0.3">
      <c r="H86" t="s">
        <v>2200</v>
      </c>
      <c r="I86" s="153" t="s">
        <v>2166</v>
      </c>
    </row>
    <row r="87" spans="7:9" x14ac:dyDescent="0.3">
      <c r="H87" t="s">
        <v>2222</v>
      </c>
      <c r="I87" s="153" t="s">
        <v>2223</v>
      </c>
    </row>
    <row r="88" spans="7:9" x14ac:dyDescent="0.3">
      <c r="H88" t="s">
        <v>2135</v>
      </c>
      <c r="I88" s="153" t="s">
        <v>2136</v>
      </c>
    </row>
    <row r="89" spans="7:9" x14ac:dyDescent="0.3">
      <c r="H89" t="s">
        <v>2137</v>
      </c>
      <c r="I89" s="153" t="s">
        <v>2192</v>
      </c>
    </row>
    <row r="90" spans="7:9" x14ac:dyDescent="0.3">
      <c r="H90" t="s">
        <v>2150</v>
      </c>
      <c r="I90" s="153" t="s">
        <v>2151</v>
      </c>
    </row>
    <row r="91" spans="7:9" x14ac:dyDescent="0.3">
      <c r="H91" t="s">
        <v>2138</v>
      </c>
      <c r="I91" s="153" t="s">
        <v>2139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4"/>
  <sheetViews>
    <sheetView topLeftCell="A135" workbookViewId="0">
      <selection activeCell="C143" sqref="C143"/>
    </sheetView>
  </sheetViews>
  <sheetFormatPr defaultRowHeight="14.4" x14ac:dyDescent="0.3"/>
  <cols>
    <col min="1" max="1" width="9.5546875" bestFit="1" customWidth="1"/>
    <col min="2" max="2" width="50" bestFit="1" customWidth="1"/>
    <col min="3" max="3" width="33.109375" bestFit="1" customWidth="1"/>
  </cols>
  <sheetData>
    <row r="1" spans="1:3" x14ac:dyDescent="0.3">
      <c r="A1" s="17" t="s">
        <v>0</v>
      </c>
      <c r="B1" s="18" t="s">
        <v>2061</v>
      </c>
      <c r="C1" s="19" t="s">
        <v>2</v>
      </c>
    </row>
    <row r="2" spans="1:3" x14ac:dyDescent="0.3">
      <c r="A2" s="4">
        <v>1</v>
      </c>
      <c r="B2" s="2" t="s">
        <v>771</v>
      </c>
      <c r="C2" s="3" t="s">
        <v>772</v>
      </c>
    </row>
    <row r="3" spans="1:3" x14ac:dyDescent="0.3">
      <c r="A3" s="4">
        <v>2</v>
      </c>
      <c r="B3" s="2" t="s">
        <v>786</v>
      </c>
      <c r="C3" s="3">
        <v>0</v>
      </c>
    </row>
    <row r="4" spans="1:3" x14ac:dyDescent="0.3">
      <c r="A4" s="4">
        <v>3</v>
      </c>
      <c r="B4" s="2" t="s">
        <v>1603</v>
      </c>
      <c r="C4" s="3" t="s">
        <v>1906</v>
      </c>
    </row>
    <row r="5" spans="1:3" x14ac:dyDescent="0.3">
      <c r="A5" s="4">
        <v>4</v>
      </c>
      <c r="B5" s="2" t="s">
        <v>908</v>
      </c>
      <c r="C5" s="3" t="s">
        <v>909</v>
      </c>
    </row>
    <row r="6" spans="1:3" x14ac:dyDescent="0.3">
      <c r="A6" s="4">
        <v>5</v>
      </c>
      <c r="B6" s="2" t="s">
        <v>1610</v>
      </c>
      <c r="C6" s="3" t="s">
        <v>1943</v>
      </c>
    </row>
    <row r="7" spans="1:3" x14ac:dyDescent="0.3">
      <c r="A7" s="4">
        <v>6</v>
      </c>
      <c r="B7" s="2" t="s">
        <v>807</v>
      </c>
      <c r="C7" s="3" t="s">
        <v>1914</v>
      </c>
    </row>
    <row r="8" spans="1:3" x14ac:dyDescent="0.3">
      <c r="A8" s="4">
        <v>7</v>
      </c>
      <c r="B8" s="2" t="s">
        <v>2042</v>
      </c>
      <c r="C8" s="3" t="s">
        <v>2043</v>
      </c>
    </row>
    <row r="9" spans="1:3" x14ac:dyDescent="0.3">
      <c r="A9" s="4">
        <v>8</v>
      </c>
      <c r="B9" s="2" t="s">
        <v>894</v>
      </c>
      <c r="C9" s="3" t="s">
        <v>2046</v>
      </c>
    </row>
    <row r="10" spans="1:3" x14ac:dyDescent="0.3">
      <c r="A10" s="4">
        <v>9</v>
      </c>
      <c r="B10" s="2" t="s">
        <v>1576</v>
      </c>
      <c r="C10" s="3" t="s">
        <v>1898</v>
      </c>
    </row>
    <row r="11" spans="1:3" x14ac:dyDescent="0.3">
      <c r="A11" s="4">
        <v>10</v>
      </c>
      <c r="B11" s="2" t="s">
        <v>1580</v>
      </c>
      <c r="C11" s="3" t="s">
        <v>1899</v>
      </c>
    </row>
    <row r="12" spans="1:3" x14ac:dyDescent="0.3">
      <c r="A12" s="4">
        <v>11</v>
      </c>
      <c r="B12" s="2" t="s">
        <v>1582</v>
      </c>
      <c r="C12" s="3" t="s">
        <v>2049</v>
      </c>
    </row>
    <row r="13" spans="1:3" x14ac:dyDescent="0.3">
      <c r="A13" s="4">
        <v>12</v>
      </c>
      <c r="B13" s="2" t="s">
        <v>562</v>
      </c>
      <c r="C13" s="3" t="s">
        <v>563</v>
      </c>
    </row>
    <row r="14" spans="1:3" x14ac:dyDescent="0.3">
      <c r="A14" s="4">
        <v>13</v>
      </c>
      <c r="B14" s="2" t="s">
        <v>148</v>
      </c>
      <c r="C14" s="3" t="s">
        <v>96</v>
      </c>
    </row>
    <row r="15" spans="1:3" x14ac:dyDescent="0.3">
      <c r="A15" s="4">
        <v>14</v>
      </c>
      <c r="B15" s="2" t="s">
        <v>291</v>
      </c>
      <c r="C15" s="3" t="s">
        <v>292</v>
      </c>
    </row>
    <row r="16" spans="1:3" x14ac:dyDescent="0.3">
      <c r="A16" s="4">
        <v>15</v>
      </c>
      <c r="B16" s="2" t="s">
        <v>765</v>
      </c>
      <c r="C16" s="3" t="s">
        <v>766</v>
      </c>
    </row>
    <row r="17" spans="1:3" x14ac:dyDescent="0.3">
      <c r="A17" s="4">
        <v>16</v>
      </c>
      <c r="B17" s="2" t="s">
        <v>323</v>
      </c>
      <c r="C17" s="3">
        <v>0</v>
      </c>
    </row>
    <row r="18" spans="1:3" x14ac:dyDescent="0.3">
      <c r="A18" s="4">
        <v>17</v>
      </c>
      <c r="B18" s="2" t="s">
        <v>1770</v>
      </c>
      <c r="C18" s="3" t="s">
        <v>2044</v>
      </c>
    </row>
    <row r="19" spans="1:3" x14ac:dyDescent="0.3">
      <c r="A19" s="4">
        <v>18</v>
      </c>
      <c r="B19" s="2" t="s">
        <v>1761</v>
      </c>
      <c r="C19" s="3" t="s">
        <v>2037</v>
      </c>
    </row>
    <row r="20" spans="1:3" x14ac:dyDescent="0.3">
      <c r="A20" s="4">
        <v>19</v>
      </c>
      <c r="B20" s="2" t="s">
        <v>1753</v>
      </c>
      <c r="C20" s="3" t="s">
        <v>1888</v>
      </c>
    </row>
    <row r="21" spans="1:3" x14ac:dyDescent="0.3">
      <c r="A21" s="4">
        <v>20</v>
      </c>
      <c r="B21" s="2" t="s">
        <v>1437</v>
      </c>
      <c r="C21" s="3" t="s">
        <v>2000</v>
      </c>
    </row>
    <row r="22" spans="1:3" x14ac:dyDescent="0.3">
      <c r="A22" s="4">
        <v>21</v>
      </c>
      <c r="B22" s="2" t="s">
        <v>1750</v>
      </c>
      <c r="C22" s="3" t="s">
        <v>1998</v>
      </c>
    </row>
    <row r="23" spans="1:3" x14ac:dyDescent="0.3">
      <c r="A23" s="4">
        <v>22</v>
      </c>
      <c r="B23" s="2" t="s">
        <v>1748</v>
      </c>
      <c r="C23" s="3" t="s">
        <v>1878</v>
      </c>
    </row>
    <row r="24" spans="1:3" x14ac:dyDescent="0.3">
      <c r="A24" s="4">
        <v>23</v>
      </c>
      <c r="B24" s="2" t="s">
        <v>441</v>
      </c>
      <c r="C24" s="3" t="s">
        <v>442</v>
      </c>
    </row>
    <row r="25" spans="1:3" x14ac:dyDescent="0.3">
      <c r="A25" s="4">
        <v>24</v>
      </c>
      <c r="B25" s="2" t="s">
        <v>700</v>
      </c>
      <c r="C25" s="3" t="s">
        <v>701</v>
      </c>
    </row>
    <row r="26" spans="1:3" x14ac:dyDescent="0.3">
      <c r="A26" s="4">
        <v>25</v>
      </c>
      <c r="B26" s="2" t="s">
        <v>1986</v>
      </c>
      <c r="C26" s="3" t="s">
        <v>1987</v>
      </c>
    </row>
    <row r="27" spans="1:3" x14ac:dyDescent="0.3">
      <c r="A27" s="4">
        <v>26</v>
      </c>
      <c r="B27" s="2" t="s">
        <v>2062</v>
      </c>
      <c r="C27" s="3" t="s">
        <v>677</v>
      </c>
    </row>
    <row r="28" spans="1:3" x14ac:dyDescent="0.3">
      <c r="A28" s="4">
        <v>27</v>
      </c>
      <c r="B28" s="2" t="s">
        <v>1733</v>
      </c>
      <c r="C28" s="3" t="s">
        <v>1980</v>
      </c>
    </row>
    <row r="29" spans="1:3" x14ac:dyDescent="0.3">
      <c r="A29" s="4">
        <v>28</v>
      </c>
      <c r="B29" s="2" t="s">
        <v>446</v>
      </c>
      <c r="C29" s="3" t="s">
        <v>447</v>
      </c>
    </row>
    <row r="30" spans="1:3" x14ac:dyDescent="0.3">
      <c r="A30" s="4">
        <v>29</v>
      </c>
      <c r="B30" s="2" t="s">
        <v>1378</v>
      </c>
      <c r="C30" s="3" t="s">
        <v>1981</v>
      </c>
    </row>
    <row r="31" spans="1:3" x14ac:dyDescent="0.3">
      <c r="A31" s="4">
        <v>30</v>
      </c>
      <c r="B31" s="2" t="s">
        <v>1729</v>
      </c>
      <c r="C31" s="3" t="s">
        <v>1977</v>
      </c>
    </row>
    <row r="32" spans="1:3" x14ac:dyDescent="0.3">
      <c r="A32" s="4">
        <v>31</v>
      </c>
      <c r="B32" s="2" t="s">
        <v>967</v>
      </c>
      <c r="C32" s="3" t="s">
        <v>968</v>
      </c>
    </row>
    <row r="33" spans="1:3" x14ac:dyDescent="0.3">
      <c r="A33" s="4">
        <v>32</v>
      </c>
      <c r="B33" s="2" t="s">
        <v>2038</v>
      </c>
      <c r="C33" s="3" t="s">
        <v>2039</v>
      </c>
    </row>
    <row r="34" spans="1:3" x14ac:dyDescent="0.3">
      <c r="A34" s="4">
        <v>33</v>
      </c>
      <c r="B34" s="2" t="s">
        <v>1565</v>
      </c>
      <c r="C34" s="3" t="s">
        <v>2029</v>
      </c>
    </row>
    <row r="35" spans="1:3" x14ac:dyDescent="0.3">
      <c r="A35" s="4">
        <v>34</v>
      </c>
      <c r="B35" s="2" t="s">
        <v>1561</v>
      </c>
      <c r="C35" s="3" t="s">
        <v>1886</v>
      </c>
    </row>
    <row r="36" spans="1:3" x14ac:dyDescent="0.3">
      <c r="A36" s="4">
        <v>35</v>
      </c>
      <c r="B36" s="2" t="s">
        <v>1556</v>
      </c>
      <c r="C36" s="3" t="s">
        <v>2001</v>
      </c>
    </row>
    <row r="37" spans="1:3" x14ac:dyDescent="0.3">
      <c r="A37" s="4">
        <v>36</v>
      </c>
      <c r="B37" s="2" t="s">
        <v>1553</v>
      </c>
      <c r="C37" s="3" t="s">
        <v>1996</v>
      </c>
    </row>
    <row r="38" spans="1:3" x14ac:dyDescent="0.3">
      <c r="A38" s="4">
        <v>37</v>
      </c>
      <c r="B38" s="2" t="s">
        <v>830</v>
      </c>
      <c r="C38" s="3" t="s">
        <v>1877</v>
      </c>
    </row>
    <row r="39" spans="1:3" x14ac:dyDescent="0.3">
      <c r="A39" s="4">
        <v>38</v>
      </c>
      <c r="B39" s="2" t="s">
        <v>1536</v>
      </c>
      <c r="C39" s="3" t="s">
        <v>1876</v>
      </c>
    </row>
    <row r="40" spans="1:3" x14ac:dyDescent="0.3">
      <c r="A40" s="4">
        <v>39</v>
      </c>
      <c r="B40" s="2" t="s">
        <v>1035</v>
      </c>
      <c r="C40" s="3" t="s">
        <v>1036</v>
      </c>
    </row>
    <row r="41" spans="1:3" x14ac:dyDescent="0.3">
      <c r="A41" s="4">
        <v>40</v>
      </c>
      <c r="B41" s="2" t="s">
        <v>1031</v>
      </c>
      <c r="C41" s="3" t="s">
        <v>1032</v>
      </c>
    </row>
    <row r="42" spans="1:3" x14ac:dyDescent="0.3">
      <c r="A42" s="4">
        <v>41</v>
      </c>
      <c r="B42" s="2" t="s">
        <v>2063</v>
      </c>
      <c r="C42" s="3">
        <v>0</v>
      </c>
    </row>
    <row r="43" spans="1:3" x14ac:dyDescent="0.3">
      <c r="A43" s="4">
        <v>42</v>
      </c>
      <c r="B43" s="2" t="s">
        <v>1010</v>
      </c>
      <c r="C43" s="3">
        <v>0</v>
      </c>
    </row>
    <row r="44" spans="1:3" x14ac:dyDescent="0.3">
      <c r="A44" s="4">
        <v>43</v>
      </c>
      <c r="B44" s="2" t="s">
        <v>1002</v>
      </c>
      <c r="C44" s="3">
        <v>0</v>
      </c>
    </row>
    <row r="45" spans="1:3" x14ac:dyDescent="0.3">
      <c r="A45" s="4">
        <v>44</v>
      </c>
      <c r="B45" s="2" t="s">
        <v>713</v>
      </c>
      <c r="C45" s="3" t="s">
        <v>714</v>
      </c>
    </row>
    <row r="46" spans="1:3" x14ac:dyDescent="0.3">
      <c r="A46" s="4">
        <v>45</v>
      </c>
      <c r="B46" s="2" t="s">
        <v>43</v>
      </c>
      <c r="C46" s="3" t="e">
        <v>#N/A</v>
      </c>
    </row>
    <row r="47" spans="1:3" x14ac:dyDescent="0.3">
      <c r="A47" s="4">
        <v>46</v>
      </c>
      <c r="B47" s="2" t="s">
        <v>926</v>
      </c>
      <c r="C47" s="3" t="e">
        <v>#N/A</v>
      </c>
    </row>
    <row r="48" spans="1:3" x14ac:dyDescent="0.3">
      <c r="A48" s="4">
        <v>47</v>
      </c>
      <c r="B48" s="2" t="s">
        <v>886</v>
      </c>
      <c r="C48" s="3" t="e">
        <v>#N/A</v>
      </c>
    </row>
    <row r="49" spans="1:3" x14ac:dyDescent="0.3">
      <c r="A49" s="4">
        <v>48</v>
      </c>
      <c r="B49" s="2" t="s">
        <v>1454</v>
      </c>
      <c r="C49" s="3" t="e">
        <v>#N/A</v>
      </c>
    </row>
    <row r="50" spans="1:3" x14ac:dyDescent="0.3">
      <c r="A50" s="4">
        <v>49</v>
      </c>
      <c r="B50" s="2" t="s">
        <v>864</v>
      </c>
      <c r="C50" s="3" t="e">
        <v>#N/A</v>
      </c>
    </row>
    <row r="51" spans="1:3" x14ac:dyDescent="0.3">
      <c r="A51" s="4">
        <v>50</v>
      </c>
      <c r="B51" s="2" t="s">
        <v>1187</v>
      </c>
      <c r="C51" s="3" t="e">
        <v>#N/A</v>
      </c>
    </row>
    <row r="52" spans="1:3" x14ac:dyDescent="0.3">
      <c r="A52" s="4">
        <v>51</v>
      </c>
      <c r="B52" s="2" t="s">
        <v>1257</v>
      </c>
      <c r="C52" s="3" t="s">
        <v>1969</v>
      </c>
    </row>
    <row r="53" spans="1:3" x14ac:dyDescent="0.3">
      <c r="A53" s="4">
        <v>52</v>
      </c>
      <c r="B53" s="2" t="s">
        <v>1932</v>
      </c>
      <c r="C53" s="3" t="e">
        <v>#N/A</v>
      </c>
    </row>
    <row r="54" spans="1:3" x14ac:dyDescent="0.3">
      <c r="A54" s="4">
        <v>53</v>
      </c>
      <c r="B54" s="2" t="s">
        <v>1929</v>
      </c>
      <c r="C54" s="3" t="e">
        <v>#N/A</v>
      </c>
    </row>
    <row r="55" spans="1:3" x14ac:dyDescent="0.3">
      <c r="A55" s="4">
        <v>54</v>
      </c>
      <c r="B55" s="2" t="s">
        <v>1288</v>
      </c>
      <c r="C55" s="3" t="e">
        <v>#N/A</v>
      </c>
    </row>
    <row r="56" spans="1:3" x14ac:dyDescent="0.3">
      <c r="A56" s="4">
        <v>55</v>
      </c>
      <c r="B56" s="2" t="s">
        <v>1248</v>
      </c>
      <c r="C56" s="3" t="s">
        <v>2064</v>
      </c>
    </row>
    <row r="57" spans="1:3" x14ac:dyDescent="0.3">
      <c r="A57" s="4">
        <v>56</v>
      </c>
      <c r="B57" s="2" t="s">
        <v>1208</v>
      </c>
      <c r="C57" s="3" t="e">
        <v>#N/A</v>
      </c>
    </row>
    <row r="58" spans="1:3" x14ac:dyDescent="0.3">
      <c r="A58" s="4">
        <v>57</v>
      </c>
      <c r="B58" s="2" t="s">
        <v>826</v>
      </c>
      <c r="C58" s="3" t="e">
        <v>#N/A</v>
      </c>
    </row>
    <row r="59" spans="1:3" x14ac:dyDescent="0.3">
      <c r="A59" s="4">
        <v>58</v>
      </c>
      <c r="B59" s="2" t="s">
        <v>1342</v>
      </c>
      <c r="C59" s="3" t="e">
        <v>#N/A</v>
      </c>
    </row>
    <row r="60" spans="1:3" x14ac:dyDescent="0.3">
      <c r="A60" s="4">
        <v>59</v>
      </c>
      <c r="B60" s="2" t="s">
        <v>994</v>
      </c>
      <c r="C60" s="3" t="e">
        <v>#N/A</v>
      </c>
    </row>
    <row r="61" spans="1:3" x14ac:dyDescent="0.3">
      <c r="A61" s="4">
        <v>60</v>
      </c>
      <c r="B61" s="2" t="s">
        <v>643</v>
      </c>
      <c r="C61" s="3" t="e">
        <v>#N/A</v>
      </c>
    </row>
    <row r="62" spans="1:3" x14ac:dyDescent="0.3">
      <c r="A62" s="4">
        <v>61</v>
      </c>
      <c r="B62" s="2" t="s">
        <v>1092</v>
      </c>
      <c r="C62" s="3" t="e">
        <v>#N/A</v>
      </c>
    </row>
    <row r="63" spans="1:3" x14ac:dyDescent="0.3">
      <c r="A63" s="4">
        <v>62</v>
      </c>
      <c r="B63" s="2" t="s">
        <v>2065</v>
      </c>
      <c r="C63" s="3" t="e">
        <v>#N/A</v>
      </c>
    </row>
    <row r="64" spans="1:3" x14ac:dyDescent="0.3">
      <c r="A64" s="4">
        <v>63</v>
      </c>
      <c r="B64" s="2" t="s">
        <v>138</v>
      </c>
      <c r="C64" s="3" t="e">
        <v>#N/A</v>
      </c>
    </row>
    <row r="65" spans="1:3" x14ac:dyDescent="0.3">
      <c r="A65" s="4">
        <v>64</v>
      </c>
      <c r="B65" s="2" t="s">
        <v>66</v>
      </c>
      <c r="C65" s="3" t="e">
        <v>#N/A</v>
      </c>
    </row>
    <row r="66" spans="1:3" x14ac:dyDescent="0.3">
      <c r="A66" s="4">
        <v>65</v>
      </c>
      <c r="B66" s="2" t="s">
        <v>1549</v>
      </c>
      <c r="C66" s="3" t="s">
        <v>1880</v>
      </c>
    </row>
    <row r="67" spans="1:3" x14ac:dyDescent="0.3">
      <c r="A67" s="4">
        <v>66</v>
      </c>
      <c r="B67" s="2" t="s">
        <v>1801</v>
      </c>
      <c r="C67" s="3" t="s">
        <v>1892</v>
      </c>
    </row>
    <row r="68" spans="1:3" x14ac:dyDescent="0.3">
      <c r="A68" s="4">
        <v>67</v>
      </c>
      <c r="B68" s="2" t="s">
        <v>1356</v>
      </c>
      <c r="C68" s="3" t="s">
        <v>1885</v>
      </c>
    </row>
    <row r="69" spans="1:3" x14ac:dyDescent="0.3">
      <c r="A69" s="4">
        <v>68</v>
      </c>
      <c r="B69" s="2" t="s">
        <v>2066</v>
      </c>
      <c r="C69" s="3" t="s">
        <v>696</v>
      </c>
    </row>
    <row r="70" spans="1:3" x14ac:dyDescent="0.3">
      <c r="A70" s="4">
        <v>69</v>
      </c>
      <c r="B70" s="2" t="s">
        <v>491</v>
      </c>
      <c r="C70" s="3" t="s">
        <v>492</v>
      </c>
    </row>
    <row r="71" spans="1:3" x14ac:dyDescent="0.3">
      <c r="A71" s="4">
        <v>70</v>
      </c>
      <c r="B71" s="2" t="s">
        <v>1789</v>
      </c>
      <c r="C71" s="3" t="s">
        <v>1921</v>
      </c>
    </row>
    <row r="72" spans="1:3" x14ac:dyDescent="0.3">
      <c r="A72" s="4">
        <v>71</v>
      </c>
      <c r="B72" s="2" t="s">
        <v>255</v>
      </c>
      <c r="C72" s="3" t="s">
        <v>256</v>
      </c>
    </row>
    <row r="73" spans="1:3" x14ac:dyDescent="0.3">
      <c r="A73" s="4">
        <v>72</v>
      </c>
      <c r="B73" s="2" t="s">
        <v>2067</v>
      </c>
      <c r="C73" s="3" t="s">
        <v>783</v>
      </c>
    </row>
    <row r="74" spans="1:3" x14ac:dyDescent="0.3">
      <c r="A74" s="4">
        <v>73</v>
      </c>
      <c r="B74" s="2" t="s">
        <v>1192</v>
      </c>
      <c r="C74" s="3" t="s">
        <v>2053</v>
      </c>
    </row>
    <row r="75" spans="1:3" x14ac:dyDescent="0.3">
      <c r="A75" s="4">
        <v>74</v>
      </c>
      <c r="B75" s="2" t="s">
        <v>1642</v>
      </c>
      <c r="C75" s="3" t="s">
        <v>1926</v>
      </c>
    </row>
    <row r="76" spans="1:3" x14ac:dyDescent="0.3">
      <c r="A76" s="4">
        <v>75</v>
      </c>
      <c r="B76" s="2" t="s">
        <v>364</v>
      </c>
      <c r="C76" s="3" t="s">
        <v>365</v>
      </c>
    </row>
    <row r="77" spans="1:3" x14ac:dyDescent="0.3">
      <c r="A77" s="4">
        <v>76</v>
      </c>
      <c r="B77" s="2" t="s">
        <v>1639</v>
      </c>
      <c r="C77" s="3" t="s">
        <v>1920</v>
      </c>
    </row>
    <row r="78" spans="1:3" x14ac:dyDescent="0.3">
      <c r="A78" s="4">
        <v>77</v>
      </c>
      <c r="B78" s="2" t="s">
        <v>353</v>
      </c>
      <c r="C78" s="3" t="s">
        <v>354</v>
      </c>
    </row>
    <row r="79" spans="1:3" x14ac:dyDescent="0.3">
      <c r="A79" s="4">
        <v>78</v>
      </c>
      <c r="B79" s="2" t="s">
        <v>1635</v>
      </c>
      <c r="C79" s="3" t="s">
        <v>1917</v>
      </c>
    </row>
    <row r="80" spans="1:3" x14ac:dyDescent="0.3">
      <c r="A80" s="4">
        <v>79</v>
      </c>
      <c r="B80" s="2" t="s">
        <v>1406</v>
      </c>
      <c r="C80" s="3" t="s">
        <v>67</v>
      </c>
    </row>
    <row r="81" spans="1:3" x14ac:dyDescent="0.3">
      <c r="A81" s="4">
        <v>80</v>
      </c>
      <c r="B81" s="2" t="s">
        <v>55</v>
      </c>
      <c r="C81" s="3" t="s">
        <v>56</v>
      </c>
    </row>
    <row r="82" spans="1:3" x14ac:dyDescent="0.3">
      <c r="A82" s="4">
        <v>81</v>
      </c>
      <c r="B82" s="2" t="s">
        <v>1631</v>
      </c>
      <c r="C82" s="3" t="s">
        <v>1950</v>
      </c>
    </row>
    <row r="83" spans="1:3" x14ac:dyDescent="0.3">
      <c r="A83" s="4">
        <v>82</v>
      </c>
      <c r="B83" s="2" t="s">
        <v>29</v>
      </c>
      <c r="C83" s="3" t="s">
        <v>30</v>
      </c>
    </row>
    <row r="84" spans="1:3" x14ac:dyDescent="0.3">
      <c r="A84" s="4">
        <v>83</v>
      </c>
      <c r="B84" s="2" t="s">
        <v>686</v>
      </c>
      <c r="C84" s="3" t="s">
        <v>687</v>
      </c>
    </row>
    <row r="85" spans="1:3" x14ac:dyDescent="0.3">
      <c r="A85" s="4">
        <v>84</v>
      </c>
      <c r="B85" s="2" t="s">
        <v>997</v>
      </c>
      <c r="C85" s="3" t="s">
        <v>998</v>
      </c>
    </row>
    <row r="86" spans="1:3" x14ac:dyDescent="0.3">
      <c r="A86" s="4">
        <v>85</v>
      </c>
      <c r="B86" s="2" t="s">
        <v>988</v>
      </c>
      <c r="C86" s="3" t="s">
        <v>989</v>
      </c>
    </row>
    <row r="87" spans="1:3" x14ac:dyDescent="0.3">
      <c r="A87" s="4">
        <v>86</v>
      </c>
      <c r="B87" s="2" t="s">
        <v>672</v>
      </c>
      <c r="C87" s="3" t="s">
        <v>673</v>
      </c>
    </row>
    <row r="88" spans="1:3" x14ac:dyDescent="0.3">
      <c r="A88" s="4">
        <v>87</v>
      </c>
      <c r="B88" s="2" t="s">
        <v>2068</v>
      </c>
      <c r="C88" s="3" t="s">
        <v>978</v>
      </c>
    </row>
    <row r="89" spans="1:3" x14ac:dyDescent="0.3">
      <c r="A89" s="4">
        <v>88</v>
      </c>
      <c r="B89" s="2" t="s">
        <v>455</v>
      </c>
      <c r="C89" s="3" t="s">
        <v>456</v>
      </c>
    </row>
    <row r="90" spans="1:3" x14ac:dyDescent="0.3">
      <c r="A90" s="4">
        <v>89</v>
      </c>
      <c r="B90" s="2" t="s">
        <v>314</v>
      </c>
      <c r="C90" s="3" t="s">
        <v>315</v>
      </c>
    </row>
    <row r="91" spans="1:3" x14ac:dyDescent="0.3">
      <c r="A91" s="4">
        <v>90</v>
      </c>
      <c r="B91" s="2" t="s">
        <v>591</v>
      </c>
      <c r="C91" s="3" t="s">
        <v>592</v>
      </c>
    </row>
    <row r="92" spans="1:3" x14ac:dyDescent="0.3">
      <c r="A92" s="4">
        <v>91</v>
      </c>
      <c r="B92" s="2" t="s">
        <v>1494</v>
      </c>
      <c r="C92" s="3" t="s">
        <v>2057</v>
      </c>
    </row>
    <row r="93" spans="1:3" x14ac:dyDescent="0.3">
      <c r="A93" s="4">
        <v>92</v>
      </c>
      <c r="B93" s="2" t="s">
        <v>1490</v>
      </c>
      <c r="C93" s="3" t="s">
        <v>1984</v>
      </c>
    </row>
    <row r="94" spans="1:3" x14ac:dyDescent="0.3">
      <c r="A94" s="4">
        <v>93</v>
      </c>
      <c r="B94" s="2" t="s">
        <v>530</v>
      </c>
      <c r="C94" s="3" t="s">
        <v>531</v>
      </c>
    </row>
    <row r="95" spans="1:3" x14ac:dyDescent="0.3">
      <c r="A95" s="4">
        <v>94</v>
      </c>
      <c r="B95" s="2" t="s">
        <v>1487</v>
      </c>
      <c r="C95" s="3" t="s">
        <v>2069</v>
      </c>
    </row>
    <row r="96" spans="1:3" x14ac:dyDescent="0.3">
      <c r="A96" s="4">
        <v>95</v>
      </c>
      <c r="B96" s="2" t="s">
        <v>647</v>
      </c>
      <c r="C96" s="3" t="s">
        <v>648</v>
      </c>
    </row>
    <row r="97" spans="1:3" x14ac:dyDescent="0.3">
      <c r="A97" s="4">
        <v>96</v>
      </c>
      <c r="B97" s="2" t="s">
        <v>1481</v>
      </c>
      <c r="C97" s="3" t="s">
        <v>2011</v>
      </c>
    </row>
    <row r="98" spans="1:3" x14ac:dyDescent="0.3">
      <c r="A98" s="4">
        <v>97</v>
      </c>
      <c r="B98" s="2" t="s">
        <v>1473</v>
      </c>
      <c r="C98" s="3" t="s">
        <v>1919</v>
      </c>
    </row>
    <row r="99" spans="1:3" x14ac:dyDescent="0.3">
      <c r="A99" s="4">
        <v>98</v>
      </c>
      <c r="B99" s="2" t="s">
        <v>1464</v>
      </c>
      <c r="C99" s="3" t="s">
        <v>1957</v>
      </c>
    </row>
    <row r="100" spans="1:3" x14ac:dyDescent="0.3">
      <c r="A100" s="4">
        <v>99</v>
      </c>
      <c r="B100" s="2" t="s">
        <v>118</v>
      </c>
      <c r="C100" s="3" t="s">
        <v>119</v>
      </c>
    </row>
    <row r="101" spans="1:3" x14ac:dyDescent="0.3">
      <c r="A101" s="4">
        <v>100</v>
      </c>
      <c r="B101" s="2" t="s">
        <v>1460</v>
      </c>
      <c r="C101" s="3" t="s">
        <v>1982</v>
      </c>
    </row>
    <row r="102" spans="1:3" x14ac:dyDescent="0.3">
      <c r="A102" s="4">
        <v>101</v>
      </c>
      <c r="B102" s="2" t="s">
        <v>2070</v>
      </c>
      <c r="C102" s="3" t="s">
        <v>504</v>
      </c>
    </row>
    <row r="103" spans="1:3" x14ac:dyDescent="0.3">
      <c r="A103" s="4">
        <v>102</v>
      </c>
      <c r="B103" s="2" t="s">
        <v>2071</v>
      </c>
      <c r="C103" s="3" t="e">
        <v>#N/A</v>
      </c>
    </row>
    <row r="104" spans="1:3" x14ac:dyDescent="0.3">
      <c r="A104" s="4">
        <v>103</v>
      </c>
      <c r="B104" s="2" t="s">
        <v>1389</v>
      </c>
      <c r="C104" s="3" t="e">
        <v>#N/A</v>
      </c>
    </row>
    <row r="105" spans="1:3" x14ac:dyDescent="0.3">
      <c r="A105" s="4">
        <v>104</v>
      </c>
      <c r="B105" s="2" t="s">
        <v>1386</v>
      </c>
      <c r="C105" s="3" t="e">
        <v>#N/A</v>
      </c>
    </row>
    <row r="106" spans="1:3" x14ac:dyDescent="0.3">
      <c r="A106" s="4">
        <v>105</v>
      </c>
      <c r="B106" s="2" t="s">
        <v>1453</v>
      </c>
      <c r="C106" s="3" t="e">
        <v>#N/A</v>
      </c>
    </row>
    <row r="107" spans="1:3" x14ac:dyDescent="0.3">
      <c r="A107" s="4">
        <v>106</v>
      </c>
      <c r="B107" s="2" t="s">
        <v>2072</v>
      </c>
      <c r="C107" s="3" t="s">
        <v>1985</v>
      </c>
    </row>
    <row r="108" spans="1:3" x14ac:dyDescent="0.3">
      <c r="A108" s="4">
        <v>107</v>
      </c>
      <c r="B108" s="2" t="s">
        <v>1960</v>
      </c>
      <c r="C108" s="3" t="e">
        <v>#N/A</v>
      </c>
    </row>
    <row r="109" spans="1:3" x14ac:dyDescent="0.3">
      <c r="A109" s="4">
        <v>108</v>
      </c>
      <c r="B109" s="2" t="s">
        <v>2073</v>
      </c>
      <c r="C109" s="3" t="s">
        <v>1952</v>
      </c>
    </row>
    <row r="110" spans="1:3" x14ac:dyDescent="0.3">
      <c r="A110" s="4">
        <v>109</v>
      </c>
      <c r="B110" s="2" t="s">
        <v>1275</v>
      </c>
      <c r="C110" s="3" t="e">
        <v>#N/A</v>
      </c>
    </row>
    <row r="111" spans="1:3" x14ac:dyDescent="0.3">
      <c r="A111" s="4">
        <v>110</v>
      </c>
      <c r="B111" s="2" t="s">
        <v>821</v>
      </c>
      <c r="C111" s="3" t="e">
        <v>#N/A</v>
      </c>
    </row>
    <row r="112" spans="1:3" x14ac:dyDescent="0.3">
      <c r="A112" s="4">
        <v>111</v>
      </c>
      <c r="B112" s="2" t="s">
        <v>739</v>
      </c>
      <c r="C112" s="3" t="e">
        <v>#N/A</v>
      </c>
    </row>
    <row r="113" spans="1:3" x14ac:dyDescent="0.3">
      <c r="A113" s="4">
        <v>112</v>
      </c>
      <c r="B113" s="2" t="s">
        <v>730</v>
      </c>
      <c r="C113" s="3" t="e">
        <v>#N/A</v>
      </c>
    </row>
    <row r="114" spans="1:3" x14ac:dyDescent="0.3">
      <c r="A114" s="4">
        <v>113</v>
      </c>
      <c r="B114" s="2" t="s">
        <v>606</v>
      </c>
      <c r="C114" s="3" t="e">
        <v>#N/A</v>
      </c>
    </row>
    <row r="115" spans="1:3" x14ac:dyDescent="0.3">
      <c r="A115" s="4">
        <v>114</v>
      </c>
      <c r="B115" s="2" t="s">
        <v>1165</v>
      </c>
      <c r="C115" s="3" t="e">
        <v>#N/A</v>
      </c>
    </row>
    <row r="116" spans="1:3" x14ac:dyDescent="0.3">
      <c r="A116" s="4">
        <v>115</v>
      </c>
      <c r="B116" s="2" t="s">
        <v>477</v>
      </c>
      <c r="C116" s="3" t="e">
        <v>#N/A</v>
      </c>
    </row>
    <row r="117" spans="1:3" x14ac:dyDescent="0.3">
      <c r="A117" s="4">
        <v>116</v>
      </c>
      <c r="B117" s="2" t="s">
        <v>2074</v>
      </c>
      <c r="C117" s="3" t="e">
        <v>#N/A</v>
      </c>
    </row>
    <row r="118" spans="1:3" x14ac:dyDescent="0.3">
      <c r="A118" s="4">
        <v>117</v>
      </c>
      <c r="B118" s="2" t="s">
        <v>183</v>
      </c>
      <c r="C118" s="3" t="e">
        <v>#N/A</v>
      </c>
    </row>
    <row r="119" spans="1:3" x14ac:dyDescent="0.3">
      <c r="A119" s="4">
        <v>118</v>
      </c>
      <c r="B119" s="2" t="s">
        <v>1458</v>
      </c>
      <c r="C119" s="20" t="s">
        <v>1972</v>
      </c>
    </row>
    <row r="120" spans="1:3" x14ac:dyDescent="0.3">
      <c r="A120" s="4">
        <v>119</v>
      </c>
      <c r="B120" s="2" t="s">
        <v>113</v>
      </c>
      <c r="C120" s="20" t="s">
        <v>114</v>
      </c>
    </row>
    <row r="121" spans="1:3" x14ac:dyDescent="0.3">
      <c r="A121" s="4">
        <v>120</v>
      </c>
      <c r="B121" s="2" t="s">
        <v>1467</v>
      </c>
      <c r="C121" s="20" t="s">
        <v>1958</v>
      </c>
    </row>
    <row r="122" spans="1:3" x14ac:dyDescent="0.3">
      <c r="A122" s="4">
        <v>121</v>
      </c>
      <c r="B122" s="2" t="s">
        <v>1470</v>
      </c>
      <c r="C122" s="20"/>
    </row>
    <row r="123" spans="1:3" x14ac:dyDescent="0.3">
      <c r="A123" s="4">
        <v>122</v>
      </c>
      <c r="B123" s="2" t="s">
        <v>1475</v>
      </c>
      <c r="C123" s="20"/>
    </row>
    <row r="124" spans="1:3" x14ac:dyDescent="0.3">
      <c r="A124" s="4">
        <v>123</v>
      </c>
      <c r="B124" s="2" t="s">
        <v>1478</v>
      </c>
      <c r="C124" s="20"/>
    </row>
    <row r="125" spans="1:3" x14ac:dyDescent="0.3">
      <c r="A125" s="4">
        <v>124</v>
      </c>
      <c r="B125" s="2" t="s">
        <v>1484</v>
      </c>
      <c r="C125" s="20" t="s">
        <v>1944</v>
      </c>
    </row>
    <row r="126" spans="1:3" x14ac:dyDescent="0.3">
      <c r="A126" s="4">
        <v>125</v>
      </c>
      <c r="B126" s="2" t="s">
        <v>982</v>
      </c>
      <c r="C126" s="20"/>
    </row>
    <row r="127" spans="1:3" x14ac:dyDescent="0.3">
      <c r="A127" s="4">
        <v>126</v>
      </c>
      <c r="B127" s="2" t="s">
        <v>469</v>
      </c>
      <c r="C127" s="20" t="s">
        <v>470</v>
      </c>
    </row>
    <row r="128" spans="1:3" x14ac:dyDescent="0.3">
      <c r="A128" s="4">
        <v>127</v>
      </c>
      <c r="B128" s="2" t="s">
        <v>691</v>
      </c>
      <c r="C128" s="20"/>
    </row>
    <row r="129" spans="1:3" x14ac:dyDescent="0.3">
      <c r="A129" s="4">
        <v>128</v>
      </c>
      <c r="B129" s="2" t="s">
        <v>1014</v>
      </c>
      <c r="C129" s="20"/>
    </row>
    <row r="130" spans="1:3" x14ac:dyDescent="0.3">
      <c r="A130" s="4">
        <v>129</v>
      </c>
      <c r="B130" s="2" t="s">
        <v>1021</v>
      </c>
      <c r="C130" s="20"/>
    </row>
    <row r="131" spans="1:3" x14ac:dyDescent="0.3">
      <c r="A131" s="4">
        <v>130</v>
      </c>
      <c r="B131" s="2" t="s">
        <v>1022</v>
      </c>
      <c r="C131" s="20"/>
    </row>
    <row r="132" spans="1:3" x14ac:dyDescent="0.3">
      <c r="A132" s="4">
        <v>131</v>
      </c>
      <c r="B132" s="2" t="s">
        <v>1029</v>
      </c>
      <c r="C132" s="20"/>
    </row>
    <row r="133" spans="1:3" x14ac:dyDescent="0.3">
      <c r="A133" s="4">
        <v>132</v>
      </c>
      <c r="B133" s="2" t="s">
        <v>1522</v>
      </c>
      <c r="C133" s="20"/>
    </row>
    <row r="134" spans="1:3" x14ac:dyDescent="0.3">
      <c r="A134" s="4">
        <v>133</v>
      </c>
      <c r="B134" s="2" t="s">
        <v>1524</v>
      </c>
      <c r="C134" s="20"/>
    </row>
    <row r="135" spans="1:3" x14ac:dyDescent="0.3">
      <c r="A135" s="4">
        <v>134</v>
      </c>
      <c r="B135" s="2" t="s">
        <v>1049</v>
      </c>
      <c r="C135" s="20"/>
    </row>
    <row r="136" spans="1:3" x14ac:dyDescent="0.3">
      <c r="A136" s="4">
        <v>135</v>
      </c>
      <c r="B136" s="2" t="s">
        <v>1527</v>
      </c>
      <c r="C136" s="20"/>
    </row>
    <row r="137" spans="1:3" x14ac:dyDescent="0.3">
      <c r="A137" s="4">
        <v>136</v>
      </c>
      <c r="B137" s="2" t="s">
        <v>1060</v>
      </c>
      <c r="C137" s="20"/>
    </row>
    <row r="138" spans="1:3" x14ac:dyDescent="0.3">
      <c r="A138" s="4">
        <v>137</v>
      </c>
      <c r="B138" s="2" t="s">
        <v>2075</v>
      </c>
      <c r="C138" s="20"/>
    </row>
    <row r="139" spans="1:3" x14ac:dyDescent="0.3">
      <c r="A139" s="4">
        <v>138</v>
      </c>
      <c r="B139" s="2" t="s">
        <v>1533</v>
      </c>
      <c r="C139" s="20"/>
    </row>
    <row r="140" spans="1:3" x14ac:dyDescent="0.3">
      <c r="A140" s="4">
        <v>139</v>
      </c>
      <c r="B140" s="2" t="s">
        <v>1538</v>
      </c>
      <c r="C140" s="20"/>
    </row>
    <row r="141" spans="1:3" x14ac:dyDescent="0.3">
      <c r="A141" s="4">
        <v>140</v>
      </c>
      <c r="B141" s="2" t="s">
        <v>724</v>
      </c>
      <c r="C141" s="20"/>
    </row>
    <row r="142" spans="1:3" x14ac:dyDescent="0.3">
      <c r="A142" s="4">
        <v>141</v>
      </c>
      <c r="B142" s="2" t="s">
        <v>1541</v>
      </c>
      <c r="C142" s="20"/>
    </row>
    <row r="143" spans="1:3" x14ac:dyDescent="0.3">
      <c r="A143" s="4">
        <v>142</v>
      </c>
      <c r="B143" s="2" t="s">
        <v>1543</v>
      </c>
      <c r="C143" s="20"/>
    </row>
    <row r="144" spans="1:3" x14ac:dyDescent="0.3">
      <c r="A144" s="4">
        <v>143</v>
      </c>
      <c r="B144" s="2" t="s">
        <v>1545</v>
      </c>
      <c r="C144" s="20"/>
    </row>
    <row r="145" spans="1:3" x14ac:dyDescent="0.3">
      <c r="A145" s="4">
        <v>144</v>
      </c>
      <c r="B145" s="2" t="s">
        <v>762</v>
      </c>
      <c r="C145" s="20"/>
    </row>
    <row r="146" spans="1:3" x14ac:dyDescent="0.3">
      <c r="A146" s="4">
        <v>145</v>
      </c>
      <c r="B146" s="2" t="s">
        <v>1551</v>
      </c>
      <c r="C146" s="20"/>
    </row>
    <row r="147" spans="1:3" x14ac:dyDescent="0.3">
      <c r="A147" s="4">
        <v>146</v>
      </c>
      <c r="B147" s="2" t="s">
        <v>1558</v>
      </c>
      <c r="C147" s="20" t="s">
        <v>1884</v>
      </c>
    </row>
    <row r="148" spans="1:3" x14ac:dyDescent="0.3">
      <c r="A148" s="4">
        <v>147</v>
      </c>
      <c r="B148" s="2" t="s">
        <v>1563</v>
      </c>
      <c r="C148" s="20" t="s">
        <v>2027</v>
      </c>
    </row>
    <row r="149" spans="1:3" x14ac:dyDescent="0.3">
      <c r="A149" s="4">
        <v>148</v>
      </c>
      <c r="B149" s="2" t="s">
        <v>1578</v>
      </c>
      <c r="C149" s="20"/>
    </row>
    <row r="150" spans="1:3" x14ac:dyDescent="0.3">
      <c r="A150" s="4">
        <v>149</v>
      </c>
      <c r="B150" s="2" t="s">
        <v>251</v>
      </c>
      <c r="C150" s="20" t="s">
        <v>252</v>
      </c>
    </row>
    <row r="151" spans="1:3" x14ac:dyDescent="0.3">
      <c r="A151" s="4">
        <v>150</v>
      </c>
      <c r="B151" s="2" t="s">
        <v>575</v>
      </c>
      <c r="C151" s="20" t="s">
        <v>576</v>
      </c>
    </row>
    <row r="152" spans="1:3" x14ac:dyDescent="0.3">
      <c r="A152" s="4">
        <v>151</v>
      </c>
      <c r="B152" s="2" t="s">
        <v>264</v>
      </c>
      <c r="C152" s="20"/>
    </row>
    <row r="153" spans="1:3" x14ac:dyDescent="0.3">
      <c r="A153" s="4">
        <v>152</v>
      </c>
      <c r="B153" s="2" t="s">
        <v>1590</v>
      </c>
      <c r="C153" s="20" t="s">
        <v>1938</v>
      </c>
    </row>
    <row r="154" spans="1:3" x14ac:dyDescent="0.3">
      <c r="A154" s="4">
        <v>153</v>
      </c>
      <c r="B154" s="2" t="s">
        <v>1592</v>
      </c>
      <c r="C154" s="20" t="s">
        <v>1940</v>
      </c>
    </row>
    <row r="155" spans="1:3" x14ac:dyDescent="0.3">
      <c r="A155" s="4">
        <v>154</v>
      </c>
      <c r="B155" s="2" t="s">
        <v>757</v>
      </c>
      <c r="C155" s="20" t="s">
        <v>758</v>
      </c>
    </row>
    <row r="156" spans="1:3" x14ac:dyDescent="0.3">
      <c r="A156" s="4">
        <v>155</v>
      </c>
      <c r="B156" s="2" t="s">
        <v>305</v>
      </c>
      <c r="C156" s="20" t="s">
        <v>306</v>
      </c>
    </row>
    <row r="157" spans="1:3" x14ac:dyDescent="0.3">
      <c r="A157" s="4">
        <v>156</v>
      </c>
      <c r="B157" s="2" t="s">
        <v>597</v>
      </c>
      <c r="C157" s="20" t="s">
        <v>598</v>
      </c>
    </row>
    <row r="158" spans="1:3" x14ac:dyDescent="0.3">
      <c r="A158" s="4">
        <v>157</v>
      </c>
      <c r="B158" s="2" t="s">
        <v>1909</v>
      </c>
      <c r="C158" s="20" t="s">
        <v>1910</v>
      </c>
    </row>
    <row r="159" spans="1:3" x14ac:dyDescent="0.3">
      <c r="A159" s="4">
        <v>158</v>
      </c>
      <c r="B159" s="2" t="s">
        <v>1607</v>
      </c>
      <c r="C159" s="20" t="s">
        <v>1908</v>
      </c>
    </row>
    <row r="160" spans="1:3" x14ac:dyDescent="0.3">
      <c r="A160" s="4">
        <v>159</v>
      </c>
      <c r="B160" s="2" t="s">
        <v>1612</v>
      </c>
      <c r="C160" s="20"/>
    </row>
    <row r="161" spans="1:3" x14ac:dyDescent="0.3">
      <c r="A161" s="4">
        <v>160</v>
      </c>
      <c r="B161" s="2" t="s">
        <v>1615</v>
      </c>
      <c r="C161" s="20"/>
    </row>
    <row r="162" spans="1:3" x14ac:dyDescent="0.3">
      <c r="A162" s="4">
        <v>161</v>
      </c>
      <c r="B162" s="2" t="s">
        <v>2076</v>
      </c>
      <c r="C162" s="20"/>
    </row>
    <row r="163" spans="1:3" x14ac:dyDescent="0.3">
      <c r="A163" s="4">
        <v>162</v>
      </c>
      <c r="B163" s="2" t="s">
        <v>327</v>
      </c>
      <c r="C163" s="20" t="s">
        <v>328</v>
      </c>
    </row>
    <row r="164" spans="1:3" x14ac:dyDescent="0.3">
      <c r="A164" s="4">
        <v>163</v>
      </c>
      <c r="B164" s="2" t="s">
        <v>1622</v>
      </c>
      <c r="C164" s="20"/>
    </row>
    <row r="165" spans="1:3" x14ac:dyDescent="0.3">
      <c r="A165" s="4">
        <v>164</v>
      </c>
      <c r="B165" s="2" t="s">
        <v>1625</v>
      </c>
      <c r="C165" s="20" t="s">
        <v>1915</v>
      </c>
    </row>
    <row r="166" spans="1:3" x14ac:dyDescent="0.3">
      <c r="A166" s="4">
        <v>165</v>
      </c>
      <c r="B166" s="2" t="s">
        <v>335</v>
      </c>
      <c r="C166" s="20" t="s">
        <v>336</v>
      </c>
    </row>
    <row r="167" spans="1:3" x14ac:dyDescent="0.3">
      <c r="A167" s="4">
        <v>166</v>
      </c>
      <c r="B167" s="2" t="s">
        <v>1628</v>
      </c>
      <c r="C167" s="20"/>
    </row>
    <row r="168" spans="1:3" x14ac:dyDescent="0.3">
      <c r="A168" s="4">
        <v>167</v>
      </c>
      <c r="B168" s="2" t="s">
        <v>106</v>
      </c>
      <c r="C168" s="20" t="s">
        <v>107</v>
      </c>
    </row>
    <row r="169" spans="1:3" x14ac:dyDescent="0.3">
      <c r="A169" s="4">
        <v>168</v>
      </c>
      <c r="B169" s="2" t="s">
        <v>1644</v>
      </c>
      <c r="C169" s="20" t="s">
        <v>1935</v>
      </c>
    </row>
    <row r="170" spans="1:3" x14ac:dyDescent="0.3">
      <c r="A170" s="4">
        <v>169</v>
      </c>
      <c r="B170" s="2" t="s">
        <v>122</v>
      </c>
      <c r="C170" s="20" t="s">
        <v>123</v>
      </c>
    </row>
    <row r="171" spans="1:3" x14ac:dyDescent="0.3">
      <c r="A171" s="4">
        <v>170</v>
      </c>
      <c r="B171" s="2" t="s">
        <v>1649</v>
      </c>
      <c r="C171" s="20"/>
    </row>
    <row r="172" spans="1:3" x14ac:dyDescent="0.3">
      <c r="A172" s="4">
        <v>171</v>
      </c>
      <c r="B172" s="2" t="s">
        <v>1651</v>
      </c>
      <c r="C172" s="20" t="s">
        <v>1945</v>
      </c>
    </row>
    <row r="173" spans="1:3" x14ac:dyDescent="0.3">
      <c r="A173" s="4">
        <v>172</v>
      </c>
      <c r="B173" s="2" t="s">
        <v>1653</v>
      </c>
      <c r="C173" s="20" t="s">
        <v>1951</v>
      </c>
    </row>
    <row r="174" spans="1:3" x14ac:dyDescent="0.3">
      <c r="A174" s="4">
        <v>173</v>
      </c>
      <c r="B174" s="2" t="s">
        <v>1655</v>
      </c>
      <c r="C174" s="20" t="s">
        <v>1954</v>
      </c>
    </row>
    <row r="175" spans="1:3" x14ac:dyDescent="0.3">
      <c r="A175" s="4">
        <v>174</v>
      </c>
      <c r="B175" s="2" t="s">
        <v>1657</v>
      </c>
      <c r="C175" s="20" t="s">
        <v>1962</v>
      </c>
    </row>
    <row r="176" spans="1:3" x14ac:dyDescent="0.3">
      <c r="A176" s="4">
        <v>175</v>
      </c>
      <c r="B176" s="2" t="s">
        <v>1659</v>
      </c>
      <c r="C176" s="20" t="s">
        <v>1966</v>
      </c>
    </row>
    <row r="177" spans="1:3" x14ac:dyDescent="0.3">
      <c r="A177" s="4">
        <v>176</v>
      </c>
      <c r="B177" s="2" t="s">
        <v>1661</v>
      </c>
      <c r="C177" s="20" t="s">
        <v>1983</v>
      </c>
    </row>
    <row r="178" spans="1:3" x14ac:dyDescent="0.3">
      <c r="A178" s="4">
        <v>177</v>
      </c>
      <c r="B178" s="2" t="s">
        <v>1663</v>
      </c>
      <c r="C178" s="20" t="s">
        <v>1992</v>
      </c>
    </row>
    <row r="179" spans="1:3" x14ac:dyDescent="0.3">
      <c r="A179" s="4">
        <v>178</v>
      </c>
      <c r="B179" s="2" t="s">
        <v>1665</v>
      </c>
      <c r="C179" s="20" t="s">
        <v>1999</v>
      </c>
    </row>
    <row r="180" spans="1:3" x14ac:dyDescent="0.3">
      <c r="A180" s="4">
        <v>179</v>
      </c>
      <c r="B180" s="2" t="s">
        <v>38</v>
      </c>
      <c r="C180" s="20" t="s">
        <v>39</v>
      </c>
    </row>
    <row r="181" spans="1:3" x14ac:dyDescent="0.3">
      <c r="A181" s="4">
        <v>180</v>
      </c>
      <c r="B181" s="2" t="s">
        <v>160</v>
      </c>
      <c r="C181" s="20" t="s">
        <v>161</v>
      </c>
    </row>
    <row r="182" spans="1:3" x14ac:dyDescent="0.3">
      <c r="A182" s="4">
        <v>181</v>
      </c>
      <c r="B182" s="2" t="s">
        <v>1669</v>
      </c>
      <c r="C182" s="20" t="s">
        <v>2019</v>
      </c>
    </row>
    <row r="183" spans="1:3" x14ac:dyDescent="0.3">
      <c r="A183" s="4">
        <v>182</v>
      </c>
      <c r="B183" s="2" t="s">
        <v>151</v>
      </c>
      <c r="C183" s="20" t="s">
        <v>152</v>
      </c>
    </row>
    <row r="184" spans="1:3" x14ac:dyDescent="0.3">
      <c r="A184" s="4">
        <v>183</v>
      </c>
      <c r="B184" s="2" t="s">
        <v>156</v>
      </c>
      <c r="C184" s="20" t="s">
        <v>157</v>
      </c>
    </row>
    <row r="185" spans="1:3" x14ac:dyDescent="0.3">
      <c r="A185" s="4">
        <v>184</v>
      </c>
      <c r="B185" s="2" t="s">
        <v>165</v>
      </c>
      <c r="C185" s="20" t="s">
        <v>166</v>
      </c>
    </row>
    <row r="186" spans="1:3" x14ac:dyDescent="0.3">
      <c r="A186" s="4">
        <v>185</v>
      </c>
      <c r="B186" s="2" t="s">
        <v>175</v>
      </c>
      <c r="C186" s="20" t="s">
        <v>176</v>
      </c>
    </row>
    <row r="187" spans="1:3" x14ac:dyDescent="0.3">
      <c r="A187" s="4">
        <v>186</v>
      </c>
      <c r="B187" s="2" t="s">
        <v>2077</v>
      </c>
      <c r="C187" s="20" t="s">
        <v>189</v>
      </c>
    </row>
    <row r="188" spans="1:3" x14ac:dyDescent="0.3">
      <c r="A188" s="4">
        <v>187</v>
      </c>
      <c r="B188" s="2" t="s">
        <v>2078</v>
      </c>
      <c r="C188" s="20" t="s">
        <v>184</v>
      </c>
    </row>
    <row r="189" spans="1:3" x14ac:dyDescent="0.3">
      <c r="A189" s="4">
        <v>188</v>
      </c>
      <c r="B189" s="2" t="s">
        <v>194</v>
      </c>
      <c r="C189" s="20" t="s">
        <v>195</v>
      </c>
    </row>
    <row r="190" spans="1:3" x14ac:dyDescent="0.3">
      <c r="A190" s="4">
        <v>189</v>
      </c>
      <c r="B190" s="2" t="s">
        <v>1680</v>
      </c>
      <c r="C190" s="20"/>
    </row>
    <row r="191" spans="1:3" x14ac:dyDescent="0.3">
      <c r="A191" s="4">
        <v>190</v>
      </c>
      <c r="B191" s="2" t="s">
        <v>1682</v>
      </c>
      <c r="C191" s="20"/>
    </row>
    <row r="192" spans="1:3" x14ac:dyDescent="0.3">
      <c r="A192" s="4">
        <v>191</v>
      </c>
      <c r="B192" s="2" t="s">
        <v>2015</v>
      </c>
      <c r="C192" s="20" t="s">
        <v>2016</v>
      </c>
    </row>
    <row r="193" spans="1:3" x14ac:dyDescent="0.3">
      <c r="A193" s="4">
        <v>192</v>
      </c>
      <c r="B193" s="2" t="s">
        <v>1687</v>
      </c>
      <c r="C193" s="20" t="s">
        <v>2021</v>
      </c>
    </row>
    <row r="194" spans="1:3" x14ac:dyDescent="0.3">
      <c r="A194" s="4">
        <v>193</v>
      </c>
      <c r="B194" s="2" t="s">
        <v>1441</v>
      </c>
      <c r="C194" s="20" t="s">
        <v>2024</v>
      </c>
    </row>
    <row r="195" spans="1:3" x14ac:dyDescent="0.3">
      <c r="A195" s="4">
        <v>194</v>
      </c>
      <c r="B195" s="2" t="s">
        <v>1690</v>
      </c>
      <c r="C195" s="20" t="s">
        <v>2079</v>
      </c>
    </row>
    <row r="196" spans="1:3" x14ac:dyDescent="0.3">
      <c r="A196" s="4">
        <v>195</v>
      </c>
      <c r="B196" s="2" t="s">
        <v>218</v>
      </c>
      <c r="C196" s="20" t="s">
        <v>219</v>
      </c>
    </row>
    <row r="197" spans="1:3" x14ac:dyDescent="0.3">
      <c r="A197" s="4">
        <v>196</v>
      </c>
      <c r="B197" s="2" t="s">
        <v>486</v>
      </c>
      <c r="C197" s="20" t="s">
        <v>487</v>
      </c>
    </row>
    <row r="198" spans="1:3" x14ac:dyDescent="0.3">
      <c r="A198" s="4">
        <v>197</v>
      </c>
      <c r="B198" s="2" t="s">
        <v>473</v>
      </c>
      <c r="C198" s="20" t="s">
        <v>474</v>
      </c>
    </row>
    <row r="199" spans="1:3" x14ac:dyDescent="0.3">
      <c r="A199" s="4">
        <v>198</v>
      </c>
      <c r="B199" s="2" t="s">
        <v>222</v>
      </c>
      <c r="C199" s="20" t="s">
        <v>223</v>
      </c>
    </row>
    <row r="200" spans="1:3" x14ac:dyDescent="0.3">
      <c r="A200" s="4">
        <v>199</v>
      </c>
      <c r="B200" s="2" t="s">
        <v>496</v>
      </c>
      <c r="C200" s="20" t="s">
        <v>497</v>
      </c>
    </row>
    <row r="201" spans="1:3" x14ac:dyDescent="0.3">
      <c r="A201" s="4">
        <v>200</v>
      </c>
      <c r="B201" s="2" t="s">
        <v>170</v>
      </c>
      <c r="C201" s="20" t="s">
        <v>171</v>
      </c>
    </row>
    <row r="202" spans="1:3" x14ac:dyDescent="0.3">
      <c r="A202" s="4">
        <v>201</v>
      </c>
      <c r="B202" s="2" t="s">
        <v>1391</v>
      </c>
      <c r="C202" s="20" t="s">
        <v>2034</v>
      </c>
    </row>
    <row r="203" spans="1:3" x14ac:dyDescent="0.3">
      <c r="A203" s="4">
        <v>202</v>
      </c>
      <c r="B203" s="2" t="s">
        <v>1698</v>
      </c>
      <c r="C203" s="20" t="s">
        <v>241</v>
      </c>
    </row>
    <row r="204" spans="1:3" x14ac:dyDescent="0.3">
      <c r="A204" s="4">
        <v>203</v>
      </c>
      <c r="B204" s="2" t="s">
        <v>541</v>
      </c>
      <c r="C204" s="20" t="s">
        <v>542</v>
      </c>
    </row>
    <row r="205" spans="1:3" x14ac:dyDescent="0.3">
      <c r="A205" s="4">
        <v>204</v>
      </c>
      <c r="B205" s="2" t="s">
        <v>1701</v>
      </c>
      <c r="C205" s="20" t="s">
        <v>547</v>
      </c>
    </row>
    <row r="206" spans="1:3" x14ac:dyDescent="0.3">
      <c r="A206" s="4">
        <v>205</v>
      </c>
      <c r="B206" s="2" t="s">
        <v>553</v>
      </c>
      <c r="C206" s="20"/>
    </row>
    <row r="207" spans="1:3" x14ac:dyDescent="0.3">
      <c r="A207" s="4">
        <v>206</v>
      </c>
      <c r="B207" s="2" t="s">
        <v>557</v>
      </c>
      <c r="C207" s="20" t="s">
        <v>2080</v>
      </c>
    </row>
    <row r="208" spans="1:3" x14ac:dyDescent="0.3">
      <c r="A208" s="4">
        <v>207</v>
      </c>
      <c r="B208" s="2" t="s">
        <v>1706</v>
      </c>
      <c r="C208" s="20"/>
    </row>
    <row r="209" spans="1:3" x14ac:dyDescent="0.3">
      <c r="A209" s="4">
        <v>208</v>
      </c>
      <c r="B209" s="2" t="s">
        <v>937</v>
      </c>
      <c r="C209" s="20" t="s">
        <v>938</v>
      </c>
    </row>
    <row r="210" spans="1:3" x14ac:dyDescent="0.3">
      <c r="A210" s="4">
        <v>209</v>
      </c>
      <c r="B210" s="2" t="s">
        <v>1710</v>
      </c>
      <c r="C210" s="20"/>
    </row>
    <row r="211" spans="1:3" x14ac:dyDescent="0.3">
      <c r="A211" s="4">
        <v>210</v>
      </c>
      <c r="B211" s="2" t="s">
        <v>1712</v>
      </c>
      <c r="C211" s="20" t="s">
        <v>1967</v>
      </c>
    </row>
    <row r="212" spans="1:3" x14ac:dyDescent="0.3">
      <c r="A212" s="4">
        <v>211</v>
      </c>
      <c r="B212" s="2" t="s">
        <v>387</v>
      </c>
      <c r="C212" s="20" t="s">
        <v>387</v>
      </c>
    </row>
    <row r="213" spans="1:3" x14ac:dyDescent="0.3">
      <c r="A213" s="4">
        <v>212</v>
      </c>
      <c r="B213" s="2" t="s">
        <v>945</v>
      </c>
      <c r="C213" s="20" t="s">
        <v>946</v>
      </c>
    </row>
    <row r="214" spans="1:3" x14ac:dyDescent="0.3">
      <c r="A214" s="4">
        <v>213</v>
      </c>
      <c r="B214" s="2" t="s">
        <v>635</v>
      </c>
      <c r="C214" s="20" t="s">
        <v>636</v>
      </c>
    </row>
    <row r="215" spans="1:3" x14ac:dyDescent="0.3">
      <c r="A215" s="4">
        <v>214</v>
      </c>
      <c r="B215" s="2" t="s">
        <v>394</v>
      </c>
      <c r="C215" s="20" t="s">
        <v>395</v>
      </c>
    </row>
    <row r="216" spans="1:3" x14ac:dyDescent="0.3">
      <c r="A216" s="4">
        <v>215</v>
      </c>
      <c r="B216" s="2" t="s">
        <v>960</v>
      </c>
      <c r="C216" s="20" t="s">
        <v>961</v>
      </c>
    </row>
    <row r="217" spans="1:3" x14ac:dyDescent="0.3">
      <c r="A217" s="4">
        <v>216</v>
      </c>
      <c r="B217" s="2" t="s">
        <v>407</v>
      </c>
      <c r="C217" s="20"/>
    </row>
    <row r="218" spans="1:3" x14ac:dyDescent="0.3">
      <c r="A218" s="4">
        <v>217</v>
      </c>
      <c r="B218" s="2" t="s">
        <v>417</v>
      </c>
      <c r="C218" s="20" t="s">
        <v>418</v>
      </c>
    </row>
    <row r="219" spans="1:3" x14ac:dyDescent="0.3">
      <c r="A219" s="4">
        <v>218</v>
      </c>
      <c r="B219" s="2" t="s">
        <v>965</v>
      </c>
      <c r="C219" s="20"/>
    </row>
    <row r="220" spans="1:3" x14ac:dyDescent="0.3">
      <c r="A220" s="4">
        <v>219</v>
      </c>
      <c r="B220" s="2" t="s">
        <v>411</v>
      </c>
      <c r="C220" s="20" t="s">
        <v>412</v>
      </c>
    </row>
    <row r="221" spans="1:3" x14ac:dyDescent="0.3">
      <c r="A221" s="4">
        <v>220</v>
      </c>
      <c r="B221" s="2" t="s">
        <v>972</v>
      </c>
      <c r="C221" s="20" t="s">
        <v>973</v>
      </c>
    </row>
    <row r="222" spans="1:3" x14ac:dyDescent="0.3">
      <c r="A222" s="4">
        <v>221</v>
      </c>
      <c r="B222" s="2" t="s">
        <v>2081</v>
      </c>
      <c r="C222" s="20" t="s">
        <v>129</v>
      </c>
    </row>
    <row r="223" spans="1:3" x14ac:dyDescent="0.3">
      <c r="A223" s="4">
        <v>222</v>
      </c>
      <c r="B223" s="2" t="s">
        <v>1989</v>
      </c>
      <c r="C223" s="20" t="s">
        <v>1990</v>
      </c>
    </row>
    <row r="224" spans="1:3" x14ac:dyDescent="0.3">
      <c r="A224" s="4">
        <v>223</v>
      </c>
      <c r="B224" s="2" t="s">
        <v>1741</v>
      </c>
      <c r="C224" s="20" t="s">
        <v>1024</v>
      </c>
    </row>
    <row r="225" spans="1:3" x14ac:dyDescent="0.3">
      <c r="A225" s="4">
        <v>224</v>
      </c>
      <c r="B225" s="2" t="s">
        <v>1744</v>
      </c>
      <c r="C225" s="20" t="s">
        <v>1871</v>
      </c>
    </row>
    <row r="226" spans="1:3" x14ac:dyDescent="0.3">
      <c r="A226" s="4">
        <v>225</v>
      </c>
      <c r="B226" s="2" t="s">
        <v>1755</v>
      </c>
      <c r="C226" s="20" t="s">
        <v>1889</v>
      </c>
    </row>
    <row r="227" spans="1:3" x14ac:dyDescent="0.3">
      <c r="A227" s="4">
        <v>226</v>
      </c>
      <c r="B227" s="2" t="s">
        <v>1757</v>
      </c>
      <c r="C227" s="20" t="s">
        <v>1890</v>
      </c>
    </row>
    <row r="228" spans="1:3" x14ac:dyDescent="0.3">
      <c r="A228" s="4">
        <v>227</v>
      </c>
      <c r="B228" s="2" t="s">
        <v>2032</v>
      </c>
      <c r="C228" s="20"/>
    </row>
    <row r="229" spans="1:3" x14ac:dyDescent="0.3">
      <c r="A229" s="4">
        <v>228</v>
      </c>
      <c r="B229" s="2" t="s">
        <v>1891</v>
      </c>
      <c r="C229" s="20"/>
    </row>
    <row r="230" spans="1:3" x14ac:dyDescent="0.3">
      <c r="A230" s="4">
        <v>229</v>
      </c>
      <c r="B230" s="2" t="s">
        <v>1766</v>
      </c>
      <c r="C230" s="20" t="s">
        <v>2033</v>
      </c>
    </row>
    <row r="231" spans="1:3" x14ac:dyDescent="0.3">
      <c r="A231" s="4">
        <v>230</v>
      </c>
      <c r="B231" s="2" t="s">
        <v>1768</v>
      </c>
      <c r="C231" s="20"/>
    </row>
    <row r="232" spans="1:3" x14ac:dyDescent="0.3">
      <c r="A232" s="4">
        <v>231</v>
      </c>
      <c r="B232" s="2" t="s">
        <v>1772</v>
      </c>
      <c r="C232" s="20" t="s">
        <v>1976</v>
      </c>
    </row>
    <row r="233" spans="1:3" x14ac:dyDescent="0.3">
      <c r="A233" s="4">
        <v>232</v>
      </c>
      <c r="B233" s="2" t="s">
        <v>1774</v>
      </c>
      <c r="C233" s="20" t="s">
        <v>2047</v>
      </c>
    </row>
    <row r="234" spans="1:3" x14ac:dyDescent="0.3">
      <c r="A234" s="4">
        <v>233</v>
      </c>
      <c r="B234" s="2" t="s">
        <v>1776</v>
      </c>
      <c r="C234" s="20" t="s">
        <v>2048</v>
      </c>
    </row>
    <row r="235" spans="1:3" x14ac:dyDescent="0.3">
      <c r="A235" s="4">
        <v>234</v>
      </c>
      <c r="B235" s="2" t="s">
        <v>1778</v>
      </c>
      <c r="C235" s="20" t="s">
        <v>2051</v>
      </c>
    </row>
    <row r="236" spans="1:3" x14ac:dyDescent="0.3">
      <c r="A236" s="4">
        <v>235</v>
      </c>
      <c r="B236" s="2" t="s">
        <v>1780</v>
      </c>
      <c r="C236" s="20" t="s">
        <v>2052</v>
      </c>
    </row>
    <row r="237" spans="1:3" x14ac:dyDescent="0.3">
      <c r="A237" s="4">
        <v>236</v>
      </c>
      <c r="B237" s="2" t="s">
        <v>1782</v>
      </c>
      <c r="C237" s="20" t="s">
        <v>1902</v>
      </c>
    </row>
    <row r="238" spans="1:3" x14ac:dyDescent="0.3">
      <c r="A238" s="4">
        <v>237</v>
      </c>
      <c r="B238" s="2" t="s">
        <v>1784</v>
      </c>
      <c r="C238" s="20" t="s">
        <v>2054</v>
      </c>
    </row>
    <row r="239" spans="1:3" x14ac:dyDescent="0.3">
      <c r="A239" s="4">
        <v>238</v>
      </c>
      <c r="B239" s="2" t="s">
        <v>1791</v>
      </c>
      <c r="C239" s="20" t="s">
        <v>1931</v>
      </c>
    </row>
    <row r="240" spans="1:3" x14ac:dyDescent="0.3">
      <c r="A240" s="4">
        <v>239</v>
      </c>
      <c r="B240" s="2" t="s">
        <v>725</v>
      </c>
      <c r="C240" s="20" t="s">
        <v>726</v>
      </c>
    </row>
    <row r="241" spans="1:3" x14ac:dyDescent="0.3">
      <c r="A241" s="4">
        <v>240</v>
      </c>
      <c r="B241" s="2" t="s">
        <v>1798</v>
      </c>
      <c r="C241" s="20" t="s">
        <v>1883</v>
      </c>
    </row>
    <row r="242" spans="1:3" x14ac:dyDescent="0.3">
      <c r="A242" s="4">
        <v>241</v>
      </c>
      <c r="B242" s="2" t="s">
        <v>1803</v>
      </c>
      <c r="C242" s="20" t="s">
        <v>2050</v>
      </c>
    </row>
    <row r="243" spans="1:3" x14ac:dyDescent="0.3">
      <c r="A243" s="4">
        <v>242</v>
      </c>
      <c r="B243" s="2" t="s">
        <v>261</v>
      </c>
      <c r="C243" s="20" t="s">
        <v>262</v>
      </c>
    </row>
    <row r="244" spans="1:3" x14ac:dyDescent="0.3">
      <c r="A244" s="4">
        <v>243</v>
      </c>
      <c r="B244" s="2" t="s">
        <v>577</v>
      </c>
      <c r="C244" s="20" t="s">
        <v>578</v>
      </c>
    </row>
    <row r="245" spans="1:3" x14ac:dyDescent="0.3">
      <c r="A245" s="4">
        <v>244</v>
      </c>
      <c r="B245" s="2" t="s">
        <v>776</v>
      </c>
      <c r="C245" s="20" t="s">
        <v>777</v>
      </c>
    </row>
    <row r="246" spans="1:3" x14ac:dyDescent="0.3">
      <c r="A246" s="4">
        <v>245</v>
      </c>
      <c r="B246" s="2" t="s">
        <v>791</v>
      </c>
      <c r="C246" s="20" t="s">
        <v>792</v>
      </c>
    </row>
    <row r="247" spans="1:3" x14ac:dyDescent="0.3">
      <c r="A247" s="4">
        <v>246</v>
      </c>
      <c r="B247" s="2" t="s">
        <v>206</v>
      </c>
      <c r="C247" s="20"/>
    </row>
    <row r="248" spans="1:3" x14ac:dyDescent="0.3">
      <c r="A248" s="4">
        <v>247</v>
      </c>
      <c r="B248" s="2" t="s">
        <v>1810</v>
      </c>
      <c r="C248" s="20" t="s">
        <v>2018</v>
      </c>
    </row>
    <row r="249" spans="1:3" x14ac:dyDescent="0.3">
      <c r="A249" s="4">
        <v>248</v>
      </c>
      <c r="B249" s="2" t="s">
        <v>985</v>
      </c>
      <c r="C249" s="20" t="s">
        <v>986</v>
      </c>
    </row>
    <row r="250" spans="1:3" x14ac:dyDescent="0.3">
      <c r="A250" s="4">
        <v>249</v>
      </c>
      <c r="B250" s="2" t="s">
        <v>1813</v>
      </c>
      <c r="C250" s="20" t="s">
        <v>1893</v>
      </c>
    </row>
    <row r="251" spans="1:3" x14ac:dyDescent="0.3">
      <c r="A251" s="4">
        <v>250</v>
      </c>
      <c r="B251" s="2" t="s">
        <v>62</v>
      </c>
      <c r="C251" s="20" t="s">
        <v>63</v>
      </c>
    </row>
    <row r="252" spans="1:3" x14ac:dyDescent="0.3">
      <c r="A252" s="4">
        <v>251</v>
      </c>
      <c r="B252" s="2" t="s">
        <v>1816</v>
      </c>
      <c r="C252" s="20" t="s">
        <v>1924</v>
      </c>
    </row>
    <row r="253" spans="1:3" x14ac:dyDescent="0.3">
      <c r="A253" s="4">
        <v>252</v>
      </c>
      <c r="B253" s="2" t="s">
        <v>278</v>
      </c>
      <c r="C253" s="20" t="s">
        <v>279</v>
      </c>
    </row>
    <row r="254" spans="1:3" x14ac:dyDescent="0.3">
      <c r="A254" s="4">
        <v>253</v>
      </c>
      <c r="B254" s="2" t="s">
        <v>341</v>
      </c>
      <c r="C254" s="20" t="s">
        <v>342</v>
      </c>
    </row>
    <row r="255" spans="1:3" x14ac:dyDescent="0.3">
      <c r="A255" s="4">
        <v>254</v>
      </c>
      <c r="B255" s="2" t="s">
        <v>402</v>
      </c>
      <c r="C255" s="20" t="s">
        <v>403</v>
      </c>
    </row>
    <row r="256" spans="1:3" x14ac:dyDescent="0.3">
      <c r="A256" s="4">
        <v>255</v>
      </c>
      <c r="B256" s="2" t="s">
        <v>1821</v>
      </c>
      <c r="C256" s="20" t="s">
        <v>1867</v>
      </c>
    </row>
    <row r="257" spans="1:3" x14ac:dyDescent="0.3">
      <c r="A257" s="4">
        <v>256</v>
      </c>
      <c r="B257" s="2" t="s">
        <v>423</v>
      </c>
      <c r="C257" s="20" t="s">
        <v>2082</v>
      </c>
    </row>
    <row r="258" spans="1:3" x14ac:dyDescent="0.3">
      <c r="A258" s="4">
        <v>257</v>
      </c>
      <c r="B258" s="2" t="s">
        <v>1824</v>
      </c>
      <c r="C258" s="20" t="s">
        <v>1949</v>
      </c>
    </row>
    <row r="259" spans="1:3" x14ac:dyDescent="0.3">
      <c r="A259" s="4">
        <v>258</v>
      </c>
      <c r="B259" s="2" t="s">
        <v>580</v>
      </c>
      <c r="C259" s="20" t="s">
        <v>581</v>
      </c>
    </row>
    <row r="260" spans="1:3" x14ac:dyDescent="0.3">
      <c r="A260" s="4">
        <v>259</v>
      </c>
      <c r="B260" s="2" t="s">
        <v>898</v>
      </c>
      <c r="C260" s="20" t="s">
        <v>899</v>
      </c>
    </row>
    <row r="261" spans="1:3" x14ac:dyDescent="0.3">
      <c r="A261" s="4">
        <v>260</v>
      </c>
      <c r="B261" s="2" t="s">
        <v>1830</v>
      </c>
      <c r="C261" s="20" t="s">
        <v>1903</v>
      </c>
    </row>
    <row r="262" spans="1:3" x14ac:dyDescent="0.3">
      <c r="A262" s="4">
        <v>261</v>
      </c>
      <c r="B262" s="2" t="s">
        <v>84</v>
      </c>
      <c r="C262" s="20" t="s">
        <v>85</v>
      </c>
    </row>
    <row r="263" spans="1:3" x14ac:dyDescent="0.3">
      <c r="A263" s="4">
        <v>262</v>
      </c>
      <c r="B263" s="2" t="s">
        <v>235</v>
      </c>
      <c r="C263" s="20" t="s">
        <v>236</v>
      </c>
    </row>
    <row r="264" spans="1:3" ht="15" thickBot="1" x14ac:dyDescent="0.35">
      <c r="A264" s="11">
        <v>263</v>
      </c>
      <c r="B264" s="5" t="s">
        <v>719</v>
      </c>
      <c r="C264" s="21" t="s">
        <v>720</v>
      </c>
    </row>
  </sheetData>
  <conditionalFormatting sqref="B1:B1048576">
    <cfRule type="duplicateValues" dxfId="12" priority="2"/>
  </conditionalFormatting>
  <conditionalFormatting sqref="C1:C1048576">
    <cfRule type="duplicateValues" dxfId="11" priority="1"/>
  </conditionalFormatting>
  <conditionalFormatting sqref="C119:C264">
    <cfRule type="duplicateValues" dxfId="10" priority="2564"/>
    <cfRule type="expression" dxfId="9" priority="2565">
      <formula>COUNTIF(#REF!,$D$2)=0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17"/>
  <sheetViews>
    <sheetView workbookViewId="0">
      <selection activeCell="B9" sqref="B9"/>
    </sheetView>
  </sheetViews>
  <sheetFormatPr defaultRowHeight="14.4" x14ac:dyDescent="0.3"/>
  <cols>
    <col min="2" max="2" width="48.6640625" bestFit="1" customWidth="1"/>
    <col min="3" max="3" width="41.5546875" bestFit="1" customWidth="1"/>
    <col min="4" max="4" width="8.5546875" bestFit="1" customWidth="1"/>
    <col min="5" max="5" width="23.6640625" bestFit="1" customWidth="1"/>
    <col min="6" max="6" width="14.88671875" customWidth="1"/>
  </cols>
  <sheetData>
    <row r="1" spans="1:6" ht="72" x14ac:dyDescent="0.3">
      <c r="A1" s="15" t="s">
        <v>0</v>
      </c>
      <c r="B1" s="9" t="s">
        <v>1</v>
      </c>
      <c r="C1" s="7" t="s">
        <v>2</v>
      </c>
      <c r="D1" s="8" t="s">
        <v>3</v>
      </c>
      <c r="E1" s="9" t="s">
        <v>4</v>
      </c>
      <c r="F1" s="10" t="s">
        <v>5</v>
      </c>
    </row>
    <row r="2" spans="1:6" x14ac:dyDescent="0.3">
      <c r="A2" s="4">
        <v>1</v>
      </c>
      <c r="B2" s="2" t="s">
        <v>510</v>
      </c>
      <c r="C2" s="1" t="str">
        <f>VLOOKUP(B2,'[1]Original Data'!$B$2:$D$554,3,FALSE)</f>
        <v>drugplastics.com</v>
      </c>
      <c r="D2" s="2">
        <f>IF(C2=0,0,1)</f>
        <v>1</v>
      </c>
      <c r="E2" s="2" t="s">
        <v>40</v>
      </c>
      <c r="F2" s="3"/>
    </row>
    <row r="3" spans="1:6" x14ac:dyDescent="0.3">
      <c r="A3" s="4">
        <v>2</v>
      </c>
      <c r="B3" s="2" t="s">
        <v>743</v>
      </c>
      <c r="C3" s="1" t="str">
        <f>VLOOKUP(B3,'[1]Original Data'!$B$2:$D$554,3,FALSE)</f>
        <v>holscherproductsinc.com</v>
      </c>
      <c r="D3" s="2">
        <f t="shared" ref="D3:D66" si="0">IF(C3=0,0,1)</f>
        <v>1</v>
      </c>
      <c r="E3" s="2" t="s">
        <v>40</v>
      </c>
      <c r="F3" s="3"/>
    </row>
    <row r="4" spans="1:6" x14ac:dyDescent="0.3">
      <c r="A4" s="4">
        <v>3</v>
      </c>
      <c r="B4" s="2" t="s">
        <v>1016</v>
      </c>
      <c r="C4" s="1" t="str">
        <f>VLOOKUP(B4,'[1]Original Data'!$B$2:$D$554,3,FALSE)</f>
        <v>kacomponents.com</v>
      </c>
      <c r="D4" s="2">
        <f t="shared" si="0"/>
        <v>1</v>
      </c>
      <c r="E4" s="2" t="s">
        <v>40</v>
      </c>
      <c r="F4" s="3"/>
    </row>
    <row r="5" spans="1:6" x14ac:dyDescent="0.3">
      <c r="A5" s="4">
        <v>4</v>
      </c>
      <c r="B5" s="2" t="s">
        <v>1081</v>
      </c>
      <c r="C5" s="1" t="str">
        <f>VLOOKUP(B5,'[1]Original Data'!$B$2:$D$554,3,FALSE)</f>
        <v>pvgard.com</v>
      </c>
      <c r="D5" s="2">
        <f t="shared" si="0"/>
        <v>1</v>
      </c>
      <c r="E5" s="2" t="s">
        <v>40</v>
      </c>
      <c r="F5" s="3"/>
    </row>
    <row r="6" spans="1:6" x14ac:dyDescent="0.3">
      <c r="A6" s="4">
        <v>5</v>
      </c>
      <c r="B6" s="2" t="s">
        <v>851</v>
      </c>
      <c r="C6" s="1" t="str">
        <f>VLOOKUP(B6,'[1]Original Data'!$B$2:$D$554,3,FALSE)</f>
        <v>oxfordhouse.org/userfiles/file/</v>
      </c>
      <c r="D6" s="2">
        <f t="shared" si="0"/>
        <v>1</v>
      </c>
      <c r="E6" s="2" t="s">
        <v>31</v>
      </c>
      <c r="F6" s="3"/>
    </row>
    <row r="7" spans="1:6" x14ac:dyDescent="0.3">
      <c r="A7" s="4">
        <v>6</v>
      </c>
      <c r="B7" s="2" t="s">
        <v>1936</v>
      </c>
      <c r="C7" s="1" t="str">
        <f>VLOOKUP(B7,'[1]Original Data'!$B$2:$D$554,3,FALSE)</f>
        <v>powellsystems.com</v>
      </c>
      <c r="D7" s="2">
        <f t="shared" si="0"/>
        <v>1</v>
      </c>
      <c r="E7" s="2" t="s">
        <v>31</v>
      </c>
      <c r="F7" s="3"/>
    </row>
    <row r="8" spans="1:6" x14ac:dyDescent="0.3">
      <c r="A8" s="4">
        <v>7</v>
      </c>
      <c r="B8" s="2" t="s">
        <v>854</v>
      </c>
      <c r="C8" s="1" t="str">
        <f>VLOOKUP(B8,'[1]Original Data'!$B$2:$D$554,3,FALSE)</f>
        <v>rowetruck.com</v>
      </c>
      <c r="D8" s="2">
        <f t="shared" si="0"/>
        <v>1</v>
      </c>
      <c r="E8" s="2" t="s">
        <v>40</v>
      </c>
      <c r="F8" s="3"/>
    </row>
    <row r="9" spans="1:6" x14ac:dyDescent="0.3">
      <c r="A9" s="4">
        <v>8</v>
      </c>
      <c r="B9" s="2" t="s">
        <v>477</v>
      </c>
      <c r="C9" s="1" t="str">
        <f>VLOOKUP(B9,'[1]Original Data'!$B$2:$D$554,3,FALSE)</f>
        <v>delphibodyworks.com</v>
      </c>
      <c r="D9" s="2">
        <f t="shared" si="0"/>
        <v>1</v>
      </c>
      <c r="E9" s="2" t="s">
        <v>40</v>
      </c>
      <c r="F9" s="3"/>
    </row>
    <row r="10" spans="1:6" x14ac:dyDescent="0.3">
      <c r="A10" s="4">
        <v>9</v>
      </c>
      <c r="B10" s="2" t="s">
        <v>483</v>
      </c>
      <c r="C10" s="1" t="e">
        <f>VLOOKUP(B10,'[1]Original Data'!$B$2:$D$554,3,FALSE)</f>
        <v>#REF!</v>
      </c>
      <c r="D10" s="2" t="e">
        <f t="shared" si="0"/>
        <v>#REF!</v>
      </c>
      <c r="E10" s="2"/>
      <c r="F10" s="3">
        <v>1</v>
      </c>
    </row>
    <row r="11" spans="1:6" x14ac:dyDescent="0.3">
      <c r="A11" s="4">
        <v>10</v>
      </c>
      <c r="B11" s="2" t="s">
        <v>739</v>
      </c>
      <c r="C11" s="1" t="str">
        <f>VLOOKUP(B11,'[1]Original Data'!$B$2:$D$554,3,FALSE)</f>
        <v>hogslat.com</v>
      </c>
      <c r="D11" s="2">
        <f t="shared" si="0"/>
        <v>1</v>
      </c>
      <c r="E11" s="2" t="s">
        <v>40</v>
      </c>
      <c r="F11" s="3"/>
    </row>
    <row r="12" spans="1:6" x14ac:dyDescent="0.3">
      <c r="A12" s="4">
        <v>11</v>
      </c>
      <c r="B12" s="2" t="s">
        <v>1095</v>
      </c>
      <c r="C12" s="1" t="str">
        <f>VLOOKUP(B12,'[1]Original Data'!$B$2:$D$554,3,FALSE)</f>
        <v>swissparts.com</v>
      </c>
      <c r="D12" s="2">
        <f t="shared" si="0"/>
        <v>1</v>
      </c>
      <c r="E12" s="2" t="s">
        <v>40</v>
      </c>
      <c r="F12" s="3"/>
    </row>
    <row r="13" spans="1:6" x14ac:dyDescent="0.3">
      <c r="A13" s="4">
        <v>12</v>
      </c>
      <c r="B13" s="2" t="s">
        <v>1097</v>
      </c>
      <c r="C13" s="1" t="str">
        <f>VLOOKUP(B13,'[1]Original Data'!$B$2:$D$554,3,FALSE)</f>
        <v>zinnkitchens.com</v>
      </c>
      <c r="D13" s="2">
        <f t="shared" si="0"/>
        <v>1</v>
      </c>
      <c r="E13" s="2" t="s">
        <v>40</v>
      </c>
      <c r="F13" s="3"/>
    </row>
    <row r="14" spans="1:6" x14ac:dyDescent="0.3">
      <c r="A14" s="4">
        <v>13</v>
      </c>
      <c r="B14" s="2" t="s">
        <v>914</v>
      </c>
      <c r="C14" s="1" t="str">
        <f>VLOOKUP(B14,'[1]Original Data'!$B$2:$D$554,3,FALSE)</f>
        <v>inpac.com</v>
      </c>
      <c r="D14" s="2">
        <f t="shared" si="0"/>
        <v>1</v>
      </c>
      <c r="E14" s="2" t="s">
        <v>40</v>
      </c>
      <c r="F14" s="3"/>
    </row>
    <row r="15" spans="1:6" x14ac:dyDescent="0.3">
      <c r="A15" s="4">
        <v>14</v>
      </c>
      <c r="B15" s="2" t="s">
        <v>1102</v>
      </c>
      <c r="C15" s="1" t="str">
        <f>VLOOKUP(B15,'[1]Original Data'!$B$2:$D$554,3,FALSE)</f>
        <v>trigreentractor.com</v>
      </c>
      <c r="D15" s="2">
        <f t="shared" si="0"/>
        <v>1</v>
      </c>
      <c r="E15" s="2" t="s">
        <v>40</v>
      </c>
      <c r="F15" s="3"/>
    </row>
    <row r="16" spans="1:6" x14ac:dyDescent="0.3">
      <c r="A16" s="4">
        <v>15</v>
      </c>
      <c r="B16" s="2" t="s">
        <v>50</v>
      </c>
      <c r="C16" s="1" t="str">
        <f>VLOOKUP(B16,'[1]Original Data'!$B$2:$D$554,3,FALSE)</f>
        <v>araymondtinnerman.com</v>
      </c>
      <c r="D16" s="2">
        <f t="shared" si="0"/>
        <v>1</v>
      </c>
      <c r="E16" s="2" t="s">
        <v>40</v>
      </c>
      <c r="F16" s="3"/>
    </row>
    <row r="17" spans="1:6" x14ac:dyDescent="0.3">
      <c r="A17" s="4">
        <v>16</v>
      </c>
      <c r="B17" s="2" t="s">
        <v>55</v>
      </c>
      <c r="C17" s="1" t="str">
        <f>VLOOKUP(B17,'[1]Original Data'!$B$2:$D$554,3,FALSE)</f>
        <v>abcmetals.com</v>
      </c>
      <c r="D17" s="2">
        <f t="shared" si="0"/>
        <v>1</v>
      </c>
      <c r="E17" s="2" t="s">
        <v>31</v>
      </c>
      <c r="F17" s="3"/>
    </row>
    <row r="18" spans="1:6" x14ac:dyDescent="0.3">
      <c r="A18" s="4">
        <v>17</v>
      </c>
      <c r="B18" s="2" t="s">
        <v>270</v>
      </c>
      <c r="C18" s="1" t="str">
        <f>VLOOKUP(B18,'[1]Original Data'!$B$2:$D$554,3,FALSE)</f>
        <v>calcompusa.com</v>
      </c>
      <c r="D18" s="2">
        <f t="shared" si="0"/>
        <v>1</v>
      </c>
      <c r="E18" s="2" t="s">
        <v>31</v>
      </c>
      <c r="F18" s="3"/>
    </row>
    <row r="19" spans="1:6" x14ac:dyDescent="0.3">
      <c r="A19" s="4">
        <v>18</v>
      </c>
      <c r="B19" s="2" t="s">
        <v>294</v>
      </c>
      <c r="C19" s="1" t="str">
        <f>VLOOKUP(B19,'[1]Original Data'!$B$2:$D$554,3,FALSE)</f>
        <v>carterfuelsystems.com</v>
      </c>
      <c r="D19" s="2">
        <f t="shared" si="0"/>
        <v>1</v>
      </c>
      <c r="E19" s="2" t="s">
        <v>40</v>
      </c>
      <c r="F19" s="3"/>
    </row>
    <row r="20" spans="1:6" x14ac:dyDescent="0.3">
      <c r="A20" s="4">
        <v>19</v>
      </c>
      <c r="B20" s="2" t="s">
        <v>377</v>
      </c>
      <c r="C20" s="1" t="str">
        <f>VLOOKUP(B20,'[1]Original Data'!$B$2:$D$554,3,FALSE)</f>
        <v>commscope.com</v>
      </c>
      <c r="D20" s="2">
        <f t="shared" si="0"/>
        <v>1</v>
      </c>
      <c r="E20" s="2" t="s">
        <v>40</v>
      </c>
      <c r="F20" s="3"/>
    </row>
    <row r="21" spans="1:6" x14ac:dyDescent="0.3">
      <c r="A21" s="4">
        <v>20</v>
      </c>
      <c r="B21" s="2" t="s">
        <v>546</v>
      </c>
      <c r="C21" s="1" t="str">
        <f>VLOOKUP(B21,'[1]Original Data'!$B$2:$D$554,3,FALSE)</f>
        <v>fibercoating.com</v>
      </c>
      <c r="D21" s="2">
        <f t="shared" si="0"/>
        <v>1</v>
      </c>
      <c r="E21" s="2" t="s">
        <v>31</v>
      </c>
      <c r="F21" s="3"/>
    </row>
    <row r="22" spans="1:6" x14ac:dyDescent="0.3">
      <c r="A22" s="4">
        <v>21</v>
      </c>
      <c r="B22" s="2" t="s">
        <v>570</v>
      </c>
      <c r="C22" s="1" t="str">
        <f>VLOOKUP(B22,'[1]Original Data'!$B$2:$D$554,3,FALSE)</f>
        <v>eislogan.com</v>
      </c>
      <c r="D22" s="2">
        <f t="shared" si="0"/>
        <v>1</v>
      </c>
      <c r="E22" s="2" t="s">
        <v>31</v>
      </c>
      <c r="F22" s="3"/>
    </row>
    <row r="23" spans="1:6" x14ac:dyDescent="0.3">
      <c r="A23" s="4">
        <v>22</v>
      </c>
      <c r="B23" s="2" t="s">
        <v>683</v>
      </c>
      <c r="C23" s="1" t="str">
        <f>VLOOKUP(B23,'[1]Original Data'!$B$2:$D$554,3,FALSE)</f>
        <v>grandindustrial.com</v>
      </c>
      <c r="D23" s="2">
        <f t="shared" si="0"/>
        <v>1</v>
      </c>
      <c r="E23" s="2" t="s">
        <v>31</v>
      </c>
      <c r="F23" s="3"/>
    </row>
    <row r="24" spans="1:6" x14ac:dyDescent="0.3">
      <c r="A24" s="4">
        <v>23</v>
      </c>
      <c r="B24" s="2" t="s">
        <v>706</v>
      </c>
      <c r="C24" s="1" t="str">
        <f>VLOOKUP(B24,'[1]Original Data'!$B$2:$D$554,3,FALSE)</f>
        <v>callhti.com</v>
      </c>
      <c r="D24" s="2">
        <f t="shared" si="0"/>
        <v>1</v>
      </c>
      <c r="E24" s="2" t="s">
        <v>31</v>
      </c>
      <c r="F24" s="3"/>
    </row>
    <row r="25" spans="1:6" x14ac:dyDescent="0.3">
      <c r="A25" s="4">
        <v>24</v>
      </c>
      <c r="B25" s="2" t="s">
        <v>748</v>
      </c>
      <c r="C25" s="1" t="str">
        <f>VLOOKUP(B25,'[1]Original Data'!$B$2:$D$554,3,FALSE)</f>
        <v>teamhdi.com</v>
      </c>
      <c r="D25" s="2">
        <f t="shared" si="0"/>
        <v>1</v>
      </c>
      <c r="E25" s="2" t="s">
        <v>31</v>
      </c>
      <c r="F25" s="3"/>
    </row>
    <row r="26" spans="1:6" x14ac:dyDescent="0.3">
      <c r="A26" s="4">
        <v>25</v>
      </c>
      <c r="B26" s="2" t="s">
        <v>901</v>
      </c>
      <c r="C26" s="1" t="str">
        <f>VLOOKUP(B26,'[1]Original Data'!$B$2:$D$554,3,FALSE)</f>
        <v>indianadimension.com</v>
      </c>
      <c r="D26" s="2">
        <f t="shared" si="0"/>
        <v>1</v>
      </c>
      <c r="E26" s="2" t="s">
        <v>40</v>
      </c>
      <c r="F26" s="3"/>
    </row>
    <row r="27" spans="1:6" x14ac:dyDescent="0.3">
      <c r="A27" s="4">
        <v>26</v>
      </c>
      <c r="B27" s="2" t="s">
        <v>953</v>
      </c>
      <c r="C27" s="1" t="str">
        <f>VLOOKUP(B27,'[1]Original Data'!$B$2:$D$554,3,FALSE)</f>
        <v>ironmongerspringdiv.com</v>
      </c>
      <c r="D27" s="2">
        <f t="shared" si="0"/>
        <v>1</v>
      </c>
      <c r="E27" s="2" t="s">
        <v>31</v>
      </c>
      <c r="F27" s="3"/>
    </row>
    <row r="28" spans="1:6" x14ac:dyDescent="0.3">
      <c r="A28" s="4">
        <v>27</v>
      </c>
      <c r="B28" s="2" t="s">
        <v>1002</v>
      </c>
      <c r="C28" s="1" t="str">
        <f>VLOOKUP(B28,'[1]Original Data'!$B$2:$D$554,3,FALSE)</f>
        <v>kewire.com</v>
      </c>
      <c r="D28" s="2">
        <f t="shared" si="0"/>
        <v>1</v>
      </c>
      <c r="E28" s="2" t="s">
        <v>40</v>
      </c>
      <c r="F28" s="3"/>
    </row>
    <row r="29" spans="1:6" x14ac:dyDescent="0.3">
      <c r="A29" s="4">
        <v>28</v>
      </c>
      <c r="B29" s="2" t="s">
        <v>830</v>
      </c>
      <c r="C29" s="1" t="str">
        <f>VLOOKUP(B29,'[1]Original Data'!$B$2:$D$554,3,FALSE)</f>
        <v>loganstampings.com</v>
      </c>
      <c r="D29" s="2">
        <f t="shared" si="0"/>
        <v>1</v>
      </c>
      <c r="E29" s="2" t="s">
        <v>40</v>
      </c>
      <c r="F29" s="3"/>
    </row>
    <row r="30" spans="1:6" x14ac:dyDescent="0.3">
      <c r="A30" s="4">
        <v>29</v>
      </c>
      <c r="B30" s="2" t="s">
        <v>1126</v>
      </c>
      <c r="C30" s="1" t="str">
        <f>VLOOKUP(B30,'[1]Original Data'!$B$2:$D$554,3,FALSE)</f>
        <v>lmcworkholding.com</v>
      </c>
      <c r="D30" s="2">
        <f t="shared" si="0"/>
        <v>1</v>
      </c>
      <c r="E30" s="2" t="s">
        <v>40</v>
      </c>
      <c r="F30" s="3"/>
    </row>
    <row r="31" spans="1:6" x14ac:dyDescent="0.3">
      <c r="A31" s="4">
        <v>30</v>
      </c>
      <c r="B31" s="2" t="s">
        <v>1128</v>
      </c>
      <c r="C31" s="1" t="str">
        <f>VLOOKUP(B31,'[1]Original Data'!$B$2:$D$554,3,FALSE)</f>
        <v>mw-ind.com</v>
      </c>
      <c r="D31" s="2">
        <f t="shared" si="0"/>
        <v>1</v>
      </c>
      <c r="E31" s="2" t="s">
        <v>40</v>
      </c>
      <c r="F31" s="3"/>
    </row>
    <row r="32" spans="1:6" x14ac:dyDescent="0.3">
      <c r="A32" s="4">
        <v>31</v>
      </c>
      <c r="B32" s="2" t="s">
        <v>842</v>
      </c>
      <c r="C32" s="1" t="str">
        <f>VLOOKUP(B32,'[1]Original Data'!$B$2:$D$554,3,FALSE)</f>
        <v>myersspring.com</v>
      </c>
      <c r="D32" s="2">
        <f t="shared" si="0"/>
        <v>1</v>
      </c>
      <c r="E32" s="2" t="s">
        <v>40</v>
      </c>
      <c r="F32" s="3"/>
    </row>
    <row r="33" spans="1:6" x14ac:dyDescent="0.3">
      <c r="A33" s="4">
        <v>32</v>
      </c>
      <c r="B33" s="14" t="s">
        <v>886</v>
      </c>
      <c r="C33" s="1" t="str">
        <f>VLOOKUP(B33,'[1]Original Data'!$B$2:$D$554,3,FALSE)</f>
        <v>tubefabricationindustries.com</v>
      </c>
      <c r="D33" s="2">
        <f t="shared" si="0"/>
        <v>1</v>
      </c>
      <c r="E33" s="2" t="s">
        <v>40</v>
      </c>
      <c r="F33" s="3"/>
    </row>
    <row r="34" spans="1:6" x14ac:dyDescent="0.3">
      <c r="A34" s="4">
        <v>33</v>
      </c>
      <c r="B34" s="13" t="s">
        <v>1134</v>
      </c>
      <c r="C34" s="1" t="e">
        <f>VLOOKUP(B34,'[1]Original Data'!$B$2:$D$554,3,FALSE)</f>
        <v>#REF!</v>
      </c>
      <c r="D34" s="2" t="e">
        <f t="shared" si="0"/>
        <v>#REF!</v>
      </c>
      <c r="E34" s="2"/>
      <c r="F34" s="3">
        <v>0</v>
      </c>
    </row>
    <row r="35" spans="1:6" x14ac:dyDescent="0.3">
      <c r="A35" s="4">
        <v>34</v>
      </c>
      <c r="B35" s="2" t="s">
        <v>864</v>
      </c>
      <c r="C35" s="1" t="str">
        <f>VLOOKUP(B35,'[1]Original Data'!$B$2:$D$554,3,FALSE)</f>
        <v>suscastproducts.com</v>
      </c>
      <c r="D35" s="2">
        <f t="shared" si="0"/>
        <v>1</v>
      </c>
      <c r="E35" s="2" t="s">
        <v>40</v>
      </c>
      <c r="F35" s="3"/>
    </row>
    <row r="36" spans="1:6" x14ac:dyDescent="0.3">
      <c r="A36" s="4">
        <v>35</v>
      </c>
      <c r="B36" s="2" t="s">
        <v>858</v>
      </c>
      <c r="C36" s="1" t="str">
        <f>VLOOKUP(B36,'[1]Original Data'!$B$2:$D$554,3,FALSE)</f>
        <v>smallpartsinc.com</v>
      </c>
      <c r="D36" s="2">
        <f t="shared" si="0"/>
        <v>1</v>
      </c>
      <c r="E36" s="2" t="s">
        <v>40</v>
      </c>
      <c r="F36" s="3"/>
    </row>
    <row r="37" spans="1:6" x14ac:dyDescent="0.3">
      <c r="A37" s="4">
        <v>36</v>
      </c>
      <c r="B37" s="2" t="s">
        <v>2083</v>
      </c>
      <c r="C37" s="1" t="str">
        <f>VLOOKUP(B37,'[1]Original Data'!$B$2:$D$554,3,FALSE)</f>
        <v>summitems.com</v>
      </c>
      <c r="D37" s="2">
        <f t="shared" si="0"/>
        <v>1</v>
      </c>
      <c r="E37" s="2" t="s">
        <v>40</v>
      </c>
      <c r="F37" s="3"/>
    </row>
    <row r="38" spans="1:6" x14ac:dyDescent="0.3">
      <c r="A38" s="4">
        <v>37</v>
      </c>
      <c r="B38" s="2" t="s">
        <v>886</v>
      </c>
      <c r="C38" s="1" t="str">
        <f>VLOOKUP(B38,'[1]Original Data'!$B$2:$D$554,3,FALSE)</f>
        <v>tubefabricationindustries.com</v>
      </c>
      <c r="D38" s="2">
        <f t="shared" si="0"/>
        <v>1</v>
      </c>
      <c r="E38" s="2" t="s">
        <v>31</v>
      </c>
      <c r="F38" s="3"/>
    </row>
    <row r="39" spans="1:6" x14ac:dyDescent="0.3">
      <c r="A39" s="4">
        <v>38</v>
      </c>
      <c r="B39" s="2" t="s">
        <v>1145</v>
      </c>
      <c r="C39" s="1" t="e">
        <f>VLOOKUP(B39,'[1]Original Data'!$B$2:$D$554,3,FALSE)</f>
        <v>#REF!</v>
      </c>
      <c r="D39" s="2" t="e">
        <f t="shared" si="0"/>
        <v>#REF!</v>
      </c>
      <c r="E39" s="2"/>
      <c r="F39" s="3">
        <v>0</v>
      </c>
    </row>
    <row r="40" spans="1:6" x14ac:dyDescent="0.3">
      <c r="A40" s="4">
        <v>39</v>
      </c>
      <c r="B40" s="2" t="s">
        <v>894</v>
      </c>
      <c r="C40" s="1" t="str">
        <f>VLOOKUP(B40,'[1]Original Data'!$B$2:$D$554,3,FALSE)</f>
        <v>whallon.com</v>
      </c>
      <c r="D40" s="2">
        <f t="shared" si="0"/>
        <v>1</v>
      </c>
      <c r="E40" s="2" t="s">
        <v>40</v>
      </c>
      <c r="F40" s="3"/>
    </row>
    <row r="41" spans="1:6" x14ac:dyDescent="0.3">
      <c r="A41" s="4">
        <v>40</v>
      </c>
      <c r="B41" s="2" t="s">
        <v>941</v>
      </c>
      <c r="C41" s="1" t="str">
        <f>VLOOKUP(B41,'[1]Original Data'!$B$2:$D$554,3,FALSE)</f>
        <v>pepsilogan.com</v>
      </c>
      <c r="D41" s="2">
        <f t="shared" si="0"/>
        <v>1</v>
      </c>
      <c r="E41" s="2" t="s">
        <v>31</v>
      </c>
      <c r="F41" s="3"/>
    </row>
    <row r="42" spans="1:6" x14ac:dyDescent="0.3">
      <c r="A42" s="4">
        <v>41</v>
      </c>
      <c r="B42" s="2" t="s">
        <v>1123</v>
      </c>
      <c r="C42" s="1" t="str">
        <f>VLOOKUP(B42,'[1]Original Data'!$B$2:$D$554,3,FALSE)</f>
        <v>lehighhanson.com</v>
      </c>
      <c r="D42" s="2">
        <f t="shared" si="0"/>
        <v>1</v>
      </c>
      <c r="E42" s="2" t="s">
        <v>40</v>
      </c>
      <c r="F42" s="3"/>
    </row>
    <row r="43" spans="1:6" x14ac:dyDescent="0.3">
      <c r="A43" s="4">
        <v>42</v>
      </c>
      <c r="B43" s="2" t="s">
        <v>1141</v>
      </c>
      <c r="C43" s="1" t="str">
        <f>VLOOKUP(B43,'[1]Original Data'!$B$2:$D$554,3,FALSE)</f>
        <v>tysonfoods.com</v>
      </c>
      <c r="D43" s="2">
        <f t="shared" si="0"/>
        <v>1</v>
      </c>
      <c r="E43" s="2" t="s">
        <v>40</v>
      </c>
      <c r="F43" s="3"/>
    </row>
    <row r="44" spans="1:6" x14ac:dyDescent="0.3">
      <c r="A44" s="4">
        <v>43</v>
      </c>
      <c r="B44" s="2" t="s">
        <v>1143</v>
      </c>
      <c r="C44" s="1" t="str">
        <f>VLOOKUP(B44,'[1]Original Data'!$B$2:$D$554,3,FALSE)</f>
        <v>tysonfreshmeats.com</v>
      </c>
      <c r="D44" s="2">
        <f t="shared" si="0"/>
        <v>1</v>
      </c>
      <c r="E44" s="2" t="s">
        <v>31</v>
      </c>
      <c r="F44" s="3"/>
    </row>
    <row r="45" spans="1:6" x14ac:dyDescent="0.3">
      <c r="A45" s="4">
        <v>44</v>
      </c>
      <c r="B45" s="2" t="s">
        <v>201</v>
      </c>
      <c r="C45" s="1" t="str">
        <f>VLOOKUP(B45,'[1]Original Data'!$B$2:$D$554,3,FALSE)</f>
        <v>basteel.com</v>
      </c>
      <c r="D45" s="2">
        <f t="shared" si="0"/>
        <v>1</v>
      </c>
      <c r="E45" s="2" t="s">
        <v>31</v>
      </c>
      <c r="F45" s="3"/>
    </row>
    <row r="46" spans="1:6" x14ac:dyDescent="0.3">
      <c r="A46" s="4">
        <v>45</v>
      </c>
      <c r="B46" s="2" t="s">
        <v>389</v>
      </c>
      <c r="C46" s="1" t="str">
        <f>VLOOKUP(B46,'[1]Original Data'!$B$2:$D$554,3,FALSE)</f>
        <v>coomersawmill.com</v>
      </c>
      <c r="D46" s="2">
        <f t="shared" si="0"/>
        <v>1</v>
      </c>
      <c r="E46" s="2" t="s">
        <v>31</v>
      </c>
      <c r="F46" s="3"/>
    </row>
    <row r="47" spans="1:6" x14ac:dyDescent="0.3">
      <c r="A47" s="4">
        <v>46</v>
      </c>
      <c r="B47" s="2" t="s">
        <v>436</v>
      </c>
      <c r="C47" s="1" t="str">
        <f>VLOOKUP(B47,'[1]Original Data'!$B$2:$D$554,3,FALSE)</f>
        <v>ctbinc.com</v>
      </c>
      <c r="D47" s="2">
        <f t="shared" si="0"/>
        <v>1</v>
      </c>
      <c r="E47" s="2" t="s">
        <v>31</v>
      </c>
      <c r="F47" s="3"/>
    </row>
    <row r="48" spans="1:6" x14ac:dyDescent="0.3">
      <c r="A48" s="4">
        <v>47</v>
      </c>
      <c r="B48" s="2" t="s">
        <v>1158</v>
      </c>
      <c r="C48" s="1" t="str">
        <f>VLOOKUP(B48,'[1]Original Data'!$B$2:$D$554,3,FALSE)</f>
        <v>brockgrain.com</v>
      </c>
      <c r="D48" s="2">
        <f t="shared" si="0"/>
        <v>1</v>
      </c>
      <c r="E48" s="2" t="s">
        <v>31</v>
      </c>
      <c r="F48" s="3"/>
    </row>
    <row r="49" spans="1:6" x14ac:dyDescent="0.3">
      <c r="A49" s="4">
        <v>48</v>
      </c>
      <c r="B49" s="2" t="s">
        <v>503</v>
      </c>
      <c r="C49" s="1" t="str">
        <f>VLOOKUP(B49,'[1]Original Data'!$B$2:$D$554,3,FALSE)</f>
        <v>donaldson.com</v>
      </c>
      <c r="D49" s="2">
        <f t="shared" si="0"/>
        <v>1</v>
      </c>
      <c r="E49" s="2" t="s">
        <v>40</v>
      </c>
      <c r="F49" s="3"/>
    </row>
    <row r="50" spans="1:6" x14ac:dyDescent="0.3">
      <c r="A50" s="4">
        <v>49</v>
      </c>
      <c r="B50" s="2" t="s">
        <v>2084</v>
      </c>
      <c r="C50" s="1" t="str">
        <f>VLOOKUP(B50,'[1]Original Data'!$B$2:$D$554,3,FALSE)</f>
        <v>dsm.com</v>
      </c>
      <c r="D50" s="2">
        <f t="shared" si="0"/>
        <v>1</v>
      </c>
      <c r="E50" s="2" t="s">
        <v>40</v>
      </c>
      <c r="F50" s="3"/>
    </row>
    <row r="51" spans="1:6" x14ac:dyDescent="0.3">
      <c r="A51" s="4">
        <v>50</v>
      </c>
      <c r="B51" s="2" t="s">
        <v>593</v>
      </c>
      <c r="C51" s="1" t="str">
        <f>VLOOKUP(B51,'[1]Original Data'!$B$2:$D$554,3,FALSE)</f>
        <v>exceltoolandengineering.com</v>
      </c>
      <c r="D51" s="2">
        <f t="shared" si="0"/>
        <v>1</v>
      </c>
      <c r="E51" s="2" t="s">
        <v>31</v>
      </c>
      <c r="F51" s="3"/>
    </row>
    <row r="52" spans="1:6" x14ac:dyDescent="0.3">
      <c r="A52" s="4">
        <v>51</v>
      </c>
      <c r="B52" s="2" t="s">
        <v>599</v>
      </c>
      <c r="C52" s="1" t="str">
        <f>VLOOKUP(B52,'[1]Original Data'!$B$2:$D$554,3,FALSE)</f>
        <v>federalmogul.com</v>
      </c>
      <c r="D52" s="2">
        <f t="shared" si="0"/>
        <v>1</v>
      </c>
      <c r="E52" s="2" t="s">
        <v>40</v>
      </c>
      <c r="F52" s="3"/>
    </row>
    <row r="53" spans="1:6" x14ac:dyDescent="0.3">
      <c r="A53" s="4">
        <v>52</v>
      </c>
      <c r="B53" s="2" t="s">
        <v>613</v>
      </c>
      <c r="C53" s="1" t="str">
        <f>VLOOKUP(B53,'[1]Original Data'!$B$2:$D$554,3,FALSE)</f>
        <v>acument.com</v>
      </c>
      <c r="D53" s="2">
        <f t="shared" si="0"/>
        <v>1</v>
      </c>
      <c r="E53" s="2" t="s">
        <v>40</v>
      </c>
      <c r="F53" s="3"/>
    </row>
    <row r="54" spans="1:6" x14ac:dyDescent="0.3">
      <c r="A54" s="4">
        <v>53</v>
      </c>
      <c r="B54" s="2" t="s">
        <v>630</v>
      </c>
      <c r="C54" s="1" t="str">
        <f>VLOOKUP(B54,'[1]Original Data'!$B$2:$D$554,3,FALSE)</f>
        <v>fritolay.com</v>
      </c>
      <c r="D54" s="2">
        <f t="shared" si="0"/>
        <v>1</v>
      </c>
      <c r="E54" s="2" t="s">
        <v>40</v>
      </c>
      <c r="F54" s="3"/>
    </row>
    <row r="55" spans="1:6" x14ac:dyDescent="0.3">
      <c r="A55" s="4">
        <v>54</v>
      </c>
      <c r="B55" s="16" t="s">
        <v>1171</v>
      </c>
      <c r="C55" s="1" t="e">
        <f>VLOOKUP(B55,'[1]Original Data'!$B$2:$D$554,3,FALSE)</f>
        <v>#REF!</v>
      </c>
      <c r="D55" s="2" t="e">
        <f t="shared" si="0"/>
        <v>#REF!</v>
      </c>
      <c r="E55" s="2"/>
      <c r="F55" s="3">
        <v>0</v>
      </c>
    </row>
    <row r="56" spans="1:6" x14ac:dyDescent="0.3">
      <c r="A56" s="4">
        <v>55</v>
      </c>
      <c r="B56" s="2" t="s">
        <v>1173</v>
      </c>
      <c r="C56" s="1" t="str">
        <f>VLOOKUP(B56,'[1]Original Data'!$B$2:$D$554,3,FALSE)</f>
        <v>www.nhkseating.com</v>
      </c>
      <c r="D56" s="2">
        <f t="shared" si="0"/>
        <v>1</v>
      </c>
      <c r="E56" s="2" t="s">
        <v>40</v>
      </c>
      <c r="F56" s="3"/>
    </row>
    <row r="57" spans="1:6" x14ac:dyDescent="0.3">
      <c r="A57" s="4">
        <v>56</v>
      </c>
      <c r="B57" s="2" t="s">
        <v>1176</v>
      </c>
      <c r="C57" s="1" t="str">
        <f>VLOOKUP(B57,'[1]Original Data'!$B$2:$D$554,3,FALSE)</f>
        <v>northsidemachineandtool.com</v>
      </c>
      <c r="D57" s="2">
        <f t="shared" si="0"/>
        <v>1</v>
      </c>
      <c r="E57" s="2" t="s">
        <v>31</v>
      </c>
      <c r="F57" s="3"/>
    </row>
    <row r="58" spans="1:6" x14ac:dyDescent="0.3">
      <c r="A58" s="4">
        <v>57</v>
      </c>
      <c r="B58" s="16" t="s">
        <v>1178</v>
      </c>
      <c r="C58" s="1" t="str">
        <f>VLOOKUP(B58,'[1]Original Data'!$B$2:$D$554,3,FALSE)</f>
        <v>ntkaxle.com</v>
      </c>
      <c r="D58" s="2">
        <f t="shared" si="0"/>
        <v>1</v>
      </c>
      <c r="E58" s="2"/>
      <c r="F58" s="3"/>
    </row>
    <row r="59" spans="1:6" x14ac:dyDescent="0.3">
      <c r="A59" s="4">
        <v>58</v>
      </c>
      <c r="B59" s="2" t="s">
        <v>1181</v>
      </c>
      <c r="C59" s="1" t="str">
        <f>VLOOKUP(B59,'[1]Original Data'!$B$2:$D$554,3,FALSE)</f>
        <v>sunchemical.com</v>
      </c>
      <c r="D59" s="2">
        <f t="shared" si="0"/>
        <v>1</v>
      </c>
      <c r="E59" s="2" t="s">
        <v>40</v>
      </c>
      <c r="F59" s="3"/>
    </row>
    <row r="60" spans="1:6" x14ac:dyDescent="0.3">
      <c r="A60" s="4">
        <v>59</v>
      </c>
      <c r="B60" s="2" t="s">
        <v>1183</v>
      </c>
      <c r="C60" s="1" t="e">
        <f>VLOOKUP(B60,'[1]Original Data'!$B$2:$D$554,3,FALSE)</f>
        <v>#REF!</v>
      </c>
      <c r="D60" s="2" t="e">
        <f t="shared" si="0"/>
        <v>#REF!</v>
      </c>
      <c r="E60" s="2"/>
      <c r="F60" s="3"/>
    </row>
    <row r="61" spans="1:6" x14ac:dyDescent="0.3">
      <c r="A61" s="4">
        <v>60</v>
      </c>
      <c r="B61" s="2" t="s">
        <v>1185</v>
      </c>
      <c r="C61" s="1" t="str">
        <f>VLOOKUP(B61,'[1]Original Data'!$B$2:$D$554,3,FALSE)</f>
        <v>forestproductsgroup.com</v>
      </c>
      <c r="D61" s="2">
        <f t="shared" si="0"/>
        <v>1</v>
      </c>
      <c r="E61" s="2" t="s">
        <v>31</v>
      </c>
      <c r="F61" s="3"/>
    </row>
    <row r="62" spans="1:6" x14ac:dyDescent="0.3">
      <c r="A62" s="4">
        <v>61</v>
      </c>
      <c r="B62" s="2" t="s">
        <v>1189</v>
      </c>
      <c r="C62" s="1" t="str">
        <f>VLOOKUP(B62,'[1]Original Data'!$B$2:$D$554,3,FALSE)</f>
        <v>vmccore.com</v>
      </c>
      <c r="D62" s="2">
        <f t="shared" si="0"/>
        <v>1</v>
      </c>
      <c r="E62" s="2" t="s">
        <v>31</v>
      </c>
      <c r="F62" s="3"/>
    </row>
    <row r="63" spans="1:6" x14ac:dyDescent="0.3">
      <c r="A63" s="4">
        <v>62</v>
      </c>
      <c r="B63" s="2" t="s">
        <v>1190</v>
      </c>
      <c r="C63" s="1" t="str">
        <f>VLOOKUP(B63,'[1]Original Data'!$B$2:$D$554,3,FALSE)</f>
        <v>rocktenn.com</v>
      </c>
      <c r="D63" s="2">
        <f t="shared" si="0"/>
        <v>1</v>
      </c>
      <c r="E63" s="2" t="s">
        <v>31</v>
      </c>
      <c r="F63" s="3"/>
    </row>
    <row r="64" spans="1:6" x14ac:dyDescent="0.3">
      <c r="A64" s="4">
        <v>63</v>
      </c>
      <c r="B64" s="2" t="s">
        <v>2085</v>
      </c>
      <c r="C64" s="1" t="str">
        <f>VLOOKUP(B64,'[1]Original Data'!$B$2:$D$554,3,FALSE)</f>
        <v>zacharyconfections.com</v>
      </c>
      <c r="D64" s="2">
        <f t="shared" si="0"/>
        <v>1</v>
      </c>
      <c r="E64" s="2" t="s">
        <v>40</v>
      </c>
      <c r="F64" s="3"/>
    </row>
    <row r="65" spans="1:6" x14ac:dyDescent="0.3">
      <c r="A65" s="4">
        <v>64</v>
      </c>
      <c r="B65" s="2" t="s">
        <v>1180</v>
      </c>
      <c r="C65" s="1" t="str">
        <f>VLOOKUP(B65,'[1]Original Data'!$B$2:$D$554,3,FALSE)</f>
        <v>pepsibottlingventures.com</v>
      </c>
      <c r="D65" s="2">
        <f t="shared" si="0"/>
        <v>1</v>
      </c>
      <c r="E65" s="2" t="s">
        <v>31</v>
      </c>
      <c r="F65" s="3"/>
    </row>
    <row r="66" spans="1:6" x14ac:dyDescent="0.3">
      <c r="A66" s="4">
        <v>65</v>
      </c>
      <c r="B66" s="2" t="s">
        <v>209</v>
      </c>
      <c r="C66" s="1" t="str">
        <f>VLOOKUP(B66,'[1]Original Data'!$B$2:$D$554,3,FALSE)</f>
        <v>bio-alternatives.net</v>
      </c>
      <c r="D66" s="2">
        <f t="shared" si="0"/>
        <v>1</v>
      </c>
      <c r="E66" s="2" t="s">
        <v>31</v>
      </c>
      <c r="F66" s="3"/>
    </row>
    <row r="67" spans="1:6" x14ac:dyDescent="0.3">
      <c r="A67" s="4">
        <v>66</v>
      </c>
      <c r="B67" s="2" t="s">
        <v>266</v>
      </c>
      <c r="C67" s="1" t="str">
        <f>VLOOKUP(B67,'[1]Original Data'!$B$2:$D$554,3,FALSE)</f>
        <v>cdtechno.com</v>
      </c>
      <c r="D67" s="2">
        <f t="shared" ref="D67:D128" si="1">IF(C67=0,0,1)</f>
        <v>1</v>
      </c>
      <c r="E67" s="2" t="s">
        <v>31</v>
      </c>
      <c r="F67" s="3"/>
    </row>
    <row r="68" spans="1:6" x14ac:dyDescent="0.3">
      <c r="A68" s="4">
        <v>67</v>
      </c>
      <c r="B68" s="2" t="s">
        <v>619</v>
      </c>
      <c r="C68" s="1" t="str">
        <f>VLOOKUP(B68,'[1]Original Data'!$B$2:$D$554,3,FALSE)</f>
        <v>fountainfoundry.com</v>
      </c>
      <c r="D68" s="2">
        <f t="shared" si="1"/>
        <v>1</v>
      </c>
      <c r="E68" s="2" t="s">
        <v>31</v>
      </c>
      <c r="F68" s="3"/>
    </row>
    <row r="69" spans="1:6" x14ac:dyDescent="0.3">
      <c r="A69" s="4">
        <v>68</v>
      </c>
      <c r="B69" s="2" t="s">
        <v>713</v>
      </c>
      <c r="C69" s="1" t="str">
        <f>VLOOKUP(B69,'[1]Original Data'!$B$2:$D$554,3,FALSE)</f>
        <v>hscast.com</v>
      </c>
      <c r="D69" s="2">
        <f t="shared" si="1"/>
        <v>1</v>
      </c>
      <c r="E69" s="2" t="s">
        <v>31</v>
      </c>
      <c r="F69" s="3"/>
    </row>
    <row r="70" spans="1:6" x14ac:dyDescent="0.3">
      <c r="A70" s="4">
        <v>69</v>
      </c>
      <c r="B70" s="2" t="s">
        <v>834</v>
      </c>
      <c r="C70" s="1" t="str">
        <f>VLOOKUP(B70,'[1]Original Data'!$B$2:$D$554,3,FALSE)</f>
        <v>masterguard.com</v>
      </c>
      <c r="D70" s="2">
        <f t="shared" si="1"/>
        <v>1</v>
      </c>
      <c r="E70" s="2" t="s">
        <v>31</v>
      </c>
      <c r="F70" s="3"/>
    </row>
    <row r="71" spans="1:6" x14ac:dyDescent="0.3">
      <c r="A71" s="4">
        <v>70</v>
      </c>
      <c r="B71" s="2" t="s">
        <v>1208</v>
      </c>
      <c r="C71" s="1" t="str">
        <f>VLOOKUP(B71,'[1]Original Data'!$B$2:$D$554,3,FALSE)</f>
        <v>myerssteelfab.com</v>
      </c>
      <c r="D71" s="2">
        <f t="shared" si="1"/>
        <v>1</v>
      </c>
      <c r="E71" s="2" t="s">
        <v>31</v>
      </c>
      <c r="F71" s="3"/>
    </row>
    <row r="72" spans="1:6" x14ac:dyDescent="0.3">
      <c r="A72" s="4">
        <v>71</v>
      </c>
      <c r="B72" s="2" t="s">
        <v>1210</v>
      </c>
      <c r="C72" s="1" t="str">
        <f>VLOOKUP(B72,'[1]Original Data'!$B$2:$D$554,3,FALSE)</f>
        <v>steelgripinc.com</v>
      </c>
      <c r="D72" s="2">
        <f t="shared" si="1"/>
        <v>1</v>
      </c>
      <c r="E72" s="2" t="s">
        <v>31</v>
      </c>
      <c r="F72" s="3"/>
    </row>
    <row r="73" spans="1:6" x14ac:dyDescent="0.3">
      <c r="A73" s="4">
        <v>72</v>
      </c>
      <c r="B73" s="2" t="s">
        <v>2009</v>
      </c>
      <c r="C73" s="1" t="str">
        <f>VLOOKUP(B73,'[1]Original Data'!$B$2:$D$554,3,FALSE)</f>
        <v>thyssenkrupp-crankshaft.com</v>
      </c>
      <c r="D73" s="2">
        <f t="shared" si="1"/>
        <v>1</v>
      </c>
      <c r="E73" s="2" t="s">
        <v>40</v>
      </c>
      <c r="F73" s="3"/>
    </row>
    <row r="74" spans="1:6" x14ac:dyDescent="0.3">
      <c r="A74" s="4">
        <v>73</v>
      </c>
      <c r="B74" s="2" t="s">
        <v>2004</v>
      </c>
      <c r="C74" s="1" t="str">
        <f>VLOOKUP(B74,'[1]Original Data'!$B$2:$D$554,3,FALSE)</f>
        <v>homecityice.com</v>
      </c>
      <c r="D74" s="2">
        <f t="shared" si="1"/>
        <v>1</v>
      </c>
      <c r="E74" s="2" t="s">
        <v>31</v>
      </c>
      <c r="F74" s="3"/>
    </row>
    <row r="75" spans="1:6" x14ac:dyDescent="0.3">
      <c r="A75" s="4">
        <v>74</v>
      </c>
      <c r="B75" s="2" t="s">
        <v>78</v>
      </c>
      <c r="C75" s="1" t="str">
        <f>VLOOKUP(B75,'[1]Original Data'!$B$2:$D$554,3,FALSE)</f>
        <v>acuitybrands.com</v>
      </c>
      <c r="D75" s="2">
        <f t="shared" si="1"/>
        <v>1</v>
      </c>
      <c r="E75" s="2" t="s">
        <v>40</v>
      </c>
      <c r="F75" s="3"/>
    </row>
    <row r="76" spans="1:6" x14ac:dyDescent="0.3">
      <c r="A76" s="4">
        <v>75</v>
      </c>
      <c r="B76" s="2" t="s">
        <v>138</v>
      </c>
      <c r="C76" s="1" t="str">
        <f>VLOOKUP(B76,'[1]Original Data'!$B$2:$D$554,3,FALSE)</f>
        <v>herr-voss.com</v>
      </c>
      <c r="D76" s="2">
        <f t="shared" si="1"/>
        <v>1</v>
      </c>
      <c r="E76" s="2" t="s">
        <v>31</v>
      </c>
      <c r="F76" s="3"/>
    </row>
    <row r="77" spans="1:6" x14ac:dyDescent="0.3">
      <c r="A77" s="4">
        <v>76</v>
      </c>
      <c r="B77" s="2" t="s">
        <v>143</v>
      </c>
      <c r="C77" s="1" t="str">
        <f>VLOOKUP(B77,'[1]Original Data'!$B$2:$D$554,3,FALSE)</f>
        <v>adm.com</v>
      </c>
      <c r="D77" s="2">
        <f t="shared" si="1"/>
        <v>1</v>
      </c>
      <c r="E77" s="2" t="s">
        <v>31</v>
      </c>
      <c r="F77" s="3"/>
    </row>
    <row r="78" spans="1:6" x14ac:dyDescent="0.3">
      <c r="A78" s="4">
        <v>77</v>
      </c>
      <c r="B78" s="2" t="s">
        <v>188</v>
      </c>
      <c r="C78" s="1" t="str">
        <f>VLOOKUP(B78,'[1]Original Data'!$B$2:$D$554,3,FALSE)</f>
        <v>banjocorp.com</v>
      </c>
      <c r="D78" s="2">
        <f t="shared" si="1"/>
        <v>1</v>
      </c>
      <c r="E78" s="2" t="s">
        <v>40</v>
      </c>
      <c r="F78" s="3"/>
    </row>
    <row r="79" spans="1:6" x14ac:dyDescent="0.3">
      <c r="A79" s="4">
        <v>78</v>
      </c>
      <c r="B79" s="2" t="s">
        <v>369</v>
      </c>
      <c r="C79" s="1" t="str">
        <f>VLOOKUP(B79,'[1]Original Data'!$B$2:$D$554,3,FALSE)</f>
        <v>csiclosures.com</v>
      </c>
      <c r="D79" s="2">
        <f t="shared" si="1"/>
        <v>1</v>
      </c>
      <c r="E79" s="2" t="s">
        <v>40</v>
      </c>
      <c r="F79" s="3"/>
    </row>
    <row r="80" spans="1:6" x14ac:dyDescent="0.3">
      <c r="A80" s="4">
        <v>79</v>
      </c>
      <c r="B80" s="2" t="s">
        <v>411</v>
      </c>
      <c r="C80" s="1" t="str">
        <f>VLOOKUP(B80,'[1]Original Data'!$B$2:$D$554,3,FALSE)</f>
        <v>crawford-industries.com</v>
      </c>
      <c r="D80" s="2">
        <f t="shared" si="1"/>
        <v>1</v>
      </c>
      <c r="E80" s="2" t="s">
        <v>31</v>
      </c>
      <c r="F80" s="3"/>
    </row>
    <row r="81" spans="1:6" x14ac:dyDescent="0.3">
      <c r="A81" s="4">
        <v>80</v>
      </c>
      <c r="B81" s="2" t="s">
        <v>423</v>
      </c>
      <c r="C81" s="1" t="str">
        <f>VLOOKUP(B81,'[1]Original Data'!$B$2:$D$554,3,FALSE)</f>
        <v>crowncork.com</v>
      </c>
      <c r="D81" s="2">
        <f t="shared" si="1"/>
        <v>1</v>
      </c>
      <c r="E81" s="2" t="s">
        <v>40</v>
      </c>
      <c r="F81" s="3"/>
    </row>
    <row r="82" spans="1:6" x14ac:dyDescent="0.3">
      <c r="A82" s="4">
        <v>81</v>
      </c>
      <c r="B82" s="2" t="s">
        <v>629</v>
      </c>
      <c r="C82" s="1" t="e">
        <f>VLOOKUP(B82,'[1]Original Data'!$B$2:$D$554,3,FALSE)</f>
        <v>#REF!</v>
      </c>
      <c r="D82" s="2" t="e">
        <f t="shared" si="1"/>
        <v>#REF!</v>
      </c>
      <c r="E82" s="2"/>
      <c r="F82" s="3">
        <v>0</v>
      </c>
    </row>
    <row r="83" spans="1:6" x14ac:dyDescent="0.3">
      <c r="A83" s="4">
        <v>82</v>
      </c>
      <c r="B83" s="2" t="s">
        <v>730</v>
      </c>
      <c r="C83" s="1" t="str">
        <f>VLOOKUP(B83,'[1]Original Data'!$B$2:$D$554,3,FALSE)</f>
        <v>heritageproductsinc.com</v>
      </c>
      <c r="D83" s="2">
        <f t="shared" si="1"/>
        <v>1</v>
      </c>
      <c r="E83" s="2" t="s">
        <v>31</v>
      </c>
      <c r="F83" s="3"/>
    </row>
    <row r="84" spans="1:6" x14ac:dyDescent="0.3">
      <c r="A84" s="4">
        <v>83</v>
      </c>
      <c r="B84" s="2" t="s">
        <v>948</v>
      </c>
      <c r="C84" s="1" t="str">
        <f>VLOOKUP(B84,'[1]Original Data'!$B$2:$D$554,3,FALSE)</f>
        <v>internationalpaper.com</v>
      </c>
      <c r="D84" s="2">
        <f t="shared" si="1"/>
        <v>1</v>
      </c>
      <c r="E84" s="2" t="s">
        <v>40</v>
      </c>
      <c r="F84" s="3"/>
    </row>
    <row r="85" spans="1:6" x14ac:dyDescent="0.3">
      <c r="A85" s="4">
        <v>84</v>
      </c>
      <c r="B85" s="2" t="s">
        <v>1041</v>
      </c>
      <c r="C85" s="1" t="str">
        <f>VLOOKUP(B85,'[1]Original Data'!$B$2:$D$554,3,FALSE)</f>
        <v>thekrogerco.com</v>
      </c>
      <c r="D85" s="2">
        <f t="shared" si="1"/>
        <v>1</v>
      </c>
      <c r="E85" s="2" t="s">
        <v>40</v>
      </c>
      <c r="F85" s="3"/>
    </row>
    <row r="86" spans="1:6" x14ac:dyDescent="0.3">
      <c r="A86" s="4">
        <v>85</v>
      </c>
      <c r="B86" s="2" t="s">
        <v>1241</v>
      </c>
      <c r="C86" s="1" t="str">
        <f>VLOOKUP(B86,'[1]Original Data'!$B$2:$D$554,3,FALSE)</f>
        <v>newmarketplastics.net</v>
      </c>
      <c r="D86" s="2">
        <f t="shared" si="1"/>
        <v>1</v>
      </c>
      <c r="E86" s="2" t="s">
        <v>31</v>
      </c>
      <c r="F86" s="3"/>
    </row>
    <row r="87" spans="1:6" x14ac:dyDescent="0.3">
      <c r="A87" s="4">
        <v>86</v>
      </c>
      <c r="B87" s="2" t="s">
        <v>1244</v>
      </c>
      <c r="C87" s="1" t="str">
        <f>VLOOKUP(B87,'[1]Original Data'!$B$2:$D$554,3,FALSE)</f>
        <v>norcote.com</v>
      </c>
      <c r="D87" s="2">
        <f t="shared" si="1"/>
        <v>1</v>
      </c>
      <c r="E87" s="2" t="s">
        <v>31</v>
      </c>
      <c r="F87" s="3"/>
    </row>
    <row r="88" spans="1:6" x14ac:dyDescent="0.3">
      <c r="A88" s="4">
        <v>87</v>
      </c>
      <c r="B88" s="2" t="s">
        <v>848</v>
      </c>
      <c r="C88" s="1" t="str">
        <f>VLOOKUP(B88,'[1]Original Data'!$B$2:$D$554,3,FALSE)</f>
        <v>nucor.com</v>
      </c>
      <c r="D88" s="2">
        <f t="shared" si="1"/>
        <v>1</v>
      </c>
      <c r="E88" s="2" t="s">
        <v>31</v>
      </c>
      <c r="F88" s="3"/>
    </row>
    <row r="89" spans="1:6" x14ac:dyDescent="0.3">
      <c r="A89" s="4">
        <v>88</v>
      </c>
      <c r="B89" s="2" t="s">
        <v>1249</v>
      </c>
      <c r="C89" s="1" t="str">
        <f>VLOOKUP(B89,'[1]Original Data'!$B$2:$D$554,3,FALSE)</f>
        <v>metalmaster.com/performance.html</v>
      </c>
      <c r="D89" s="2">
        <f t="shared" si="1"/>
        <v>1</v>
      </c>
      <c r="E89" s="2" t="s">
        <v>31</v>
      </c>
      <c r="F89" s="3"/>
    </row>
    <row r="90" spans="1:6" x14ac:dyDescent="0.3">
      <c r="A90" s="4">
        <v>89</v>
      </c>
      <c r="B90" s="2" t="s">
        <v>1948</v>
      </c>
      <c r="C90" s="1" t="str">
        <f>VLOOKUP(B90,'[1]Original Data'!$B$2:$D$554,3,FALSE)</f>
        <v>rrdonnelley.com</v>
      </c>
      <c r="D90" s="2">
        <f t="shared" si="1"/>
        <v>1</v>
      </c>
      <c r="E90" s="2" t="s">
        <v>40</v>
      </c>
      <c r="F90" s="3"/>
    </row>
    <row r="91" spans="1:6" x14ac:dyDescent="0.3">
      <c r="A91" s="4">
        <v>90</v>
      </c>
      <c r="B91" s="2" t="s">
        <v>1253</v>
      </c>
      <c r="C91" s="1" t="str">
        <f>VLOOKUP(B91,'[1]Original Data'!$B$2:$D$554,3,FALSE)</f>
        <v>raybestospowertrain.com</v>
      </c>
      <c r="D91" s="2">
        <f t="shared" si="1"/>
        <v>1</v>
      </c>
      <c r="E91" s="2" t="s">
        <v>40</v>
      </c>
      <c r="F91" s="3"/>
    </row>
    <row r="92" spans="1:6" x14ac:dyDescent="0.3">
      <c r="A92" s="4">
        <v>91</v>
      </c>
      <c r="B92" s="13" t="s">
        <v>1254</v>
      </c>
      <c r="C92" s="1" t="e">
        <f>VLOOKUP(B92,'[1]Original Data'!$B$2:$D$554,3,FALSE)</f>
        <v>#REF!</v>
      </c>
      <c r="D92" s="2" t="e">
        <f t="shared" si="1"/>
        <v>#REF!</v>
      </c>
      <c r="E92" s="2"/>
      <c r="F92" s="3">
        <v>0</v>
      </c>
    </row>
    <row r="93" spans="1:6" x14ac:dyDescent="0.3">
      <c r="A93" s="4">
        <v>92</v>
      </c>
      <c r="B93" s="2" t="s">
        <v>1255</v>
      </c>
      <c r="C93" s="1" t="str">
        <f>VLOOKUP(B93,'[1]Original Data'!$B$2:$D$554,3,FALSE)</f>
        <v>allomatic.com</v>
      </c>
      <c r="D93" s="2">
        <f t="shared" si="1"/>
        <v>1</v>
      </c>
      <c r="E93" s="2" t="s">
        <v>40</v>
      </c>
      <c r="F93" s="3"/>
    </row>
    <row r="94" spans="1:6" x14ac:dyDescent="0.3">
      <c r="A94" s="4">
        <v>93</v>
      </c>
      <c r="B94" s="2" t="s">
        <v>1257</v>
      </c>
      <c r="C94" s="1" t="str">
        <f>VLOOKUP(B94,'[1]Original Data'!$B$2:$D$554,3,FALSE)</f>
        <v>sommercorp.com</v>
      </c>
      <c r="D94" s="2">
        <f t="shared" si="1"/>
        <v>1</v>
      </c>
      <c r="E94" s="2" t="s">
        <v>40</v>
      </c>
      <c r="F94" s="3"/>
    </row>
    <row r="95" spans="1:6" x14ac:dyDescent="0.3">
      <c r="A95" s="4">
        <v>94</v>
      </c>
      <c r="B95" s="2" t="s">
        <v>1973</v>
      </c>
      <c r="C95" s="1" t="str">
        <f>VLOOKUP(B95,'[1]Original Data'!$B$2:$D$554,3,FALSE)</f>
        <v>www.spibinding.com</v>
      </c>
      <c r="D95" s="2">
        <f t="shared" si="1"/>
        <v>1</v>
      </c>
      <c r="E95" s="2" t="s">
        <v>31</v>
      </c>
      <c r="F95" s="3"/>
    </row>
    <row r="96" spans="1:6" x14ac:dyDescent="0.3">
      <c r="A96" s="4">
        <v>95</v>
      </c>
      <c r="B96" s="2" t="s">
        <v>1262</v>
      </c>
      <c r="C96" s="1" t="str">
        <f>VLOOKUP(B96,'[1]Original Data'!$B$2:$D$554,3,FALSE)</f>
        <v>steeltechnologies.com</v>
      </c>
      <c r="D96" s="2">
        <f t="shared" si="1"/>
        <v>1</v>
      </c>
      <c r="E96" s="2" t="s">
        <v>31</v>
      </c>
      <c r="F96" s="3"/>
    </row>
    <row r="97" spans="1:6" x14ac:dyDescent="0.3">
      <c r="A97" s="4">
        <v>96</v>
      </c>
      <c r="B97" s="2" t="s">
        <v>1993</v>
      </c>
      <c r="C97" s="1" t="str">
        <f>VLOOKUP(B97,'[1]Original Data'!$B$2:$D$554,3,FALSE)</f>
        <v>contracting.tsg.bz</v>
      </c>
      <c r="D97" s="2">
        <f t="shared" si="1"/>
        <v>1</v>
      </c>
      <c r="E97" s="2" t="s">
        <v>40</v>
      </c>
      <c r="F97" s="3"/>
    </row>
    <row r="98" spans="1:6" x14ac:dyDescent="0.3">
      <c r="A98" s="4">
        <v>97</v>
      </c>
      <c r="B98" s="2" t="s">
        <v>2086</v>
      </c>
      <c r="C98" s="1" t="str">
        <f>VLOOKUP(B98,'[1]Original Data'!$B$2:$D$554,3,FALSE)</f>
        <v>cpm.net</v>
      </c>
      <c r="D98" s="2">
        <f t="shared" si="1"/>
        <v>1</v>
      </c>
      <c r="E98" s="2" t="s">
        <v>40</v>
      </c>
      <c r="F98" s="3"/>
    </row>
    <row r="99" spans="1:6" x14ac:dyDescent="0.3">
      <c r="A99" s="4">
        <v>98</v>
      </c>
      <c r="B99" s="2" t="s">
        <v>240</v>
      </c>
      <c r="C99" s="1" t="str">
        <f>VLOOKUP(B99,'[1]Original Data'!$B$2:$D$554,3,FALSE)</f>
        <v>braunability.com</v>
      </c>
      <c r="D99" s="2">
        <f t="shared" si="1"/>
        <v>1</v>
      </c>
      <c r="E99" s="2" t="s">
        <v>31</v>
      </c>
      <c r="F99" s="3"/>
    </row>
    <row r="100" spans="1:6" x14ac:dyDescent="0.3">
      <c r="A100" s="4">
        <v>99</v>
      </c>
      <c r="B100" s="2" t="s">
        <v>359</v>
      </c>
      <c r="C100" s="1" t="str">
        <f>VLOOKUP(B100,'[1]Original Data'!$B$2:$D$554,3,FALSE)</f>
        <v>cdffilter.com</v>
      </c>
      <c r="D100" s="2">
        <f t="shared" si="1"/>
        <v>1</v>
      </c>
      <c r="E100" s="2" t="s">
        <v>31</v>
      </c>
      <c r="F100" s="3"/>
    </row>
    <row r="101" spans="1:6" x14ac:dyDescent="0.3">
      <c r="A101" s="4">
        <v>100</v>
      </c>
      <c r="B101" s="2" t="s">
        <v>625</v>
      </c>
      <c r="C101" s="1" t="str">
        <f>VLOOKUP(B101,'[1]Original Data'!$B$2:$D$554,3,FALSE)</f>
        <v>fratco.com</v>
      </c>
      <c r="D101" s="2">
        <f t="shared" si="1"/>
        <v>1</v>
      </c>
      <c r="E101" s="2" t="s">
        <v>40</v>
      </c>
      <c r="F101" s="3"/>
    </row>
    <row r="102" spans="1:6" x14ac:dyDescent="0.3">
      <c r="A102" s="4">
        <v>101</v>
      </c>
      <c r="B102" s="2" t="s">
        <v>639</v>
      </c>
      <c r="C102" s="1" t="str">
        <f>VLOOKUP(B102,'[1]Original Data'!$B$2:$D$554,3,FALSE)</f>
        <v>galbreathproducts.com</v>
      </c>
      <c r="D102" s="2">
        <f t="shared" si="1"/>
        <v>1</v>
      </c>
      <c r="E102" s="2" t="s">
        <v>31</v>
      </c>
      <c r="F102" s="3"/>
    </row>
    <row r="103" spans="1:6" x14ac:dyDescent="0.3">
      <c r="A103" s="4">
        <v>102</v>
      </c>
      <c r="B103" s="2" t="s">
        <v>643</v>
      </c>
      <c r="C103" s="1" t="str">
        <f>VLOOKUP(B103,'[1]Original Data'!$B$2:$D$554,3,FALSE)</f>
        <v>galfab.com</v>
      </c>
      <c r="D103" s="2">
        <f t="shared" si="1"/>
        <v>1</v>
      </c>
      <c r="E103" s="2" t="s">
        <v>40</v>
      </c>
      <c r="F103" s="3"/>
    </row>
    <row r="104" spans="1:6" x14ac:dyDescent="0.3">
      <c r="A104" s="4">
        <v>103</v>
      </c>
      <c r="B104" s="2" t="s">
        <v>994</v>
      </c>
      <c r="C104" s="1" t="str">
        <f>VLOOKUP(B104,'[1]Original Data'!$B$2:$D$554,3,FALSE)</f>
        <v>jsifurniture.com</v>
      </c>
      <c r="D104" s="2">
        <f t="shared" si="1"/>
        <v>1</v>
      </c>
      <c r="E104" s="2" t="s">
        <v>31</v>
      </c>
      <c r="F104" s="3"/>
    </row>
    <row r="105" spans="1:6" x14ac:dyDescent="0.3">
      <c r="A105" s="4">
        <v>104</v>
      </c>
      <c r="B105" s="2" t="s">
        <v>1275</v>
      </c>
      <c r="C105" s="1" t="str">
        <f>VLOOKUP(B105,'[1]Original Data'!$B$2:$D$554,3,FALSE)</f>
        <v>metalfabengineering.com</v>
      </c>
      <c r="D105" s="2">
        <f t="shared" si="1"/>
        <v>1</v>
      </c>
      <c r="E105" s="2" t="s">
        <v>31</v>
      </c>
      <c r="F105" s="3"/>
    </row>
    <row r="106" spans="1:6" x14ac:dyDescent="0.3">
      <c r="A106" s="4">
        <v>105</v>
      </c>
      <c r="B106" s="2" t="s">
        <v>1933</v>
      </c>
      <c r="C106" s="1" t="str">
        <f>VLOOKUP(B106,'[1]Original Data'!$B$2:$D$554,3,FALSE)</f>
        <v>plymouth.com</v>
      </c>
      <c r="D106" s="2">
        <f t="shared" si="1"/>
        <v>1</v>
      </c>
      <c r="E106" s="2" t="s">
        <v>40</v>
      </c>
      <c r="F106" s="3"/>
    </row>
    <row r="107" spans="1:6" x14ac:dyDescent="0.3">
      <c r="A107" s="4">
        <v>106</v>
      </c>
      <c r="B107" s="2" t="s">
        <v>1279</v>
      </c>
      <c r="C107" s="1" t="str">
        <f>VLOOKUP(B107,'[1]Original Data'!$B$2:$D$554,3,FALSE)</f>
        <v>sandsprecast.com</v>
      </c>
      <c r="D107" s="2">
        <f t="shared" si="1"/>
        <v>1</v>
      </c>
      <c r="E107" s="2" t="s">
        <v>31</v>
      </c>
      <c r="F107" s="3"/>
    </row>
    <row r="108" spans="1:6" x14ac:dyDescent="0.3">
      <c r="A108" s="4">
        <v>107</v>
      </c>
      <c r="B108" s="13" t="s">
        <v>1281</v>
      </c>
      <c r="C108" s="1" t="e">
        <f>VLOOKUP(B108,'[1]Original Data'!$B$2:$D$554,3,FALSE)</f>
        <v>#REF!</v>
      </c>
      <c r="D108" s="2" t="e">
        <f t="shared" si="1"/>
        <v>#REF!</v>
      </c>
      <c r="E108" s="2"/>
      <c r="F108" s="3">
        <v>0</v>
      </c>
    </row>
    <row r="109" spans="1:6" x14ac:dyDescent="0.3">
      <c r="A109" s="4">
        <v>108</v>
      </c>
      <c r="B109" s="2" t="s">
        <v>1283</v>
      </c>
      <c r="C109" s="1" t="str">
        <f>VLOOKUP(B109,'[1]Original Data'!$B$2:$D$554,3,FALSE)</f>
        <v>braunlift.com</v>
      </c>
      <c r="D109" s="2">
        <f t="shared" si="1"/>
        <v>1</v>
      </c>
      <c r="E109" s="2" t="s">
        <v>31</v>
      </c>
      <c r="F109" s="3"/>
    </row>
    <row r="110" spans="1:6" x14ac:dyDescent="0.3">
      <c r="A110" s="4">
        <v>109</v>
      </c>
      <c r="B110" s="2" t="s">
        <v>1286</v>
      </c>
      <c r="C110" s="1" t="str">
        <f>VLOOKUP(B110,'[1]Original Data'!$B$2:$D$554,3,FALSE)</f>
        <v>wastequip.com</v>
      </c>
      <c r="D110" s="2">
        <f t="shared" si="1"/>
        <v>1</v>
      </c>
      <c r="E110" s="2" t="s">
        <v>40</v>
      </c>
      <c r="F110" s="3"/>
    </row>
    <row r="111" spans="1:6" x14ac:dyDescent="0.3">
      <c r="A111" s="4">
        <v>110</v>
      </c>
      <c r="B111" s="2" t="s">
        <v>1916</v>
      </c>
      <c r="C111" s="1" t="str">
        <f>VLOOKUP(B111,'[1]Original Data'!$B$2:$D$554,3,FALSE)</f>
        <v>oscarwinski.com</v>
      </c>
      <c r="D111" s="2">
        <f t="shared" si="1"/>
        <v>1</v>
      </c>
      <c r="E111" s="2" t="s">
        <v>31</v>
      </c>
      <c r="F111" s="3"/>
    </row>
    <row r="112" spans="1:6" x14ac:dyDescent="0.3">
      <c r="A112" s="4">
        <v>111</v>
      </c>
      <c r="B112" s="2" t="s">
        <v>807</v>
      </c>
      <c r="C112" s="1" t="str">
        <f>VLOOKUP(B112,'[1]Original Data'!$B$2:$D$554,3,FALSE)</f>
        <v>fairfieldmfg.com</v>
      </c>
      <c r="D112" s="2">
        <f t="shared" si="1"/>
        <v>1</v>
      </c>
      <c r="E112" s="2" t="s">
        <v>31</v>
      </c>
      <c r="F112" s="3"/>
    </row>
    <row r="113" spans="1:6" x14ac:dyDescent="0.3">
      <c r="A113" s="4">
        <v>112</v>
      </c>
      <c r="B113" s="2" t="s">
        <v>2030</v>
      </c>
      <c r="C113" s="1" t="str">
        <f>VLOOKUP(B113,'[1]Original Data'!$B$2:$D$554,3,FALSE)</f>
        <v>voestalpine.com</v>
      </c>
      <c r="D113" s="2">
        <f t="shared" si="1"/>
        <v>1</v>
      </c>
      <c r="E113" s="2" t="s">
        <v>31</v>
      </c>
      <c r="F113" s="3"/>
    </row>
    <row r="114" spans="1:6" x14ac:dyDescent="0.3">
      <c r="A114" s="4">
        <v>113</v>
      </c>
      <c r="B114" s="2" t="s">
        <v>1291</v>
      </c>
      <c r="C114" s="1" t="str">
        <f>VLOOKUP(B114,'[1]Original Data'!$B$2:$D$554,3,FALSE)</f>
        <v>ge.com</v>
      </c>
      <c r="D114" s="2">
        <f t="shared" si="1"/>
        <v>1</v>
      </c>
      <c r="E114" s="2" t="s">
        <v>40</v>
      </c>
      <c r="F114" s="3"/>
    </row>
    <row r="115" spans="1:6" x14ac:dyDescent="0.3">
      <c r="A115" s="4">
        <v>114</v>
      </c>
      <c r="B115" s="2" t="s">
        <v>43</v>
      </c>
      <c r="C115" s="1" t="str">
        <f>VLOOKUP(B115,'[1]Original Data'!$B$2:$D$554,3,FALSE)</f>
        <v>brightsheetmetal.com/a-to-z-sheet-metal</v>
      </c>
      <c r="D115" s="2">
        <f t="shared" si="1"/>
        <v>1</v>
      </c>
      <c r="E115" s="2" t="s">
        <v>31</v>
      </c>
      <c r="F115" s="3"/>
    </row>
    <row r="116" spans="1:6" x14ac:dyDescent="0.3">
      <c r="A116" s="4">
        <v>115</v>
      </c>
      <c r="B116" s="2" t="s">
        <v>72</v>
      </c>
      <c r="C116" s="1" t="str">
        <f>VLOOKUP(B116,'[1]Original Data'!$B$2:$D$554,3,FALSE)</f>
        <v>acell.com</v>
      </c>
      <c r="D116" s="2">
        <f t="shared" si="1"/>
        <v>1</v>
      </c>
      <c r="E116" s="2" t="s">
        <v>31</v>
      </c>
      <c r="F116" s="3"/>
    </row>
    <row r="117" spans="1:6" x14ac:dyDescent="0.3">
      <c r="A117" s="4">
        <v>116</v>
      </c>
      <c r="B117" s="2" t="s">
        <v>84</v>
      </c>
      <c r="C117" s="1" t="str">
        <f>VLOOKUP(B117,'[1]Original Data'!$B$2:$D$554,3,FALSE)</f>
        <v>apt-power.com</v>
      </c>
      <c r="D117" s="2">
        <f t="shared" si="1"/>
        <v>1</v>
      </c>
      <c r="E117" s="2" t="s">
        <v>40</v>
      </c>
      <c r="F117" s="3"/>
    </row>
    <row r="118" spans="1:6" x14ac:dyDescent="0.3">
      <c r="A118" s="4">
        <v>117</v>
      </c>
      <c r="B118" s="2" t="s">
        <v>88</v>
      </c>
      <c r="C118" s="1" t="str">
        <f>VLOOKUP(B118,'[1]Original Data'!$B$2:$D$554,3,FALSE)</f>
        <v>polyscitech.com</v>
      </c>
      <c r="D118" s="2">
        <f t="shared" si="1"/>
        <v>1</v>
      </c>
      <c r="E118" s="2" t="s">
        <v>40</v>
      </c>
      <c r="F118" s="3"/>
    </row>
    <row r="119" spans="1:6" x14ac:dyDescent="0.3">
      <c r="A119" s="4">
        <v>118</v>
      </c>
      <c r="B119" s="2" t="s">
        <v>95</v>
      </c>
      <c r="C119" s="1" t="str">
        <f>VLOOKUP(B119,'[1]Original Data'!$B$2:$D$554,3,FALSE)</f>
        <v>arconic.com</v>
      </c>
      <c r="D119" s="2">
        <f t="shared" si="1"/>
        <v>1</v>
      </c>
      <c r="E119" s="2" t="s">
        <v>31</v>
      </c>
      <c r="F119" s="3"/>
    </row>
    <row r="120" spans="1:6" x14ac:dyDescent="0.3">
      <c r="A120" s="4">
        <v>119</v>
      </c>
      <c r="B120" s="2" t="s">
        <v>100</v>
      </c>
      <c r="C120" s="1" t="str">
        <f>VLOOKUP(B120,'[1]Original Data'!$B$2:$D$554,3,FALSE)</f>
        <v>aspi-nc.com</v>
      </c>
      <c r="D120" s="2">
        <f t="shared" si="1"/>
        <v>1</v>
      </c>
      <c r="E120" s="2"/>
      <c r="F120" s="3"/>
    </row>
    <row r="121" spans="1:6" x14ac:dyDescent="0.3">
      <c r="A121" s="4">
        <v>120</v>
      </c>
      <c r="B121" s="2" t="s">
        <v>106</v>
      </c>
      <c r="C121" s="1" t="str">
        <f>VLOOKUP(B121,'[1]Original Data'!$B$2:$D$554,3,FALSE)</f>
        <v>alloycustomproducts.com</v>
      </c>
      <c r="D121" s="2">
        <f t="shared" si="1"/>
        <v>1</v>
      </c>
      <c r="E121" s="2"/>
      <c r="F121" s="3"/>
    </row>
    <row r="122" spans="1:6" x14ac:dyDescent="0.3">
      <c r="A122" s="4">
        <v>121</v>
      </c>
      <c r="B122" s="2" t="s">
        <v>110</v>
      </c>
      <c r="C122" s="1" t="str">
        <f>VLOOKUP(B122,'[1]Original Data'!$B$2:$D$554,3,FALSE)</f>
        <v>ind-pallet-corp.com</v>
      </c>
      <c r="D122" s="2">
        <f t="shared" si="1"/>
        <v>1</v>
      </c>
      <c r="E122" s="2"/>
      <c r="F122" s="3"/>
    </row>
    <row r="123" spans="1:6" x14ac:dyDescent="0.3">
      <c r="A123" s="4">
        <v>122</v>
      </c>
      <c r="B123" s="2" t="s">
        <v>128</v>
      </c>
      <c r="C123" s="1" t="str">
        <f>VLOOKUP(B123,'[1]Original Data'!$B$2:$D$554,3,FALSE)</f>
        <v>ssci-inc.com</v>
      </c>
      <c r="D123" s="2">
        <f t="shared" si="1"/>
        <v>1</v>
      </c>
      <c r="E123" s="2"/>
      <c r="F123" s="3"/>
    </row>
    <row r="124" spans="1:6" x14ac:dyDescent="0.3">
      <c r="A124" s="4">
        <v>123</v>
      </c>
      <c r="B124" s="2" t="s">
        <v>148</v>
      </c>
      <c r="C124" s="1" t="str">
        <f>VLOOKUP(B124,'[1]Original Data'!$B$2:$D$554,3,FALSE)</f>
        <v>arconic.com</v>
      </c>
      <c r="D124" s="2">
        <f t="shared" si="1"/>
        <v>1</v>
      </c>
      <c r="E124" s="2"/>
      <c r="F124" s="3"/>
    </row>
    <row r="125" spans="1:6" x14ac:dyDescent="0.3">
      <c r="A125" s="4">
        <v>124</v>
      </c>
      <c r="B125" s="2" t="s">
        <v>214</v>
      </c>
      <c r="C125" s="1" t="str">
        <f>VLOOKUP(B125,'[1]Original Data'!$B$2:$D$554,3,FALSE)</f>
        <v>BIOANALYTICAL.COM</v>
      </c>
      <c r="D125" s="2">
        <f t="shared" si="1"/>
        <v>1</v>
      </c>
      <c r="E125" s="2"/>
      <c r="F125" s="3"/>
    </row>
    <row r="126" spans="1:6" x14ac:dyDescent="0.3">
      <c r="A126" s="4">
        <v>125</v>
      </c>
      <c r="B126" s="2" t="s">
        <v>228</v>
      </c>
      <c r="C126" s="1" t="str">
        <f>VLOOKUP(B126,'[1]Original Data'!$B$2:$D$554,3,FALSE)</f>
        <v>bollocktops.com</v>
      </c>
      <c r="D126" s="2">
        <f t="shared" si="1"/>
        <v>1</v>
      </c>
      <c r="E126" s="2"/>
      <c r="F126" s="3"/>
    </row>
    <row r="127" spans="1:6" x14ac:dyDescent="0.3">
      <c r="A127" s="4">
        <v>126</v>
      </c>
      <c r="B127" s="2" t="s">
        <v>245</v>
      </c>
      <c r="C127" s="1" t="str">
        <f>VLOOKUP(B127,'[1]Original Data'!$B$2:$D$554,3,FALSE)</f>
        <v>browellbellhousing.com</v>
      </c>
      <c r="D127" s="2">
        <f t="shared" si="1"/>
        <v>1</v>
      </c>
      <c r="E127" s="2"/>
      <c r="F127" s="3"/>
    </row>
    <row r="128" spans="1:6" x14ac:dyDescent="0.3">
      <c r="A128" s="4">
        <v>127</v>
      </c>
      <c r="B128" s="2" t="s">
        <v>287</v>
      </c>
      <c r="C128" s="1" t="str">
        <f>VLOOKUP(B128,'[1]Original Data'!$B$2:$D$554,3,FALSE)</f>
        <v>carlex.com</v>
      </c>
      <c r="D128" s="2">
        <f t="shared" si="1"/>
        <v>1</v>
      </c>
      <c r="E128" s="2"/>
      <c r="F128" s="3"/>
    </row>
    <row r="129" spans="1:6" x14ac:dyDescent="0.3">
      <c r="A129" s="4">
        <v>128</v>
      </c>
      <c r="B129" s="2" t="s">
        <v>299</v>
      </c>
      <c r="C129" s="1" t="str">
        <f>VLOOKUP(B129,'[1]Original Data'!$B$2:$D$554,3,FALSE)</f>
        <v>cartcorp.com</v>
      </c>
      <c r="D129" s="2">
        <f t="shared" ref="D129:D191" si="2">IF(C129=0,0,1)</f>
        <v>1</v>
      </c>
      <c r="E129" s="2"/>
      <c r="F129" s="3"/>
    </row>
    <row r="130" spans="1:6" x14ac:dyDescent="0.3">
      <c r="A130" s="4">
        <v>129</v>
      </c>
      <c r="B130" s="2" t="s">
        <v>309</v>
      </c>
      <c r="C130" s="1" t="str">
        <f>VLOOKUP(B130,'[1]Original Data'!$B$2:$D$554,3,FALSE)</f>
        <v>caterpillar.com</v>
      </c>
      <c r="D130" s="2">
        <f t="shared" si="2"/>
        <v>1</v>
      </c>
      <c r="E130" s="2" t="s">
        <v>40</v>
      </c>
      <c r="F130" s="3"/>
    </row>
    <row r="131" spans="1:6" x14ac:dyDescent="0.3">
      <c r="A131" s="4">
        <v>130</v>
      </c>
      <c r="B131" s="2" t="s">
        <v>331</v>
      </c>
      <c r="C131" s="1" t="str">
        <f>VLOOKUP(B131,'[1]Original Data'!$B$2:$D$554,3,FALSE)</f>
        <v>chromcraft-revington.com</v>
      </c>
      <c r="D131" s="2">
        <f t="shared" si="2"/>
        <v>1</v>
      </c>
      <c r="E131" s="2"/>
      <c r="F131" s="3"/>
    </row>
    <row r="132" spans="1:6" x14ac:dyDescent="0.3">
      <c r="A132" s="4">
        <v>131</v>
      </c>
      <c r="B132" s="2" t="s">
        <v>374</v>
      </c>
      <c r="C132" s="1" t="str">
        <f>VLOOKUP(B132,'[1]Original Data'!$B$2:$D$554,3,FALSE)</f>
        <v>colemancable.com</v>
      </c>
      <c r="D132" s="2">
        <f t="shared" si="2"/>
        <v>1</v>
      </c>
      <c r="E132" s="2"/>
      <c r="F132" s="3"/>
    </row>
    <row r="133" spans="1:6" x14ac:dyDescent="0.3">
      <c r="A133" s="4">
        <v>132</v>
      </c>
      <c r="B133" s="2" t="s">
        <v>453</v>
      </c>
      <c r="C133" s="1" t="str">
        <f>VLOOKUP(B133,'[1]Original Data'!$B$2:$D$554,3,FALSE)</f>
        <v>browellbellhousing.com</v>
      </c>
      <c r="D133" s="2">
        <f t="shared" si="2"/>
        <v>1</v>
      </c>
      <c r="E133" s="2"/>
      <c r="F133" s="3"/>
    </row>
    <row r="134" spans="1:6" x14ac:dyDescent="0.3">
      <c r="A134" s="4">
        <v>133</v>
      </c>
      <c r="B134" s="2" t="s">
        <v>459</v>
      </c>
      <c r="C134" s="1" t="str">
        <f>VLOOKUP(B134,'[1]Original Data'!$B$2:$D$554,3,FALSE)</f>
        <v>custommachininginc.com</v>
      </c>
      <c r="D134" s="2">
        <f t="shared" si="2"/>
        <v>1</v>
      </c>
      <c r="E134" s="2"/>
      <c r="F134" s="3"/>
    </row>
    <row r="135" spans="1:6" x14ac:dyDescent="0.3">
      <c r="A135" s="4">
        <v>134</v>
      </c>
      <c r="B135" s="2" t="s">
        <v>464</v>
      </c>
      <c r="C135" s="1" t="str">
        <f>VLOOKUP(B135,'[1]Original Data'!$B$2:$D$554,3,FALSE)</f>
        <v>dayton-phoenix.com</v>
      </c>
      <c r="D135" s="2">
        <f t="shared" si="2"/>
        <v>1</v>
      </c>
      <c r="E135" s="2"/>
      <c r="F135" s="3"/>
    </row>
    <row r="136" spans="1:6" x14ac:dyDescent="0.3">
      <c r="A136" s="4">
        <v>135</v>
      </c>
      <c r="B136" s="2" t="s">
        <v>565</v>
      </c>
      <c r="C136" s="1" t="str">
        <f>VLOOKUP(B136,'[1]Original Data'!$B$2:$D$554,3,FALSE)</f>
        <v>endocyte.com</v>
      </c>
      <c r="D136" s="2">
        <f t="shared" si="2"/>
        <v>1</v>
      </c>
      <c r="E136" s="2"/>
      <c r="F136" s="3"/>
    </row>
    <row r="137" spans="1:6" x14ac:dyDescent="0.3">
      <c r="A137" s="4">
        <v>136</v>
      </c>
      <c r="B137" s="2" t="s">
        <v>587</v>
      </c>
      <c r="C137" s="1" t="str">
        <f>VLOOKUP(B137,'[1]Original Data'!$B$2:$D$554,3,FALSE)</f>
        <v>evonik.us</v>
      </c>
      <c r="D137" s="2">
        <f t="shared" si="2"/>
        <v>1</v>
      </c>
      <c r="E137" s="2"/>
      <c r="F137" s="3"/>
    </row>
    <row r="138" spans="1:6" x14ac:dyDescent="0.3">
      <c r="A138" s="4">
        <v>137</v>
      </c>
      <c r="B138" s="2" t="s">
        <v>2087</v>
      </c>
      <c r="C138" s="1" t="str">
        <f>VLOOKUP(B138,'[1]Original Data'!$B$2:$D$554,3,FALSE)</f>
        <v>fairfieldmfg.com</v>
      </c>
      <c r="D138" s="2">
        <f t="shared" si="2"/>
        <v>1</v>
      </c>
      <c r="E138" s="2"/>
      <c r="F138" s="3"/>
    </row>
    <row r="139" spans="1:6" x14ac:dyDescent="0.3">
      <c r="A139" s="4">
        <v>138</v>
      </c>
      <c r="B139" s="2" t="s">
        <v>652</v>
      </c>
      <c r="C139" s="1" t="str">
        <f>VLOOKUP(B139,'[1]Original Data'!$B$2:$D$554,3,FALSE)</f>
        <v>geosc.com</v>
      </c>
      <c r="D139" s="2">
        <f t="shared" si="2"/>
        <v>1</v>
      </c>
      <c r="E139" s="2"/>
      <c r="F139" s="3"/>
    </row>
    <row r="140" spans="1:6" x14ac:dyDescent="0.3">
      <c r="A140" s="4">
        <v>139</v>
      </c>
      <c r="B140" s="2" t="s">
        <v>657</v>
      </c>
      <c r="C140" s="1" t="str">
        <f>VLOOKUP(B140,'[1]Original Data'!$B$2:$D$554,3,FALSE)</f>
        <v>geversaircraft.com</v>
      </c>
      <c r="D140" s="2">
        <f t="shared" si="2"/>
        <v>1</v>
      </c>
      <c r="E140" s="2"/>
      <c r="F140" s="3"/>
    </row>
    <row r="141" spans="1:6" x14ac:dyDescent="0.3">
      <c r="A141" s="4">
        <v>140</v>
      </c>
      <c r="B141" s="13" t="s">
        <v>669</v>
      </c>
      <c r="C141" s="1" t="e">
        <f>VLOOKUP(B141,'[1]Original Data'!$B$2:$D$554,3,FALSE)</f>
        <v>#REF!</v>
      </c>
      <c r="D141" s="2" t="e">
        <f t="shared" si="2"/>
        <v>#REF!</v>
      </c>
      <c r="E141" s="2"/>
      <c r="F141" s="3">
        <v>0</v>
      </c>
    </row>
    <row r="142" spans="1:6" x14ac:dyDescent="0.3">
      <c r="A142" s="4">
        <v>141</v>
      </c>
      <c r="B142" s="13" t="s">
        <v>699</v>
      </c>
      <c r="C142" s="1" t="e">
        <f>VLOOKUP(B142,'[1]Original Data'!$B$2:$D$554,3,FALSE)</f>
        <v>#REF!</v>
      </c>
      <c r="D142" s="2" t="e">
        <f t="shared" si="2"/>
        <v>#REF!</v>
      </c>
      <c r="E142" s="2"/>
      <c r="F142" s="3">
        <v>0</v>
      </c>
    </row>
    <row r="143" spans="1:6" x14ac:dyDescent="0.3">
      <c r="A143" s="4">
        <v>142</v>
      </c>
      <c r="B143" s="2" t="s">
        <v>926</v>
      </c>
      <c r="C143" s="1" t="str">
        <f>VLOOKUP(B143,'[1]Original Data'!$B$2:$D$554,3,FALSE)</f>
        <v>indianasteelfabricating.com</v>
      </c>
      <c r="D143" s="2">
        <f t="shared" si="2"/>
        <v>1</v>
      </c>
      <c r="E143" s="2"/>
      <c r="F143" s="3"/>
    </row>
    <row r="144" spans="1:6" x14ac:dyDescent="0.3">
      <c r="A144" s="4">
        <v>143</v>
      </c>
      <c r="B144" s="2" t="s">
        <v>932</v>
      </c>
      <c r="C144" s="1" t="str">
        <f>VLOOKUP(B144,'[1]Original Data'!$B$2:$D$554,3,FALSE)</f>
        <v>industrialplatinginc.com</v>
      </c>
      <c r="D144" s="2">
        <f t="shared" si="2"/>
        <v>1</v>
      </c>
      <c r="E144" s="2"/>
      <c r="F144" s="3"/>
    </row>
    <row r="145" spans="1:6" x14ac:dyDescent="0.3">
      <c r="A145" s="4">
        <v>144</v>
      </c>
      <c r="B145" s="2" t="s">
        <v>1023</v>
      </c>
      <c r="C145" s="1" t="str">
        <f>VLOOKUP(B145,'[1]Original Data'!$B$2:$D$554,3,FALSE)</f>
        <v>kirbyrisk.com</v>
      </c>
      <c r="D145" s="2">
        <f t="shared" si="2"/>
        <v>1</v>
      </c>
      <c r="E145" s="2"/>
      <c r="F145" s="3"/>
    </row>
    <row r="146" spans="1:6" x14ac:dyDescent="0.3">
      <c r="A146" s="4">
        <v>145</v>
      </c>
      <c r="B146" s="2" t="s">
        <v>821</v>
      </c>
      <c r="C146" s="1" t="str">
        <f>VLOOKUP(B146,'[1]Original Data'!$B$2:$D$554,3,FALSE)</f>
        <v>kirbyrisk.com/index.jsp?path=service-center</v>
      </c>
      <c r="D146" s="2">
        <f t="shared" si="2"/>
        <v>1</v>
      </c>
      <c r="E146" s="2"/>
      <c r="F146" s="3"/>
    </row>
    <row r="147" spans="1:6" x14ac:dyDescent="0.3">
      <c r="A147" s="4">
        <v>146</v>
      </c>
      <c r="B147" s="2" t="s">
        <v>1052</v>
      </c>
      <c r="C147" s="1" t="str">
        <f>VLOOKUP(B147,'[1]Original Data'!$B$2:$D$554,3,FALSE)</f>
        <v>lafalab.com</v>
      </c>
      <c r="D147" s="2">
        <f t="shared" si="2"/>
        <v>1</v>
      </c>
      <c r="E147" s="2"/>
      <c r="F147" s="3"/>
    </row>
    <row r="148" spans="1:6" x14ac:dyDescent="0.3">
      <c r="A148" s="4">
        <v>147</v>
      </c>
      <c r="B148" s="2" t="s">
        <v>1055</v>
      </c>
      <c r="C148" s="1" t="str">
        <f>VLOOKUP(B148,'[1]Original Data'!$B$2:$D$554,3,FALSE)</f>
        <v>lafayetteinstrument.com</v>
      </c>
      <c r="D148" s="2">
        <f t="shared" si="2"/>
        <v>1</v>
      </c>
      <c r="E148" s="2"/>
      <c r="F148" s="3"/>
    </row>
    <row r="149" spans="1:6" x14ac:dyDescent="0.3">
      <c r="A149" s="4">
        <v>148</v>
      </c>
      <c r="B149" s="2" t="s">
        <v>1340</v>
      </c>
      <c r="C149" s="1" t="str">
        <f>VLOOKUP(B149,'[1]Original Data'!$B$2:$D$554,3,FALSE)</f>
        <v>lqp-mfg.com</v>
      </c>
      <c r="D149" s="2">
        <f t="shared" si="2"/>
        <v>1</v>
      </c>
      <c r="E149" s="2"/>
      <c r="F149" s="3"/>
    </row>
    <row r="150" spans="1:6" x14ac:dyDescent="0.3">
      <c r="A150" s="4">
        <v>149</v>
      </c>
      <c r="B150" s="2" t="s">
        <v>1342</v>
      </c>
      <c r="C150" s="1" t="str">
        <f>VLOOKUP(B150,'[1]Original Data'!$B$2:$D$554,3,FALSE)</f>
        <v>oscarwinski.com/lafayette-steel-aluminum</v>
      </c>
      <c r="D150" s="2">
        <f t="shared" si="2"/>
        <v>1</v>
      </c>
      <c r="E150" s="2"/>
      <c r="F150" s="3"/>
    </row>
    <row r="151" spans="1:6" x14ac:dyDescent="0.3">
      <c r="A151" s="4">
        <v>150</v>
      </c>
      <c r="B151" s="2" t="s">
        <v>826</v>
      </c>
      <c r="C151" s="1" t="str">
        <f>VLOOKUP(B151,'[1]Original Data'!$B$2:$D$554,3,FALSE)</f>
        <v>lafayettewire.com</v>
      </c>
      <c r="D151" s="2">
        <f t="shared" si="2"/>
        <v>1</v>
      </c>
      <c r="E151" s="2"/>
      <c r="F151" s="3"/>
    </row>
    <row r="152" spans="1:6" x14ac:dyDescent="0.3">
      <c r="A152" s="4">
        <v>151</v>
      </c>
      <c r="B152" s="2" t="s">
        <v>1345</v>
      </c>
      <c r="C152" s="1" t="str">
        <f>VLOOKUP(B152,'[1]Original Data'!$B$2:$D$554,3,FALSE)</f>
        <v>landisgyr.us</v>
      </c>
      <c r="D152" s="2">
        <f t="shared" si="2"/>
        <v>1</v>
      </c>
      <c r="E152" s="2"/>
      <c r="F152" s="3"/>
    </row>
    <row r="153" spans="1:6" x14ac:dyDescent="0.3">
      <c r="A153" s="4">
        <v>152</v>
      </c>
      <c r="B153" s="2" t="s">
        <v>1347</v>
      </c>
      <c r="C153" s="1" t="str">
        <f>VLOOKUP(B153,'[1]Original Data'!$B$2:$D$554,3,FALSE)</f>
        <v>landisgyr.com.br</v>
      </c>
      <c r="D153" s="2">
        <f t="shared" si="2"/>
        <v>1</v>
      </c>
      <c r="E153" s="2"/>
      <c r="F153" s="3"/>
    </row>
    <row r="154" spans="1:6" x14ac:dyDescent="0.3">
      <c r="A154" s="4">
        <v>153</v>
      </c>
      <c r="B154" s="2" t="s">
        <v>1348</v>
      </c>
      <c r="C154" s="1" t="str">
        <f>VLOOKUP(B154,'[1]Original Data'!$B$2:$D$554,3,FALSE)</f>
        <v>chemtura.com</v>
      </c>
      <c r="D154" s="2">
        <f t="shared" si="2"/>
        <v>1</v>
      </c>
      <c r="E154" s="2"/>
      <c r="F154" s="3"/>
    </row>
    <row r="155" spans="1:6" x14ac:dyDescent="0.3">
      <c r="A155" s="4">
        <v>154</v>
      </c>
      <c r="B155" s="2" t="s">
        <v>1352</v>
      </c>
      <c r="C155" s="1" t="str">
        <f>VLOOKUP(B155,'[1]Original Data'!$B$2:$D$554,3,FALSE)</f>
        <v>ludofact.de</v>
      </c>
      <c r="D155" s="2">
        <f t="shared" si="2"/>
        <v>1</v>
      </c>
      <c r="E155" s="2"/>
      <c r="F155" s="3"/>
    </row>
    <row r="156" spans="1:6" x14ac:dyDescent="0.3">
      <c r="A156" s="4">
        <v>155</v>
      </c>
      <c r="B156" s="2" t="s">
        <v>1356</v>
      </c>
      <c r="C156" s="1" t="str">
        <f>VLOOKUP(B156,'[1]Original Data'!$B$2:$D$554,3,FALSE)</f>
        <v>mckinneycorp.com</v>
      </c>
      <c r="D156" s="2">
        <f t="shared" si="2"/>
        <v>1</v>
      </c>
      <c r="E156" s="2"/>
      <c r="F156" s="3"/>
    </row>
    <row r="157" spans="1:6" x14ac:dyDescent="0.3">
      <c r="A157" s="4">
        <v>156</v>
      </c>
      <c r="B157" s="2" t="s">
        <v>1357</v>
      </c>
      <c r="C157" s="1" t="str">
        <f>VLOOKUP(B157,'[1]Original Data'!$B$2:$D$554,3,FALSE)</f>
        <v>nanshanamerica-aat.com</v>
      </c>
      <c r="D157" s="2">
        <f t="shared" si="2"/>
        <v>1</v>
      </c>
      <c r="E157" s="2"/>
      <c r="F157" s="3"/>
    </row>
    <row r="158" spans="1:6" x14ac:dyDescent="0.3">
      <c r="A158" s="4">
        <v>157</v>
      </c>
      <c r="B158" s="2" t="s">
        <v>1922</v>
      </c>
      <c r="C158" s="1" t="str">
        <f>VLOOKUP(B158,'[1]Original Data'!$B$2:$D$554,3,FALSE)</f>
        <v>scaggsmotodesigns.com</v>
      </c>
      <c r="D158" s="2">
        <f t="shared" si="2"/>
        <v>1</v>
      </c>
      <c r="E158" s="2"/>
      <c r="F158" s="3"/>
    </row>
    <row r="159" spans="1:6" x14ac:dyDescent="0.3">
      <c r="A159" s="4">
        <v>158</v>
      </c>
      <c r="B159" s="2" t="s">
        <v>1363</v>
      </c>
      <c r="C159" s="1" t="str">
        <f>VLOOKUP(B159,'[1]Original Data'!$B$2:$D$554,3,FALSE)</f>
        <v>perryfoamproducts.com</v>
      </c>
      <c r="D159" s="2">
        <f t="shared" si="2"/>
        <v>1</v>
      </c>
      <c r="E159" s="2"/>
      <c r="F159" s="3"/>
    </row>
    <row r="160" spans="1:6" x14ac:dyDescent="0.3">
      <c r="A160" s="4">
        <v>159</v>
      </c>
      <c r="B160" s="2" t="s">
        <v>1365</v>
      </c>
      <c r="C160" s="1" t="str">
        <f>VLOOKUP(B160,'[1]Original Data'!$B$2:$D$554,3,FALSE)</f>
        <v>proaxisinc.com</v>
      </c>
      <c r="D160" s="2">
        <f t="shared" si="2"/>
        <v>1</v>
      </c>
      <c r="E160" s="2"/>
      <c r="F160" s="3"/>
    </row>
    <row r="161" spans="1:6" x14ac:dyDescent="0.3">
      <c r="A161" s="4">
        <v>160</v>
      </c>
      <c r="B161" s="2" t="s">
        <v>1367</v>
      </c>
      <c r="C161" s="1" t="str">
        <f>VLOOKUP(B161,'[1]Original Data'!$B$2:$D$554,3,FALSE)</f>
        <v>thechaocenter.com</v>
      </c>
      <c r="D161" s="2">
        <f t="shared" si="2"/>
        <v>1</v>
      </c>
      <c r="E161" s="2"/>
      <c r="F161" s="3"/>
    </row>
    <row r="162" spans="1:6" x14ac:dyDescent="0.3">
      <c r="A162" s="4">
        <v>161</v>
      </c>
      <c r="B162" s="2" t="s">
        <v>1946</v>
      </c>
      <c r="C162" s="1" t="str">
        <f>VLOOKUP(B162,'[1]Original Data'!$B$2:$D$554,3,FALSE)</f>
        <v>claycritters.com</v>
      </c>
      <c r="D162" s="2">
        <f t="shared" si="2"/>
        <v>1</v>
      </c>
      <c r="E162" s="2"/>
      <c r="F162" s="3"/>
    </row>
    <row r="163" spans="1:6" x14ac:dyDescent="0.3">
      <c r="A163" s="4">
        <v>162</v>
      </c>
      <c r="B163" s="2" t="s">
        <v>1371</v>
      </c>
      <c r="C163" s="1" t="str">
        <f>VLOOKUP(B163,'[1]Original Data'!$B$2:$D$554,3,FALSE)</f>
        <v>radianresearch.com</v>
      </c>
      <c r="D163" s="2">
        <f t="shared" si="2"/>
        <v>1</v>
      </c>
      <c r="E163" s="2"/>
      <c r="F163" s="3"/>
    </row>
    <row r="164" spans="1:6" x14ac:dyDescent="0.3">
      <c r="A164" s="4">
        <v>163</v>
      </c>
      <c r="B164" s="2" t="s">
        <v>1955</v>
      </c>
      <c r="C164" s="1" t="str">
        <f>VLOOKUP(B164,'[1]Original Data'!$B$2:$D$554,3,FALSE)</f>
        <v>reawire.com</v>
      </c>
      <c r="D164" s="2">
        <f t="shared" si="2"/>
        <v>1</v>
      </c>
      <c r="E164" s="2"/>
      <c r="F164" s="3"/>
    </row>
    <row r="165" spans="1:6" x14ac:dyDescent="0.3">
      <c r="A165" s="4">
        <v>164</v>
      </c>
      <c r="B165" s="2" t="s">
        <v>1375</v>
      </c>
      <c r="C165" s="1" t="str">
        <f>VLOOKUP(B165,'[1]Original Data'!$B$2:$D$554,3,FALSE)</f>
        <v>rolls-roycemotorcars-lajolla.com</v>
      </c>
      <c r="D165" s="2">
        <f t="shared" si="2"/>
        <v>1</v>
      </c>
      <c r="E165" s="2"/>
      <c r="F165" s="3"/>
    </row>
    <row r="166" spans="1:6" x14ac:dyDescent="0.3">
      <c r="A166" s="4">
        <v>165</v>
      </c>
      <c r="B166" s="2" t="s">
        <v>1970</v>
      </c>
      <c r="C166" s="1" t="str">
        <f>VLOOKUP(B166,'[1]Original Data'!$B$2:$D$554,3,FALSE)</f>
        <v>southwire.com</v>
      </c>
      <c r="D166" s="2">
        <f t="shared" si="2"/>
        <v>1</v>
      </c>
      <c r="E166" s="2"/>
      <c r="F166" s="3"/>
    </row>
    <row r="167" spans="1:6" x14ac:dyDescent="0.3">
      <c r="A167" s="4">
        <v>166</v>
      </c>
      <c r="B167" s="2" t="s">
        <v>1378</v>
      </c>
      <c r="C167" s="1" t="str">
        <f>VLOOKUP(B167,'[1]Original Data'!$B$2:$D$554,3,FALSE)</f>
        <v>steineronline.com</v>
      </c>
      <c r="D167" s="2">
        <f t="shared" si="2"/>
        <v>1</v>
      </c>
      <c r="E167" s="2"/>
      <c r="F167" s="3"/>
    </row>
    <row r="168" spans="1:6" x14ac:dyDescent="0.3">
      <c r="A168" s="4">
        <v>167</v>
      </c>
      <c r="B168" s="2" t="s">
        <v>861</v>
      </c>
      <c r="C168" s="1" t="str">
        <f>VLOOKUP(B168,'[1]Original Data'!$B$2:$D$554,3,FALSE)</f>
        <v>subaru-sia.com</v>
      </c>
      <c r="D168" s="2">
        <f t="shared" si="2"/>
        <v>1</v>
      </c>
      <c r="E168" s="2"/>
      <c r="F168" s="3"/>
    </row>
    <row r="169" spans="1:6" x14ac:dyDescent="0.3">
      <c r="A169" s="4">
        <v>168</v>
      </c>
      <c r="B169" s="13" t="s">
        <v>1384</v>
      </c>
      <c r="C169" s="1" t="e">
        <f>VLOOKUP(B169,'[1]Original Data'!$B$2:$D$554,3,FALSE)</f>
        <v>#REF!</v>
      </c>
      <c r="D169" s="2" t="e">
        <f t="shared" si="2"/>
        <v>#REF!</v>
      </c>
      <c r="E169" s="2"/>
      <c r="F169" s="3">
        <v>0</v>
      </c>
    </row>
    <row r="170" spans="1:6" x14ac:dyDescent="0.3">
      <c r="A170" s="4">
        <v>169</v>
      </c>
      <c r="B170" s="2" t="s">
        <v>1391</v>
      </c>
      <c r="C170" s="1" t="str">
        <f>VLOOKUP(B170,'[1]Original Data'!$B$2:$D$554,3,FALSE)</f>
        <v>wabashnational.com</v>
      </c>
      <c r="D170" s="2">
        <f t="shared" si="2"/>
        <v>1</v>
      </c>
      <c r="E170" s="2"/>
      <c r="F170" s="3"/>
    </row>
    <row r="171" spans="1:6" x14ac:dyDescent="0.3">
      <c r="A171" s="4">
        <v>170</v>
      </c>
      <c r="B171" s="2" t="s">
        <v>2035</v>
      </c>
      <c r="C171" s="1" t="str">
        <f>VLOOKUP(B171,'[1]Original Data'!$B$2:$D$554,3,FALSE)</f>
        <v>wabashnational.com</v>
      </c>
      <c r="D171" s="2">
        <f t="shared" si="2"/>
        <v>1</v>
      </c>
      <c r="E171" s="2"/>
      <c r="F171" s="3"/>
    </row>
    <row r="172" spans="1:6" x14ac:dyDescent="0.3">
      <c r="A172" s="4">
        <v>171</v>
      </c>
      <c r="B172" s="2" t="s">
        <v>2036</v>
      </c>
      <c r="C172" s="1" t="str">
        <f>VLOOKUP(B172,'[1]Original Data'!$B$2:$D$554,3,FALSE)</f>
        <v>wabashnational.com</v>
      </c>
      <c r="D172" s="2">
        <f t="shared" si="2"/>
        <v>1</v>
      </c>
      <c r="E172" s="2"/>
      <c r="F172" s="3"/>
    </row>
    <row r="173" spans="1:6" x14ac:dyDescent="0.3">
      <c r="A173" s="4">
        <v>172</v>
      </c>
      <c r="B173" s="2" t="s">
        <v>1395</v>
      </c>
      <c r="C173" s="1" t="str">
        <f>VLOOKUP(B173,'[1]Original Data'!$B$2:$D$554,3,FALSE)</f>
        <v>wrnind.com</v>
      </c>
      <c r="D173" s="2">
        <f t="shared" si="2"/>
        <v>1</v>
      </c>
      <c r="E173" s="2"/>
      <c r="F173" s="3"/>
    </row>
    <row r="174" spans="1:6" x14ac:dyDescent="0.3">
      <c r="A174" s="4">
        <v>173</v>
      </c>
      <c r="B174" s="2" t="s">
        <v>883</v>
      </c>
      <c r="C174" s="1" t="str">
        <f>VLOOKUP(B174,'[1]Original Data'!$B$2:$D$554,3,FALSE)</f>
        <v>trw.com</v>
      </c>
      <c r="D174" s="2">
        <f t="shared" si="2"/>
        <v>1</v>
      </c>
      <c r="E174" s="2"/>
      <c r="F174" s="3"/>
    </row>
    <row r="175" spans="1:6" x14ac:dyDescent="0.3">
      <c r="A175" s="4">
        <v>174</v>
      </c>
      <c r="B175" s="2" t="s">
        <v>1399</v>
      </c>
      <c r="C175" s="1" t="str">
        <f>VLOOKUP(B175,'[1]Original Data'!$B$2:$D$554,3,FALSE)</f>
        <v>zsinstruments.com</v>
      </c>
      <c r="D175" s="2">
        <f t="shared" si="2"/>
        <v>1</v>
      </c>
      <c r="E175" s="2"/>
      <c r="F175" s="3"/>
    </row>
    <row r="176" spans="1:6" x14ac:dyDescent="0.3">
      <c r="A176" s="4">
        <v>175</v>
      </c>
      <c r="B176" s="2" t="s">
        <v>282</v>
      </c>
      <c r="C176" s="1" t="str">
        <f>VLOOKUP(B176,'[1]Original Data'!$B$2:$D$554,3,FALSE)</f>
        <v>cargill.com</v>
      </c>
      <c r="D176" s="2">
        <f t="shared" si="2"/>
        <v>1</v>
      </c>
      <c r="E176" s="2"/>
      <c r="F176" s="3"/>
    </row>
    <row r="177" spans="1:6" x14ac:dyDescent="0.3">
      <c r="A177" s="4">
        <v>176</v>
      </c>
      <c r="B177" s="2" t="s">
        <v>319</v>
      </c>
      <c r="C177" s="1" t="str">
        <f>VLOOKUP(B177,'[1]Original Data'!$B$2:$D$554,3,FALSE)</f>
        <v>coca-cola.com</v>
      </c>
      <c r="D177" s="2">
        <f t="shared" si="2"/>
        <v>1</v>
      </c>
      <c r="E177" s="2"/>
      <c r="F177" s="3"/>
    </row>
    <row r="178" spans="1:6" x14ac:dyDescent="0.3">
      <c r="A178" s="4">
        <v>177</v>
      </c>
      <c r="B178" s="2" t="s">
        <v>767</v>
      </c>
      <c r="C178" s="1" t="str">
        <f>VLOOKUP(B178,'[1]Original Data'!$B$2:$D$554,3,FALSE)</f>
        <v>icecreamspecialties.com</v>
      </c>
      <c r="D178" s="2">
        <f t="shared" si="2"/>
        <v>1</v>
      </c>
      <c r="E178" s="2"/>
      <c r="F178" s="3"/>
    </row>
    <row r="179" spans="1:6" x14ac:dyDescent="0.3">
      <c r="A179" s="4">
        <v>178</v>
      </c>
      <c r="B179" s="2" t="s">
        <v>1925</v>
      </c>
      <c r="C179" s="1" t="str">
        <f>VLOOKUP(B179,'[1]Original Data'!$B$2:$D$554,3,FALSE)</f>
        <v>peoplesbrew.com</v>
      </c>
      <c r="D179" s="2">
        <f t="shared" si="2"/>
        <v>1</v>
      </c>
      <c r="E179" s="2"/>
      <c r="F179" s="3"/>
    </row>
    <row r="180" spans="1:6" x14ac:dyDescent="0.3">
      <c r="A180" s="4">
        <v>179</v>
      </c>
      <c r="B180" s="2" t="s">
        <v>1381</v>
      </c>
      <c r="C180" s="1" t="str">
        <f>VLOOKUP(B180,'[1]Original Data'!$B$2:$D$554,3,FALSE)</f>
        <v>tateandlyle.com</v>
      </c>
      <c r="D180" s="2">
        <f t="shared" si="2"/>
        <v>1</v>
      </c>
      <c r="E180" s="2"/>
      <c r="F180" s="3"/>
    </row>
    <row r="181" spans="1:6" x14ac:dyDescent="0.3">
      <c r="A181" s="4">
        <v>180</v>
      </c>
      <c r="B181" s="2" t="s">
        <v>1045</v>
      </c>
      <c r="C181" s="1" t="str">
        <f>VLOOKUP(B181,'[1]Original Data'!$B$2:$D$554,3,FALSE)</f>
        <v>lafbrew.com</v>
      </c>
      <c r="D181" s="2">
        <f t="shared" si="2"/>
        <v>1</v>
      </c>
      <c r="E181" s="2"/>
      <c r="F181" s="3"/>
    </row>
    <row r="182" spans="1:6" x14ac:dyDescent="0.3">
      <c r="A182" s="4">
        <v>181</v>
      </c>
      <c r="B182" s="2" t="s">
        <v>133</v>
      </c>
      <c r="C182" s="1" t="str">
        <f>VLOOKUP(B182,'[1]Original Data'!$B$2:$D$554,3,FALSE)</f>
        <v>andersonsplantnutrient.com</v>
      </c>
      <c r="D182" s="2">
        <f t="shared" si="2"/>
        <v>1</v>
      </c>
      <c r="E182" s="2"/>
      <c r="F182" s="3"/>
    </row>
    <row r="183" spans="1:6" x14ac:dyDescent="0.3">
      <c r="A183" s="4">
        <v>182</v>
      </c>
      <c r="B183" s="2" t="s">
        <v>66</v>
      </c>
      <c r="C183" s="1" t="str">
        <f>VLOOKUP(B183,'[1]Original Data'!$B$2:$D$554,3,FALSE)</f>
        <v>accuburninc.com</v>
      </c>
      <c r="D183" s="2">
        <f t="shared" si="2"/>
        <v>1</v>
      </c>
      <c r="E183" s="2"/>
      <c r="F183" s="3"/>
    </row>
    <row r="184" spans="1:6" x14ac:dyDescent="0.3">
      <c r="A184" s="4">
        <v>183</v>
      </c>
      <c r="B184" s="2" t="s">
        <v>534</v>
      </c>
      <c r="C184" s="1" t="str">
        <f>VLOOKUP(B184,'[1]Original Data'!$B$2:$D$554,3,FALSE)</f>
        <v>dyna-fab.org</v>
      </c>
      <c r="D184" s="2">
        <f t="shared" si="2"/>
        <v>1</v>
      </c>
      <c r="E184" s="2"/>
      <c r="F184" s="3"/>
    </row>
    <row r="185" spans="1:6" x14ac:dyDescent="0.3">
      <c r="A185" s="4">
        <v>184</v>
      </c>
      <c r="B185" s="2" t="s">
        <v>606</v>
      </c>
      <c r="C185" s="1" t="str">
        <f>VLOOKUP(B185,'[1]Original Data'!$B$2:$D$554,3,FALSE)</f>
        <v>flex-n-gate.com</v>
      </c>
      <c r="D185" s="2">
        <f t="shared" si="2"/>
        <v>1</v>
      </c>
      <c r="E185" s="2"/>
      <c r="F185" s="3"/>
    </row>
    <row r="186" spans="1:6" x14ac:dyDescent="0.3">
      <c r="A186" s="4">
        <v>185</v>
      </c>
      <c r="B186" s="2" t="s">
        <v>755</v>
      </c>
      <c r="C186" s="1" t="str">
        <f>VLOOKUP(B186,'[1]Original Data'!$B$2:$D$554,3,FALSE)</f>
        <v>hosetec.com</v>
      </c>
      <c r="D186" s="2">
        <f t="shared" si="2"/>
        <v>1</v>
      </c>
      <c r="E186" s="2"/>
      <c r="F186" s="3"/>
    </row>
    <row r="187" spans="1:6" x14ac:dyDescent="0.3">
      <c r="A187" s="4">
        <v>186</v>
      </c>
      <c r="B187" s="2" t="s">
        <v>875</v>
      </c>
      <c r="C187" s="1" t="str">
        <f>VLOOKUP(B187,'[1]Original Data'!$B$2:$D$554,3,FALSE)</f>
        <v>tmfcenter.com</v>
      </c>
      <c r="D187" s="2">
        <f t="shared" si="2"/>
        <v>1</v>
      </c>
      <c r="E187" s="2"/>
      <c r="F187" s="3"/>
    </row>
    <row r="188" spans="1:6" x14ac:dyDescent="0.3">
      <c r="A188" s="4">
        <v>187</v>
      </c>
      <c r="B188" s="2" t="s">
        <v>879</v>
      </c>
      <c r="C188" s="1" t="str">
        <f>VLOOKUP(B188,'[1]Original Data'!$B$2:$D$554,3,FALSE)</f>
        <v>tru-flex.com</v>
      </c>
      <c r="D188" s="2">
        <f t="shared" si="2"/>
        <v>1</v>
      </c>
      <c r="E188" s="2"/>
      <c r="F188" s="3"/>
    </row>
    <row r="189" spans="1:6" x14ac:dyDescent="0.3">
      <c r="A189" s="4">
        <v>188</v>
      </c>
      <c r="B189" s="2" t="s">
        <v>179</v>
      </c>
      <c r="C189" s="1" t="str">
        <f>VLOOKUP(B189,'[1]Original Data'!$B$2:$D$554,3,FALSE)</f>
        <v>ball.com</v>
      </c>
      <c r="D189" s="2">
        <f t="shared" si="2"/>
        <v>1</v>
      </c>
      <c r="E189" s="2"/>
      <c r="F189" s="3"/>
    </row>
    <row r="190" spans="1:6" x14ac:dyDescent="0.3">
      <c r="A190" s="4">
        <v>189</v>
      </c>
      <c r="B190" s="2" t="s">
        <v>344</v>
      </c>
      <c r="C190" s="1" t="str">
        <f>VLOOKUP(B190,'[1]Original Data'!$B$2:$D$554,3,FALSE)</f>
        <v>cives.com</v>
      </c>
      <c r="D190" s="2">
        <f t="shared" si="2"/>
        <v>1</v>
      </c>
      <c r="E190" s="2"/>
      <c r="F190" s="3"/>
    </row>
    <row r="191" spans="1:6" x14ac:dyDescent="0.3">
      <c r="A191" s="4">
        <v>190</v>
      </c>
      <c r="B191" s="2" t="s">
        <v>526</v>
      </c>
      <c r="C191" s="1" t="str">
        <f>VLOOKUP(B191,'[1]Original Data'!$B$2:$D$554,3,FALSE)</f>
        <v>dwyer-inst.com</v>
      </c>
      <c r="D191" s="2">
        <f t="shared" si="2"/>
        <v>1</v>
      </c>
      <c r="E191" s="2"/>
      <c r="F191" s="3"/>
    </row>
    <row r="192" spans="1:6" x14ac:dyDescent="0.3">
      <c r="A192" s="4">
        <v>191</v>
      </c>
      <c r="B192" s="2" t="s">
        <v>538</v>
      </c>
      <c r="C192" s="1" t="str">
        <f>VLOOKUP(B192,'[1]Original Data'!$B$2:$D$554,3,FALSE)</f>
        <v>eastontp.com</v>
      </c>
      <c r="D192" s="2">
        <f t="shared" ref="D192:D205" si="3">IF(C192=0,0,1)</f>
        <v>1</v>
      </c>
      <c r="E192" s="2"/>
      <c r="F192" s="3"/>
    </row>
    <row r="193" spans="1:6" x14ac:dyDescent="0.3">
      <c r="A193" s="4">
        <v>192</v>
      </c>
      <c r="B193" s="2" t="s">
        <v>663</v>
      </c>
      <c r="C193" s="1" t="str">
        <f>VLOOKUP(B193,'[1]Original Data'!$B$2:$D$554,3,FALSE)</f>
        <v>girtzindustries.com</v>
      </c>
      <c r="D193" s="2">
        <f t="shared" si="3"/>
        <v>1</v>
      </c>
      <c r="E193" s="2"/>
      <c r="F193" s="3"/>
    </row>
    <row r="194" spans="1:6" x14ac:dyDescent="0.3">
      <c r="A194" s="4">
        <v>193</v>
      </c>
      <c r="B194" s="2" t="s">
        <v>919</v>
      </c>
      <c r="C194" s="1" t="str">
        <f>VLOOKUP(B194,'[1]Original Data'!$B$2:$D$554,3,FALSE)</f>
        <v>inrib.com</v>
      </c>
      <c r="D194" s="2">
        <f t="shared" si="3"/>
        <v>1</v>
      </c>
      <c r="E194" s="2"/>
      <c r="F194" s="3"/>
    </row>
    <row r="195" spans="1:6" x14ac:dyDescent="0.3">
      <c r="A195" s="4">
        <v>194</v>
      </c>
      <c r="B195" s="2" t="s">
        <v>977</v>
      </c>
      <c r="C195" s="1" t="str">
        <f>VLOOKUP(B195,'[1]Original Data'!$B$2:$D$554,3,FALSE)</f>
        <v>jordanmanufacturing.com</v>
      </c>
      <c r="D195" s="2">
        <f t="shared" si="3"/>
        <v>1</v>
      </c>
      <c r="E195" s="2"/>
      <c r="F195" s="3"/>
    </row>
    <row r="196" spans="1:6" x14ac:dyDescent="0.3">
      <c r="A196" s="4">
        <v>195</v>
      </c>
      <c r="B196" s="2" t="s">
        <v>1427</v>
      </c>
      <c r="C196" s="1" t="str">
        <f>VLOOKUP(B196,'[1]Original Data'!$B$2:$D$554,3,FALSE)</f>
        <v>marianinc.com</v>
      </c>
      <c r="D196" s="2">
        <f t="shared" si="3"/>
        <v>1</v>
      </c>
      <c r="E196" s="2"/>
      <c r="F196" s="3"/>
    </row>
    <row r="197" spans="1:6" x14ac:dyDescent="0.3">
      <c r="A197" s="4">
        <v>196</v>
      </c>
      <c r="B197" s="13" t="s">
        <v>1432</v>
      </c>
      <c r="C197" s="1" t="e">
        <f>VLOOKUP(B197,'[1]Original Data'!$B$2:$D$554,3,FALSE)</f>
        <v>#REF!</v>
      </c>
      <c r="D197" s="2" t="e">
        <f t="shared" si="3"/>
        <v>#REF!</v>
      </c>
      <c r="E197" s="2"/>
      <c r="F197" s="3">
        <v>0</v>
      </c>
    </row>
    <row r="198" spans="1:6" x14ac:dyDescent="0.3">
      <c r="A198" s="4">
        <v>197</v>
      </c>
      <c r="B198" s="2" t="s">
        <v>1434</v>
      </c>
      <c r="C198" s="1" t="str">
        <f>VLOOKUP(B198,'[1]Original Data'!$B$2:$D$554,3,FALSE)</f>
        <v>regalbeloit.com</v>
      </c>
      <c r="D198" s="2">
        <f t="shared" si="3"/>
        <v>1</v>
      </c>
      <c r="E198" s="2"/>
      <c r="F198" s="3"/>
    </row>
    <row r="199" spans="1:6" x14ac:dyDescent="0.3">
      <c r="A199" s="4">
        <v>198</v>
      </c>
      <c r="B199" s="2" t="s">
        <v>1975</v>
      </c>
      <c r="C199" s="1" t="str">
        <f>VLOOKUP(B199,'[1]Original Data'!$B$2:$D$554,3,FALSE)</f>
        <v>monticellospring.com</v>
      </c>
      <c r="D199" s="2">
        <f t="shared" si="3"/>
        <v>1</v>
      </c>
      <c r="E199" s="2"/>
      <c r="F199" s="3"/>
    </row>
    <row r="200" spans="1:6" x14ac:dyDescent="0.3">
      <c r="A200" s="4">
        <v>199</v>
      </c>
      <c r="B200" s="2" t="s">
        <v>1437</v>
      </c>
      <c r="C200" s="1" t="str">
        <f>VLOOKUP(B200,'[1]Original Data'!$B$2:$D$554,3,FALSE)</f>
        <v>tdsdrive.com</v>
      </c>
      <c r="D200" s="2">
        <f t="shared" si="3"/>
        <v>1</v>
      </c>
      <c r="E200" s="2"/>
      <c r="F200" s="3"/>
    </row>
    <row r="201" spans="1:6" x14ac:dyDescent="0.3">
      <c r="A201" s="4">
        <v>200</v>
      </c>
      <c r="B201" s="2" t="s">
        <v>2007</v>
      </c>
      <c r="C201" s="1" t="str">
        <f>VLOOKUP(B201,'[1]Original Data'!$B$2:$D$554,3,FALSE)</f>
        <v>scotts.com</v>
      </c>
      <c r="D201" s="2">
        <f t="shared" si="3"/>
        <v>1</v>
      </c>
      <c r="E201" s="2"/>
      <c r="F201" s="3"/>
    </row>
    <row r="202" spans="1:6" x14ac:dyDescent="0.3">
      <c r="A202" s="4">
        <v>201</v>
      </c>
      <c r="B202" s="2" t="s">
        <v>1441</v>
      </c>
      <c r="C202" s="1" t="str">
        <f>VLOOKUP(B202,'[1]Original Data'!$B$2:$D$554,3,FALSE)</f>
        <v>usmolders.com</v>
      </c>
      <c r="D202" s="2">
        <f t="shared" si="3"/>
        <v>1</v>
      </c>
      <c r="E202" s="2"/>
      <c r="F202" s="3"/>
    </row>
    <row r="203" spans="1:6" x14ac:dyDescent="0.3">
      <c r="A203" s="4">
        <v>202</v>
      </c>
      <c r="B203" s="2" t="s">
        <v>2025</v>
      </c>
      <c r="C203" s="1" t="str">
        <f>VLOOKUP(B203,'[1]Original Data'!$B$2:$D$554,3,FALSE)</f>
        <v>vanguardtrailer.com</v>
      </c>
      <c r="D203" s="2">
        <f t="shared" si="3"/>
        <v>1</v>
      </c>
      <c r="E203" s="2"/>
      <c r="F203" s="3"/>
    </row>
    <row r="204" spans="1:6" x14ac:dyDescent="0.3">
      <c r="A204" s="4">
        <v>203</v>
      </c>
      <c r="B204" s="2" t="s">
        <v>1895</v>
      </c>
      <c r="C204" s="1" t="str">
        <f>VLOOKUP(B204,'[1]Original Data'!$B$2:$D$554,3,FALSE)</f>
        <v>monsanto.com</v>
      </c>
      <c r="D204" s="2">
        <f t="shared" si="3"/>
        <v>1</v>
      </c>
      <c r="E204" s="2"/>
      <c r="F204" s="3"/>
    </row>
    <row r="205" spans="1:6" x14ac:dyDescent="0.3">
      <c r="A205" s="4">
        <v>204</v>
      </c>
      <c r="B205" s="2" t="s">
        <v>382</v>
      </c>
      <c r="C205" s="1" t="str">
        <f>VLOOKUP(B205,'[1]Original Data'!$B$2:$D$554,3,FALSE)</f>
        <v>conagrabrands.com</v>
      </c>
      <c r="D205" s="2">
        <f t="shared" si="3"/>
        <v>1</v>
      </c>
      <c r="E205" s="2"/>
      <c r="F205" s="3"/>
    </row>
    <row r="206" spans="1:6" x14ac:dyDescent="0.3">
      <c r="A206" s="4">
        <v>205</v>
      </c>
      <c r="B206" s="2" t="s">
        <v>183</v>
      </c>
      <c r="C206" s="2" t="s">
        <v>184</v>
      </c>
      <c r="D206" s="2">
        <v>1</v>
      </c>
      <c r="E206" s="2">
        <v>0</v>
      </c>
      <c r="F206" s="3"/>
    </row>
    <row r="207" spans="1:6" x14ac:dyDescent="0.3">
      <c r="A207" s="4">
        <v>206</v>
      </c>
      <c r="B207" s="2" t="s">
        <v>353</v>
      </c>
      <c r="C207" s="2" t="s">
        <v>354</v>
      </c>
      <c r="D207" s="2">
        <v>1</v>
      </c>
      <c r="E207" s="2">
        <v>0</v>
      </c>
      <c r="F207" s="3"/>
    </row>
    <row r="208" spans="1:6" x14ac:dyDescent="0.3">
      <c r="A208" s="4">
        <v>207</v>
      </c>
      <c r="B208" s="2" t="s">
        <v>1960</v>
      </c>
      <c r="C208" s="2" t="s">
        <v>1961</v>
      </c>
      <c r="D208" s="2">
        <v>1</v>
      </c>
      <c r="E208" s="2">
        <v>0</v>
      </c>
      <c r="F208" s="3"/>
    </row>
    <row r="209" spans="1:8" x14ac:dyDescent="0.3">
      <c r="A209" s="4">
        <v>208</v>
      </c>
      <c r="B209" s="2" t="s">
        <v>1453</v>
      </c>
      <c r="C209" s="2" t="s">
        <v>2013</v>
      </c>
      <c r="D209" s="2">
        <v>1</v>
      </c>
      <c r="E209" s="2">
        <v>0</v>
      </c>
      <c r="F209" s="3"/>
    </row>
    <row r="210" spans="1:8" x14ac:dyDescent="0.3">
      <c r="A210" s="4">
        <v>209</v>
      </c>
      <c r="B210" s="2" t="s">
        <v>291</v>
      </c>
      <c r="C210" s="2" t="s">
        <v>292</v>
      </c>
      <c r="D210" s="2">
        <v>1</v>
      </c>
      <c r="E210" s="2">
        <v>0</v>
      </c>
      <c r="F210" s="3"/>
    </row>
    <row r="211" spans="1:8" x14ac:dyDescent="0.3">
      <c r="A211" s="4">
        <v>210</v>
      </c>
      <c r="B211" s="2" t="s">
        <v>869</v>
      </c>
      <c r="C211" s="2" t="s">
        <v>2006</v>
      </c>
      <c r="D211" s="2">
        <v>1</v>
      </c>
      <c r="E211" s="2">
        <v>0</v>
      </c>
      <c r="F211" s="3"/>
    </row>
    <row r="212" spans="1:8" x14ac:dyDescent="0.3">
      <c r="A212" s="4">
        <v>211</v>
      </c>
      <c r="B212" s="2" t="s">
        <v>1536</v>
      </c>
      <c r="C212" s="2" t="s">
        <v>1876</v>
      </c>
      <c r="D212" s="2">
        <v>1</v>
      </c>
      <c r="E212" s="2">
        <v>0</v>
      </c>
      <c r="F212" s="3"/>
    </row>
    <row r="213" spans="1:8" x14ac:dyDescent="0.3">
      <c r="A213" s="4">
        <v>212</v>
      </c>
      <c r="B213" s="2" t="s">
        <v>1449</v>
      </c>
      <c r="C213" s="2" t="s">
        <v>1897</v>
      </c>
      <c r="D213" s="2">
        <v>1</v>
      </c>
      <c r="E213" s="2">
        <v>0</v>
      </c>
      <c r="F213" s="3"/>
    </row>
    <row r="214" spans="1:8" x14ac:dyDescent="0.3">
      <c r="A214" s="4">
        <v>213</v>
      </c>
      <c r="B214" s="2" t="s">
        <v>1452</v>
      </c>
      <c r="C214" s="2" t="s">
        <v>1995</v>
      </c>
      <c r="D214" s="2">
        <v>1</v>
      </c>
      <c r="E214" s="2">
        <v>0</v>
      </c>
      <c r="F214" s="3"/>
    </row>
    <row r="215" spans="1:8" x14ac:dyDescent="0.3">
      <c r="A215" s="4">
        <v>214</v>
      </c>
      <c r="B215" s="2" t="s">
        <v>92</v>
      </c>
      <c r="C215" s="2" t="s">
        <v>93</v>
      </c>
      <c r="D215" s="2">
        <v>1</v>
      </c>
      <c r="E215" s="2">
        <v>0</v>
      </c>
      <c r="F215" s="3"/>
    </row>
    <row r="216" spans="1:8" x14ac:dyDescent="0.3">
      <c r="A216" s="4">
        <v>215</v>
      </c>
      <c r="B216" s="2" t="s">
        <v>1451</v>
      </c>
      <c r="C216" s="2">
        <v>0</v>
      </c>
      <c r="D216" s="2">
        <v>0</v>
      </c>
      <c r="E216" s="2">
        <v>0</v>
      </c>
      <c r="F216" s="3"/>
      <c r="H216">
        <v>0</v>
      </c>
    </row>
    <row r="217" spans="1:8" ht="15" thickBot="1" x14ac:dyDescent="0.35">
      <c r="A217" s="4">
        <v>216</v>
      </c>
      <c r="B217" s="5" t="s">
        <v>1454</v>
      </c>
      <c r="C217" s="5" t="s">
        <v>2017</v>
      </c>
      <c r="D217" s="5">
        <v>1</v>
      </c>
      <c r="E217" s="5">
        <v>0</v>
      </c>
      <c r="F217" s="6"/>
    </row>
  </sheetData>
  <conditionalFormatting sqref="B33">
    <cfRule type="duplicateValues" dxfId="8" priority="3"/>
  </conditionalFormatting>
  <conditionalFormatting sqref="B111">
    <cfRule type="duplicateValues" dxfId="7" priority="7"/>
  </conditionalFormatting>
  <conditionalFormatting sqref="B112">
    <cfRule type="duplicateValues" dxfId="6" priority="6"/>
  </conditionalFormatting>
  <conditionalFormatting sqref="B35">
    <cfRule type="duplicateValues" dxfId="5" priority="4"/>
  </conditionalFormatting>
  <conditionalFormatting sqref="B1:B1048576">
    <cfRule type="duplicateValues" dxfId="4" priority="2"/>
  </conditionalFormatting>
  <conditionalFormatting sqref="C1:C1048576">
    <cfRule type="duplicateValues" dxfId="3" priority="1"/>
  </conditionalFormatting>
  <conditionalFormatting sqref="B113:B205 B1:B32 B36:B110 B34">
    <cfRule type="duplicateValues" dxfId="2" priority="2590"/>
    <cfRule type="duplicateValues" dxfId="1" priority="2591"/>
  </conditionalFormatting>
  <conditionalFormatting sqref="B1:B32 B36:B205 B34">
    <cfRule type="duplicateValues" dxfId="0" priority="2606"/>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27"/>
  <sheetViews>
    <sheetView zoomScale="88" zoomScaleNormal="70" workbookViewId="0">
      <selection activeCell="C4" sqref="C4"/>
    </sheetView>
  </sheetViews>
  <sheetFormatPr defaultRowHeight="14.4" x14ac:dyDescent="0.3"/>
  <cols>
    <col min="1" max="1" width="11.44140625" bestFit="1" customWidth="1"/>
    <col min="2" max="2" width="34.44140625" bestFit="1" customWidth="1"/>
    <col min="3" max="3" width="39.44140625" bestFit="1" customWidth="1"/>
    <col min="4" max="6" width="11.44140625" bestFit="1" customWidth="1"/>
    <col min="7" max="7" width="16.6640625" bestFit="1" customWidth="1"/>
    <col min="8" max="8" width="15.44140625" bestFit="1" customWidth="1"/>
    <col min="9" max="9" width="40" customWidth="1"/>
    <col min="10" max="10" width="34" customWidth="1"/>
    <col min="11" max="11" width="42" customWidth="1"/>
    <col min="12" max="12" width="50.88671875" customWidth="1"/>
    <col min="13" max="14" width="10.33203125" customWidth="1"/>
    <col min="15" max="15" width="14.33203125" customWidth="1"/>
    <col min="16" max="16" width="15.109375" customWidth="1"/>
    <col min="17" max="17" width="13.44140625" customWidth="1"/>
    <col min="18" max="18" width="12.33203125" customWidth="1"/>
    <col min="19" max="19" width="11.33203125" customWidth="1"/>
    <col min="20" max="20" width="12.33203125" customWidth="1"/>
    <col min="21" max="21" width="24.33203125" bestFit="1" customWidth="1"/>
    <col min="22" max="22" width="36.88671875" customWidth="1"/>
    <col min="23" max="24" width="11.44140625" bestFit="1" customWidth="1"/>
    <col min="25" max="25" width="23.6640625" customWidth="1"/>
    <col min="26" max="26" width="16.109375" customWidth="1"/>
    <col min="27" max="27" width="11.6640625" customWidth="1"/>
    <col min="28" max="28" width="13.5546875" customWidth="1"/>
  </cols>
  <sheetData>
    <row r="1" spans="1:29" ht="86.4" x14ac:dyDescent="0.3">
      <c r="A1" s="26" t="s">
        <v>0</v>
      </c>
      <c r="B1" s="30" t="s">
        <v>1</v>
      </c>
      <c r="C1" s="51" t="s">
        <v>2</v>
      </c>
      <c r="D1" s="22" t="s">
        <v>3</v>
      </c>
      <c r="E1" s="22" t="s">
        <v>4</v>
      </c>
      <c r="F1" s="22" t="s">
        <v>5</v>
      </c>
      <c r="G1" s="40" t="s">
        <v>6</v>
      </c>
      <c r="H1" s="40" t="s">
        <v>7</v>
      </c>
      <c r="I1" s="40" t="s">
        <v>8</v>
      </c>
      <c r="J1" s="40" t="s">
        <v>9</v>
      </c>
      <c r="K1" s="43" t="s">
        <v>10</v>
      </c>
      <c r="L1" s="22" t="s">
        <v>11</v>
      </c>
      <c r="M1" s="40" t="s">
        <v>12</v>
      </c>
      <c r="N1" s="40" t="s">
        <v>13</v>
      </c>
      <c r="O1" s="40" t="s">
        <v>14</v>
      </c>
      <c r="P1" s="40" t="s">
        <v>15</v>
      </c>
      <c r="Q1" s="40" t="s">
        <v>16</v>
      </c>
      <c r="R1" s="40" t="s">
        <v>17</v>
      </c>
      <c r="S1" s="40" t="s">
        <v>18</v>
      </c>
      <c r="T1" s="40" t="s">
        <v>19</v>
      </c>
      <c r="U1" s="40" t="s">
        <v>20</v>
      </c>
      <c r="V1" s="40" t="s">
        <v>21</v>
      </c>
      <c r="W1" s="40" t="s">
        <v>22</v>
      </c>
      <c r="X1" s="40" t="s">
        <v>23</v>
      </c>
      <c r="Y1" s="40" t="s">
        <v>24</v>
      </c>
      <c r="Z1" s="136" t="s">
        <v>25</v>
      </c>
      <c r="AA1" s="136" t="s">
        <v>2090</v>
      </c>
      <c r="AB1" s="136" t="s">
        <v>2091</v>
      </c>
      <c r="AC1" s="136" t="s">
        <v>28</v>
      </c>
    </row>
    <row r="2" spans="1:29" s="58" customFormat="1" ht="72" hidden="1" x14ac:dyDescent="0.3">
      <c r="A2" s="53">
        <v>1</v>
      </c>
      <c r="B2" s="54" t="s">
        <v>29</v>
      </c>
      <c r="C2" s="55" t="s">
        <v>30</v>
      </c>
      <c r="D2" s="54">
        <f>IF('Final List'!$C2=0,0,1)</f>
        <v>1</v>
      </c>
      <c r="E2" s="54" t="s">
        <v>31</v>
      </c>
      <c r="F2" s="54"/>
      <c r="G2" s="23" t="s">
        <v>32</v>
      </c>
      <c r="H2" s="56" t="s">
        <v>33</v>
      </c>
      <c r="I2" s="56" t="s">
        <v>34</v>
      </c>
      <c r="J2" s="56" t="s">
        <v>35</v>
      </c>
      <c r="K2" s="57" t="s">
        <v>36</v>
      </c>
      <c r="L2" s="54"/>
      <c r="M2" s="137">
        <f>IF(ISNUMBER(SEARCH(M$1,$L2))=TRUE,1,0)</f>
        <v>0</v>
      </c>
      <c r="N2" s="137">
        <f t="shared" ref="N2:T17" si="0">IF(ISNUMBER(SEARCH(N$1,$L2))=TRUE,1,0)</f>
        <v>0</v>
      </c>
      <c r="O2" s="137">
        <f t="shared" si="0"/>
        <v>0</v>
      </c>
      <c r="P2" s="137">
        <f t="shared" si="0"/>
        <v>0</v>
      </c>
      <c r="Q2" s="137">
        <f t="shared" si="0"/>
        <v>0</v>
      </c>
      <c r="R2" s="137">
        <f t="shared" si="0"/>
        <v>0</v>
      </c>
      <c r="S2" s="137">
        <f t="shared" si="0"/>
        <v>0</v>
      </c>
      <c r="T2" s="137">
        <f t="shared" si="0"/>
        <v>0</v>
      </c>
      <c r="U2" s="58" t="s">
        <v>37</v>
      </c>
      <c r="V2" s="87"/>
      <c r="W2" s="87"/>
      <c r="X2" s="87"/>
      <c r="Y2" s="87"/>
      <c r="Z2" s="134" t="str">
        <f>VLOOKUP($B2,Table1[#All],2,FALSE)</f>
        <v>5523 North 75 East</v>
      </c>
      <c r="AA2" s="134" t="str">
        <f>VLOOKUP($B2,Table1[#All],3,FALSE)</f>
        <v>West Lafayette</v>
      </c>
      <c r="AB2" s="134" t="str">
        <f>VLOOKUP($B2,Table1[#All],4,FALSE)</f>
        <v>Tippecanoe</v>
      </c>
      <c r="AC2" s="130">
        <f>VLOOKUP($B2,'Address sheet'!A1:E545,5,FALSE)</f>
        <v>3</v>
      </c>
    </row>
    <row r="3" spans="1:29" ht="100.8" hidden="1" x14ac:dyDescent="0.3">
      <c r="A3" s="28">
        <v>2</v>
      </c>
      <c r="B3" s="24" t="s">
        <v>38</v>
      </c>
      <c r="C3" s="31" t="s">
        <v>39</v>
      </c>
      <c r="D3" s="24">
        <f>IF('Final List'!$C3=0,0,1)</f>
        <v>1</v>
      </c>
      <c r="E3" s="24" t="s">
        <v>40</v>
      </c>
      <c r="F3" s="24"/>
      <c r="G3" s="23" t="s">
        <v>32</v>
      </c>
      <c r="H3" s="49" t="s">
        <v>41</v>
      </c>
      <c r="I3" s="49"/>
      <c r="J3" s="49" t="s">
        <v>42</v>
      </c>
      <c r="K3" s="2" t="s">
        <v>36</v>
      </c>
      <c r="L3" s="24"/>
      <c r="M3" s="137">
        <f t="shared" ref="M3:M7" si="1">IF(ISNUMBER(SEARCH(M$1,$L3))=TRUE,1,0)</f>
        <v>0</v>
      </c>
      <c r="N3" s="137">
        <f t="shared" si="0"/>
        <v>0</v>
      </c>
      <c r="O3" s="137">
        <f t="shared" si="0"/>
        <v>0</v>
      </c>
      <c r="P3" s="137">
        <f t="shared" si="0"/>
        <v>0</v>
      </c>
      <c r="Q3" s="137">
        <f t="shared" si="0"/>
        <v>0</v>
      </c>
      <c r="R3" s="137">
        <f t="shared" si="0"/>
        <v>0</v>
      </c>
      <c r="S3" s="137">
        <f t="shared" si="0"/>
        <v>0</v>
      </c>
      <c r="T3" s="137">
        <f t="shared" si="0"/>
        <v>0</v>
      </c>
      <c r="U3" t="s">
        <v>37</v>
      </c>
      <c r="V3" s="87"/>
      <c r="W3" s="87"/>
      <c r="X3" s="87"/>
      <c r="Y3" s="87"/>
      <c r="Z3" s="134" t="str">
        <f>VLOOKUP($B3,Table1[#All],2,FALSE)</f>
        <v>1104 North 6th Street</v>
      </c>
      <c r="AA3" s="130" t="str">
        <f>VLOOKUP($B3,Table1[#All],3,FALSE)</f>
        <v>Monticello</v>
      </c>
      <c r="AB3" s="130" t="str">
        <f>VLOOKUP($B3,Table1[#All],4,FALSE)</f>
        <v>White</v>
      </c>
      <c r="AC3" s="130">
        <f>VLOOKUP($B3,'Address sheet'!A2:E546,5,FALSE)</f>
        <v>0</v>
      </c>
    </row>
    <row r="4" spans="1:29" ht="57.6" hidden="1" x14ac:dyDescent="0.3">
      <c r="A4" s="27">
        <v>3</v>
      </c>
      <c r="B4" s="23" t="s">
        <v>43</v>
      </c>
      <c r="C4" s="32" t="s">
        <v>44</v>
      </c>
      <c r="D4" s="23">
        <f>IF('Final List'!$C4=0,0,1)</f>
        <v>1</v>
      </c>
      <c r="E4" s="23" t="s">
        <v>31</v>
      </c>
      <c r="F4" s="23"/>
      <c r="G4" s="23" t="s">
        <v>45</v>
      </c>
      <c r="H4" s="48" t="s">
        <v>45</v>
      </c>
      <c r="I4" s="48" t="s">
        <v>46</v>
      </c>
      <c r="J4" s="48" t="s">
        <v>47</v>
      </c>
      <c r="K4" s="44" t="s">
        <v>36</v>
      </c>
      <c r="L4" t="s">
        <v>48</v>
      </c>
      <c r="M4" s="137">
        <f t="shared" si="1"/>
        <v>0</v>
      </c>
      <c r="N4" s="137">
        <f t="shared" si="0"/>
        <v>0</v>
      </c>
      <c r="O4" s="137">
        <f t="shared" si="0"/>
        <v>0</v>
      </c>
      <c r="P4" s="137">
        <f t="shared" si="0"/>
        <v>0</v>
      </c>
      <c r="Q4" s="137">
        <f t="shared" si="0"/>
        <v>0</v>
      </c>
      <c r="R4" s="137">
        <f t="shared" si="0"/>
        <v>0</v>
      </c>
      <c r="S4" s="137">
        <f t="shared" si="0"/>
        <v>0</v>
      </c>
      <c r="T4" s="137">
        <f t="shared" si="0"/>
        <v>0</v>
      </c>
      <c r="U4" t="s">
        <v>49</v>
      </c>
      <c r="V4" s="87"/>
      <c r="W4" s="87"/>
      <c r="X4" s="87"/>
      <c r="Y4" s="87"/>
      <c r="Z4" s="134" t="str">
        <f>VLOOKUP($B4,Table1[#All],2,FALSE)</f>
        <v>3417 Union St</v>
      </c>
      <c r="AA4" s="130" t="str">
        <f>VLOOKUP($B4,Table1[#All],3,FALSE)</f>
        <v>Lafayette</v>
      </c>
      <c r="AB4" s="130" t="str">
        <f>VLOOKUP($B4,Table1[#All],4,FALSE)</f>
        <v>Tippecanoe</v>
      </c>
      <c r="AC4" s="130">
        <f>VLOOKUP($B4,'Address sheet'!A3:E547,5,FALSE)</f>
        <v>40</v>
      </c>
    </row>
    <row r="5" spans="1:29" ht="43.2" hidden="1" x14ac:dyDescent="0.3">
      <c r="A5" s="28">
        <v>4</v>
      </c>
      <c r="B5" s="24" t="s">
        <v>50</v>
      </c>
      <c r="C5" s="31" t="s">
        <v>51</v>
      </c>
      <c r="D5" s="24">
        <f>IF('Final List'!$C5=0,0,1)</f>
        <v>1</v>
      </c>
      <c r="E5" s="24" t="s">
        <v>40</v>
      </c>
      <c r="F5" s="24"/>
      <c r="G5" s="23" t="s">
        <v>45</v>
      </c>
      <c r="H5" s="49" t="s">
        <v>52</v>
      </c>
      <c r="I5" s="49" t="s">
        <v>53</v>
      </c>
      <c r="J5" s="49" t="s">
        <v>54</v>
      </c>
      <c r="K5" s="2" t="s">
        <v>36</v>
      </c>
      <c r="L5" s="24"/>
      <c r="M5" s="137">
        <f t="shared" si="1"/>
        <v>0</v>
      </c>
      <c r="N5" s="137">
        <f t="shared" si="0"/>
        <v>0</v>
      </c>
      <c r="O5" s="137">
        <f t="shared" si="0"/>
        <v>0</v>
      </c>
      <c r="P5" s="137">
        <f t="shared" si="0"/>
        <v>0</v>
      </c>
      <c r="Q5" s="137">
        <f t="shared" si="0"/>
        <v>0</v>
      </c>
      <c r="R5" s="137">
        <f t="shared" si="0"/>
        <v>0</v>
      </c>
      <c r="S5" s="137">
        <f t="shared" si="0"/>
        <v>0</v>
      </c>
      <c r="T5" s="137">
        <f t="shared" si="0"/>
        <v>0</v>
      </c>
      <c r="V5" s="87"/>
      <c r="W5" s="87"/>
      <c r="X5" s="87"/>
      <c r="Y5" s="87"/>
      <c r="Z5" s="134" t="str">
        <f>VLOOKUP($B5,Table1[#All],2,FALSE)</f>
        <v>800 W County Road 250 S</v>
      </c>
      <c r="AA5" s="130" t="str">
        <f>VLOOKUP($B5,Table1[#All],3,FALSE)</f>
        <v>Logansport</v>
      </c>
      <c r="AB5" s="130" t="str">
        <f>VLOOKUP($B5,Table1[#All],4,FALSE)</f>
        <v>Cass</v>
      </c>
      <c r="AC5" s="130">
        <f>VLOOKUP($B5,'Address sheet'!A4:E548,5,FALSE)</f>
        <v>240</v>
      </c>
    </row>
    <row r="6" spans="1:29" ht="144" hidden="1" x14ac:dyDescent="0.3">
      <c r="A6" s="27">
        <v>5</v>
      </c>
      <c r="B6" s="23" t="s">
        <v>55</v>
      </c>
      <c r="C6" s="34" t="s">
        <v>56</v>
      </c>
      <c r="D6" s="23">
        <f>IF('Final List'!$C6=0,0,1)</f>
        <v>1</v>
      </c>
      <c r="E6" s="23" t="s">
        <v>40</v>
      </c>
      <c r="F6" s="23"/>
      <c r="G6" s="23" t="s">
        <v>57</v>
      </c>
      <c r="H6" s="48" t="s">
        <v>58</v>
      </c>
      <c r="I6" s="48" t="s">
        <v>59</v>
      </c>
      <c r="J6" s="48" t="s">
        <v>60</v>
      </c>
      <c r="K6" s="44" t="s">
        <v>61</v>
      </c>
      <c r="L6" s="23"/>
      <c r="M6" s="137">
        <f t="shared" si="1"/>
        <v>0</v>
      </c>
      <c r="N6" s="137">
        <f t="shared" si="0"/>
        <v>0</v>
      </c>
      <c r="O6" s="137">
        <f t="shared" si="0"/>
        <v>0</v>
      </c>
      <c r="P6" s="137">
        <f t="shared" si="0"/>
        <v>0</v>
      </c>
      <c r="Q6" s="137">
        <f t="shared" si="0"/>
        <v>0</v>
      </c>
      <c r="R6" s="137">
        <f t="shared" si="0"/>
        <v>0</v>
      </c>
      <c r="S6" s="137">
        <f t="shared" si="0"/>
        <v>0</v>
      </c>
      <c r="T6" s="137">
        <f t="shared" si="0"/>
        <v>0</v>
      </c>
      <c r="V6" s="87"/>
      <c r="W6" s="87"/>
      <c r="X6" s="87"/>
      <c r="Y6" s="87"/>
      <c r="Z6" s="134" t="str">
        <f>VLOOKUP($B6,Table1[#All],2,FALSE)</f>
        <v>500 W Clinton St # 1</v>
      </c>
      <c r="AA6" s="130" t="str">
        <f>VLOOKUP($B6,Table1[#All],3,FALSE)</f>
        <v>Logansport</v>
      </c>
      <c r="AB6" s="130" t="str">
        <f>VLOOKUP($B6,Table1[#All],4,FALSE)</f>
        <v>Cass</v>
      </c>
      <c r="AC6" s="130">
        <f>VLOOKUP($B6,'Address sheet'!A5:E549,5,FALSE)</f>
        <v>36</v>
      </c>
    </row>
    <row r="7" spans="1:29" s="70" customFormat="1" hidden="1" x14ac:dyDescent="0.3">
      <c r="A7" s="65">
        <v>6</v>
      </c>
      <c r="B7" s="66" t="s">
        <v>62</v>
      </c>
      <c r="C7" s="67" t="s">
        <v>63</v>
      </c>
      <c r="D7" s="66">
        <f>IF('Final List'!$C7=0,0,1)</f>
        <v>1</v>
      </c>
      <c r="E7" s="66" t="s">
        <v>31</v>
      </c>
      <c r="F7" s="66"/>
      <c r="G7" s="23" t="s">
        <v>32</v>
      </c>
      <c r="H7" s="68" t="s">
        <v>64</v>
      </c>
      <c r="I7" s="68"/>
      <c r="J7" s="68"/>
      <c r="K7" s="69" t="s">
        <v>36</v>
      </c>
      <c r="L7" s="66"/>
      <c r="M7" s="137">
        <f t="shared" si="1"/>
        <v>0</v>
      </c>
      <c r="N7" s="137">
        <f t="shared" si="0"/>
        <v>0</v>
      </c>
      <c r="O7" s="137">
        <f t="shared" si="0"/>
        <v>0</v>
      </c>
      <c r="P7" s="137">
        <f t="shared" si="0"/>
        <v>0</v>
      </c>
      <c r="Q7" s="137">
        <f t="shared" si="0"/>
        <v>0</v>
      </c>
      <c r="R7" s="137">
        <f t="shared" si="0"/>
        <v>0</v>
      </c>
      <c r="S7" s="137">
        <f t="shared" si="0"/>
        <v>0</v>
      </c>
      <c r="T7" s="137">
        <f t="shared" si="0"/>
        <v>0</v>
      </c>
      <c r="U7" s="70" t="s">
        <v>65</v>
      </c>
      <c r="V7" s="87"/>
      <c r="W7" s="87"/>
      <c r="X7" s="87"/>
      <c r="Y7" s="87"/>
      <c r="Z7" s="134" t="str">
        <f>VLOOKUP($B7,Table1[#All],2,FALSE)</f>
        <v>1237 Concord Rd</v>
      </c>
      <c r="AA7" s="130" t="str">
        <f>VLOOKUP($B7,Table1[#All],3,FALSE)</f>
        <v>Crawfordsville</v>
      </c>
      <c r="AB7" s="130" t="str">
        <f>VLOOKUP($B7,Table1[#All],4,FALSE)</f>
        <v>Montgomery</v>
      </c>
      <c r="AC7" s="130">
        <f>VLOOKUP($B7,'Address sheet'!A6:E550,5,FALSE)</f>
        <v>0</v>
      </c>
    </row>
    <row r="8" spans="1:29" ht="86.4" x14ac:dyDescent="0.3">
      <c r="A8" s="27">
        <v>7</v>
      </c>
      <c r="B8" s="23" t="s">
        <v>66</v>
      </c>
      <c r="C8" s="32" t="s">
        <v>67</v>
      </c>
      <c r="D8" s="23">
        <f>IF('Final List'!$C8=0,0,1)</f>
        <v>1</v>
      </c>
      <c r="E8" s="23" t="s">
        <v>31</v>
      </c>
      <c r="F8" s="23"/>
      <c r="G8" s="23" t="s">
        <v>45</v>
      </c>
      <c r="H8" s="48" t="s">
        <v>68</v>
      </c>
      <c r="I8" s="48" t="s">
        <v>69</v>
      </c>
      <c r="J8" s="48"/>
      <c r="K8" s="44" t="s">
        <v>70</v>
      </c>
      <c r="L8" t="s">
        <v>71</v>
      </c>
      <c r="M8" s="137">
        <f>IF(ISNUMBER(SEARCH(M$1,$L8))=TRUE,1,0)</f>
        <v>1</v>
      </c>
      <c r="N8" s="137">
        <f t="shared" si="0"/>
        <v>0</v>
      </c>
      <c r="O8" s="137">
        <f t="shared" si="0"/>
        <v>0</v>
      </c>
      <c r="P8" s="137">
        <f t="shared" si="0"/>
        <v>0</v>
      </c>
      <c r="Q8" s="137">
        <f t="shared" si="0"/>
        <v>1</v>
      </c>
      <c r="R8" s="137">
        <f t="shared" si="0"/>
        <v>0</v>
      </c>
      <c r="S8" s="137">
        <f t="shared" si="0"/>
        <v>0</v>
      </c>
      <c r="T8" s="137">
        <f t="shared" si="0"/>
        <v>1</v>
      </c>
      <c r="V8" s="87"/>
      <c r="W8" s="87"/>
      <c r="X8" s="87"/>
      <c r="Y8" s="87"/>
      <c r="Z8" s="134" t="str">
        <f>VLOOKUP($B8,Table1[#All],2,FALSE)</f>
        <v>304 W Washington St</v>
      </c>
      <c r="AA8" s="130" t="str">
        <f>VLOOKUP($B8,Table1[#All],3,FALSE)</f>
        <v>Williamsport</v>
      </c>
      <c r="AB8" s="130" t="str">
        <f>VLOOKUP($B8,Table1[#All],4,FALSE)</f>
        <v>Warren</v>
      </c>
      <c r="AC8" s="130">
        <f>VLOOKUP($B8,'Address sheet'!A7:E551,5,FALSE)</f>
        <v>30</v>
      </c>
    </row>
    <row r="9" spans="1:29" ht="100.8" hidden="1" x14ac:dyDescent="0.3">
      <c r="A9" s="28">
        <v>8</v>
      </c>
      <c r="B9" s="24" t="s">
        <v>72</v>
      </c>
      <c r="C9" s="31" t="s">
        <v>73</v>
      </c>
      <c r="D9" s="24">
        <f>IF('Final List'!$C9=0,0,1)</f>
        <v>1</v>
      </c>
      <c r="E9" s="24" t="s">
        <v>40</v>
      </c>
      <c r="F9" s="24"/>
      <c r="G9" s="23" t="s">
        <v>45</v>
      </c>
      <c r="H9" s="49" t="s">
        <v>74</v>
      </c>
      <c r="I9" s="49" t="s">
        <v>75</v>
      </c>
      <c r="J9" s="49" t="s">
        <v>76</v>
      </c>
      <c r="K9" s="2" t="s">
        <v>77</v>
      </c>
      <c r="L9" s="38"/>
      <c r="M9" s="137">
        <f t="shared" ref="M9:Q72" si="2">IF(ISNUMBER(SEARCH(M$1,$L9))=TRUE,1,0)</f>
        <v>0</v>
      </c>
      <c r="N9" s="137">
        <f t="shared" si="0"/>
        <v>0</v>
      </c>
      <c r="O9" s="137">
        <f t="shared" si="0"/>
        <v>0</v>
      </c>
      <c r="P9" s="137">
        <f t="shared" si="0"/>
        <v>0</v>
      </c>
      <c r="Q9" s="137">
        <f t="shared" si="0"/>
        <v>0</v>
      </c>
      <c r="R9" s="137">
        <f t="shared" si="0"/>
        <v>0</v>
      </c>
      <c r="S9" s="137">
        <f t="shared" si="0"/>
        <v>0</v>
      </c>
      <c r="T9" s="137">
        <f t="shared" si="0"/>
        <v>0</v>
      </c>
      <c r="V9" s="87"/>
      <c r="W9" s="87"/>
      <c r="X9" s="87"/>
      <c r="Y9" s="87"/>
      <c r="Z9" s="134" t="str">
        <f>VLOOKUP($B9,Table1[#All],2,FALSE)</f>
        <v>3589 Sagamore Pkwy N Ste 220</v>
      </c>
      <c r="AA9" s="130" t="str">
        <f>VLOOKUP($B9,Table1[#All],3,FALSE)</f>
        <v>Lafayette</v>
      </c>
      <c r="AB9" s="130" t="str">
        <f>VLOOKUP($B9,Table1[#All],4,FALSE)</f>
        <v>Tippecanoe</v>
      </c>
      <c r="AC9" s="130">
        <f>VLOOKUP($B9,'Address sheet'!A8:E552,5,FALSE)</f>
        <v>95</v>
      </c>
    </row>
    <row r="10" spans="1:29" ht="28.8" hidden="1" x14ac:dyDescent="0.3">
      <c r="A10" s="27">
        <v>9</v>
      </c>
      <c r="B10" s="23" t="s">
        <v>78</v>
      </c>
      <c r="C10" s="34" t="s">
        <v>79</v>
      </c>
      <c r="D10" s="23">
        <f>IF('Final List'!$C10=0,0,1)</f>
        <v>1</v>
      </c>
      <c r="E10" s="23" t="s">
        <v>40</v>
      </c>
      <c r="F10" s="23"/>
      <c r="G10" s="23" t="s">
        <v>80</v>
      </c>
      <c r="H10" s="48" t="s">
        <v>81</v>
      </c>
      <c r="I10" s="48"/>
      <c r="J10" s="48" t="s">
        <v>82</v>
      </c>
      <c r="K10" s="44" t="s">
        <v>36</v>
      </c>
      <c r="L10" s="39" t="s">
        <v>83</v>
      </c>
      <c r="M10" s="137">
        <f t="shared" si="2"/>
        <v>0</v>
      </c>
      <c r="N10" s="137">
        <f t="shared" si="0"/>
        <v>0</v>
      </c>
      <c r="O10" s="137">
        <f t="shared" si="0"/>
        <v>0</v>
      </c>
      <c r="P10" s="137">
        <f t="shared" si="0"/>
        <v>0</v>
      </c>
      <c r="Q10" s="137">
        <f t="shared" si="0"/>
        <v>0</v>
      </c>
      <c r="R10" s="137">
        <f t="shared" si="0"/>
        <v>0</v>
      </c>
      <c r="S10" s="137">
        <f t="shared" si="0"/>
        <v>0</v>
      </c>
      <c r="T10" s="137">
        <f t="shared" si="0"/>
        <v>0</v>
      </c>
      <c r="V10" s="87"/>
      <c r="W10" s="87"/>
      <c r="X10" s="87"/>
      <c r="Y10" s="87"/>
      <c r="Z10" s="134" t="str">
        <f>VLOOKUP($B10,Table1[#All],2,FALSE)</f>
        <v>1615 E Elmore St</v>
      </c>
      <c r="AA10" s="130" t="str">
        <f>VLOOKUP($B10,Table1[#All],3,FALSE)</f>
        <v>Crawfordsville</v>
      </c>
      <c r="AB10" s="130" t="str">
        <f>VLOOKUP($B10,Table1[#All],4,FALSE)</f>
        <v>Montgomery</v>
      </c>
      <c r="AC10" s="130">
        <f>VLOOKUP($B10,'Address sheet'!A9:E553,5,FALSE)</f>
        <v>500</v>
      </c>
    </row>
    <row r="11" spans="1:29" ht="86.4" hidden="1" x14ac:dyDescent="0.3">
      <c r="A11" s="28">
        <v>10</v>
      </c>
      <c r="B11" s="24" t="s">
        <v>84</v>
      </c>
      <c r="C11" s="31" t="s">
        <v>85</v>
      </c>
      <c r="D11" s="24">
        <f>IF('Final List'!$C11=0,0,1)</f>
        <v>1</v>
      </c>
      <c r="E11" s="24" t="s">
        <v>40</v>
      </c>
      <c r="F11" s="24"/>
      <c r="G11" s="23" t="s">
        <v>80</v>
      </c>
      <c r="H11" s="49" t="s">
        <v>86</v>
      </c>
      <c r="I11" s="49"/>
      <c r="J11" s="49" t="s">
        <v>87</v>
      </c>
      <c r="K11" s="2" t="s">
        <v>36</v>
      </c>
      <c r="L11" s="24"/>
      <c r="M11" s="137">
        <f t="shared" si="2"/>
        <v>0</v>
      </c>
      <c r="N11" s="137">
        <f t="shared" si="0"/>
        <v>0</v>
      </c>
      <c r="O11" s="137">
        <f t="shared" si="0"/>
        <v>0</v>
      </c>
      <c r="P11" s="137">
        <f t="shared" si="0"/>
        <v>0</v>
      </c>
      <c r="Q11" s="137">
        <f t="shared" si="0"/>
        <v>0</v>
      </c>
      <c r="R11" s="137">
        <f t="shared" si="0"/>
        <v>0</v>
      </c>
      <c r="S11" s="137">
        <f t="shared" si="0"/>
        <v>0</v>
      </c>
      <c r="T11" s="137">
        <f t="shared" si="0"/>
        <v>0</v>
      </c>
      <c r="V11" s="87"/>
      <c r="W11" s="87"/>
      <c r="X11" s="87"/>
      <c r="Y11" s="87"/>
      <c r="Z11" s="134" t="str">
        <f>VLOOKUP($B11,Table1[#All],2,FALSE)</f>
        <v>433 N 36Th St</v>
      </c>
      <c r="AA11" s="130" t="str">
        <f>VLOOKUP($B11,Table1[#All],3,FALSE)</f>
        <v>Lafayette</v>
      </c>
      <c r="AB11" s="130" t="str">
        <f>VLOOKUP($B11,Table1[#All],4,FALSE)</f>
        <v>Tippecanoe</v>
      </c>
      <c r="AC11" s="130">
        <f>VLOOKUP($B11,'Address sheet'!A10:E554,5,FALSE)</f>
        <v>20</v>
      </c>
    </row>
    <row r="12" spans="1:29" ht="158.4" hidden="1" x14ac:dyDescent="0.3">
      <c r="A12" s="27">
        <v>11</v>
      </c>
      <c r="B12" s="23" t="s">
        <v>88</v>
      </c>
      <c r="C12" s="34" t="s">
        <v>89</v>
      </c>
      <c r="D12" s="23">
        <f>IF('Final List'!$C12=0,0,1)</f>
        <v>1</v>
      </c>
      <c r="E12" s="23" t="s">
        <v>40</v>
      </c>
      <c r="F12" s="23"/>
      <c r="G12" s="23" t="s">
        <v>32</v>
      </c>
      <c r="H12" s="48" t="s">
        <v>90</v>
      </c>
      <c r="I12" s="48"/>
      <c r="J12" s="48" t="s">
        <v>91</v>
      </c>
      <c r="K12" s="44" t="s">
        <v>36</v>
      </c>
      <c r="L12" s="23"/>
      <c r="M12" s="137">
        <f t="shared" si="2"/>
        <v>0</v>
      </c>
      <c r="N12" s="137">
        <f t="shared" si="0"/>
        <v>0</v>
      </c>
      <c r="O12" s="137">
        <f t="shared" si="0"/>
        <v>0</v>
      </c>
      <c r="P12" s="137">
        <f t="shared" si="0"/>
        <v>0</v>
      </c>
      <c r="Q12" s="137">
        <f t="shared" si="0"/>
        <v>0</v>
      </c>
      <c r="R12" s="137">
        <f t="shared" si="0"/>
        <v>0</v>
      </c>
      <c r="S12" s="137">
        <f t="shared" si="0"/>
        <v>0</v>
      </c>
      <c r="T12" s="137">
        <f t="shared" si="0"/>
        <v>0</v>
      </c>
      <c r="V12" s="87"/>
      <c r="W12" s="87"/>
      <c r="X12" s="87"/>
      <c r="Y12" s="87"/>
      <c r="Z12" s="134" t="str">
        <f>VLOOKUP($B12,Table1[#All],2,FALSE)</f>
        <v>3495 Kent Ave Ste A200</v>
      </c>
      <c r="AA12" s="130" t="str">
        <f>VLOOKUP($B12,Table1[#All],3,FALSE)</f>
        <v>West Lafayette</v>
      </c>
      <c r="AB12" s="130" t="str">
        <f>VLOOKUP($B12,Table1[#All],4,FALSE)</f>
        <v>Tippecanoe</v>
      </c>
      <c r="AC12" s="130">
        <f>VLOOKUP($B12,'Address sheet'!A11:E555,5,FALSE)</f>
        <v>10</v>
      </c>
    </row>
    <row r="13" spans="1:29" s="58" customFormat="1" ht="28.8" hidden="1" x14ac:dyDescent="0.3">
      <c r="A13" s="59">
        <v>12</v>
      </c>
      <c r="B13" s="60" t="s">
        <v>92</v>
      </c>
      <c r="C13" s="63" t="s">
        <v>93</v>
      </c>
      <c r="D13" s="60">
        <f>IF('Final List'!$C13=0,0,1)</f>
        <v>1</v>
      </c>
      <c r="E13" s="60" t="s">
        <v>40</v>
      </c>
      <c r="F13" s="60"/>
      <c r="G13" s="23" t="s">
        <v>32</v>
      </c>
      <c r="H13" s="61" t="s">
        <v>94</v>
      </c>
      <c r="I13" s="61"/>
      <c r="J13" s="61"/>
      <c r="K13" s="62" t="s">
        <v>36</v>
      </c>
      <c r="L13" s="60"/>
      <c r="M13" s="137">
        <f t="shared" si="2"/>
        <v>0</v>
      </c>
      <c r="N13" s="137">
        <f t="shared" si="0"/>
        <v>0</v>
      </c>
      <c r="O13" s="137">
        <f t="shared" si="0"/>
        <v>0</v>
      </c>
      <c r="P13" s="137">
        <f t="shared" si="0"/>
        <v>0</v>
      </c>
      <c r="Q13" s="137">
        <f t="shared" si="0"/>
        <v>0</v>
      </c>
      <c r="R13" s="137">
        <f t="shared" si="0"/>
        <v>0</v>
      </c>
      <c r="S13" s="137">
        <f t="shared" si="0"/>
        <v>0</v>
      </c>
      <c r="T13" s="137">
        <f t="shared" si="0"/>
        <v>0</v>
      </c>
      <c r="V13" s="87"/>
      <c r="W13" s="87"/>
      <c r="X13" s="87"/>
      <c r="Y13" s="87"/>
      <c r="Z13" s="134" t="e">
        <f>VLOOKUP($B13,Table1[#All],2,FALSE)</f>
        <v>#N/A</v>
      </c>
      <c r="AA13" s="130" t="e">
        <f>VLOOKUP($B13,Table1[#All],3,FALSE)</f>
        <v>#N/A</v>
      </c>
      <c r="AB13" s="130" t="e">
        <f>VLOOKUP($B13,Table1[#All],4,FALSE)</f>
        <v>#N/A</v>
      </c>
      <c r="AC13" s="130" t="e">
        <f>VLOOKUP($B13,'Address sheet'!A12:E556,5,FALSE)</f>
        <v>#N/A</v>
      </c>
    </row>
    <row r="14" spans="1:29" ht="203.4" hidden="1" customHeight="1" x14ac:dyDescent="0.3">
      <c r="A14" s="27">
        <v>13</v>
      </c>
      <c r="B14" s="23" t="s">
        <v>95</v>
      </c>
      <c r="C14" s="32" t="s">
        <v>96</v>
      </c>
      <c r="D14" s="23">
        <f>IF('Final List'!$C14=0,0,1)</f>
        <v>1</v>
      </c>
      <c r="E14" s="23" t="s">
        <v>31</v>
      </c>
      <c r="F14" s="23"/>
      <c r="G14" s="24" t="s">
        <v>45</v>
      </c>
      <c r="H14" s="48" t="s">
        <v>45</v>
      </c>
      <c r="I14" s="48" t="s">
        <v>97</v>
      </c>
      <c r="J14" s="48" t="s">
        <v>98</v>
      </c>
      <c r="K14" s="44" t="s">
        <v>36</v>
      </c>
      <c r="L14" s="23"/>
      <c r="M14" s="137">
        <f t="shared" si="2"/>
        <v>0</v>
      </c>
      <c r="N14" s="137">
        <f t="shared" si="0"/>
        <v>0</v>
      </c>
      <c r="O14" s="137">
        <f t="shared" si="0"/>
        <v>0</v>
      </c>
      <c r="P14" s="137">
        <f t="shared" si="0"/>
        <v>0</v>
      </c>
      <c r="Q14" s="137">
        <f t="shared" si="0"/>
        <v>0</v>
      </c>
      <c r="R14" s="137">
        <f t="shared" si="0"/>
        <v>0</v>
      </c>
      <c r="S14" s="137">
        <f t="shared" si="0"/>
        <v>0</v>
      </c>
      <c r="T14" s="137">
        <f t="shared" si="0"/>
        <v>0</v>
      </c>
      <c r="U14" t="s">
        <v>99</v>
      </c>
      <c r="V14" s="87"/>
      <c r="W14" s="87"/>
      <c r="X14" s="87"/>
      <c r="Y14" s="87"/>
      <c r="Z14" s="134" t="str">
        <f>VLOOKUP($B14,Table1[#All],2,FALSE)</f>
        <v>3131 Main St</v>
      </c>
      <c r="AA14" s="130" t="str">
        <f>VLOOKUP($B14,Table1[#All],3,FALSE)</f>
        <v>Lafayette</v>
      </c>
      <c r="AB14" s="130" t="str">
        <f>VLOOKUP($B14,Table1[#All],4,FALSE)</f>
        <v>Tippecanoe</v>
      </c>
      <c r="AC14" s="130">
        <f>VLOOKUP($B14,'Address sheet'!A13:E557,5,FALSE)</f>
        <v>1000</v>
      </c>
    </row>
    <row r="15" spans="1:29" hidden="1" x14ac:dyDescent="0.3">
      <c r="A15" s="28">
        <v>14</v>
      </c>
      <c r="B15" s="24" t="s">
        <v>100</v>
      </c>
      <c r="C15" s="31" t="s">
        <v>101</v>
      </c>
      <c r="D15" s="24">
        <f>IF('Final List'!$C15=0,0,1)</f>
        <v>1</v>
      </c>
      <c r="E15" s="24"/>
      <c r="F15" s="24"/>
      <c r="G15" s="23" t="s">
        <v>45</v>
      </c>
      <c r="H15" s="49" t="s">
        <v>102</v>
      </c>
      <c r="I15" s="49" t="s">
        <v>103</v>
      </c>
      <c r="J15" s="49"/>
      <c r="K15" s="2" t="s">
        <v>104</v>
      </c>
      <c r="L15" s="24" t="s">
        <v>105</v>
      </c>
      <c r="M15" s="137">
        <f t="shared" si="2"/>
        <v>1</v>
      </c>
      <c r="N15" s="137">
        <f t="shared" si="0"/>
        <v>0</v>
      </c>
      <c r="O15" s="137">
        <f t="shared" si="0"/>
        <v>0</v>
      </c>
      <c r="P15" s="137">
        <f t="shared" si="0"/>
        <v>0</v>
      </c>
      <c r="Q15" s="137">
        <f t="shared" si="0"/>
        <v>0</v>
      </c>
      <c r="R15" s="137">
        <f t="shared" si="0"/>
        <v>0</v>
      </c>
      <c r="S15" s="137">
        <f t="shared" si="0"/>
        <v>0</v>
      </c>
      <c r="T15" s="137">
        <f t="shared" si="0"/>
        <v>0</v>
      </c>
      <c r="V15" s="87"/>
      <c r="W15" s="87"/>
      <c r="X15" s="87"/>
      <c r="Y15" s="87"/>
      <c r="Z15" s="134" t="str">
        <f>VLOOKUP($B15,Table1[#All],2,FALSE)</f>
        <v>3900 E 450 S</v>
      </c>
      <c r="AA15" s="130" t="str">
        <f>VLOOKUP($B15,Table1[#All],3,FALSE)</f>
        <v>Lafayette</v>
      </c>
      <c r="AB15" s="130" t="str">
        <f>VLOOKUP($B15,Table1[#All],4,FALSE)</f>
        <v>Tippecanoe</v>
      </c>
      <c r="AC15" s="130">
        <f>VLOOKUP($B15,'Address sheet'!A14:E558,5,FALSE)</f>
        <v>10</v>
      </c>
    </row>
    <row r="16" spans="1:29" ht="28.8" hidden="1" x14ac:dyDescent="0.3">
      <c r="A16" s="27">
        <v>15</v>
      </c>
      <c r="B16" s="23" t="s">
        <v>106</v>
      </c>
      <c r="C16" s="34" t="s">
        <v>107</v>
      </c>
      <c r="D16" s="23">
        <f>IF('Final List'!$C16=0,0,1)</f>
        <v>1</v>
      </c>
      <c r="E16" s="23"/>
      <c r="F16" s="23"/>
      <c r="G16" s="23" t="s">
        <v>45</v>
      </c>
      <c r="H16" s="48" t="s">
        <v>102</v>
      </c>
      <c r="I16" s="48" t="s">
        <v>108</v>
      </c>
      <c r="J16" s="48" t="s">
        <v>109</v>
      </c>
      <c r="K16" s="44" t="s">
        <v>36</v>
      </c>
      <c r="L16" s="23"/>
      <c r="M16" s="137">
        <f t="shared" si="2"/>
        <v>0</v>
      </c>
      <c r="N16" s="137">
        <f t="shared" si="0"/>
        <v>0</v>
      </c>
      <c r="O16" s="137">
        <f t="shared" si="0"/>
        <v>0</v>
      </c>
      <c r="P16" s="137">
        <f t="shared" si="0"/>
        <v>0</v>
      </c>
      <c r="Q16" s="137">
        <f t="shared" si="0"/>
        <v>0</v>
      </c>
      <c r="R16" s="137">
        <f t="shared" si="0"/>
        <v>0</v>
      </c>
      <c r="S16" s="137">
        <f t="shared" si="0"/>
        <v>0</v>
      </c>
      <c r="T16" s="137">
        <f t="shared" si="0"/>
        <v>0</v>
      </c>
      <c r="V16" s="87"/>
      <c r="W16" s="87"/>
      <c r="X16" s="87"/>
      <c r="Y16" s="87"/>
      <c r="Z16" s="134" t="str">
        <f>VLOOKUP($B16,Table1[#All],2,FALSE)</f>
        <v>9701 Old State Road 25 N</v>
      </c>
      <c r="AA16" s="130" t="str">
        <f>VLOOKUP($B16,Table1[#All],3,FALSE)</f>
        <v>Lafayette</v>
      </c>
      <c r="AB16" s="130" t="str">
        <f>VLOOKUP($B16,Table1[#All],4,FALSE)</f>
        <v>Tippecanoe</v>
      </c>
      <c r="AC16" s="130">
        <f>VLOOKUP($B16,'Address sheet'!A15:E559,5,FALSE)</f>
        <v>94</v>
      </c>
    </row>
    <row r="17" spans="1:29" hidden="1" x14ac:dyDescent="0.3">
      <c r="A17" s="28">
        <v>16</v>
      </c>
      <c r="B17" s="24" t="s">
        <v>110</v>
      </c>
      <c r="C17" s="31" t="s">
        <v>111</v>
      </c>
      <c r="D17" s="24">
        <f>IF('Final List'!$C17=0,0,1)</f>
        <v>1</v>
      </c>
      <c r="E17" s="24" t="s">
        <v>31</v>
      </c>
      <c r="F17" s="24"/>
      <c r="G17" s="23" t="s">
        <v>45</v>
      </c>
      <c r="H17" s="49" t="s">
        <v>102</v>
      </c>
      <c r="I17" s="49" t="s">
        <v>112</v>
      </c>
      <c r="J17" s="49"/>
      <c r="K17" s="2" t="s">
        <v>36</v>
      </c>
      <c r="L17" s="24"/>
      <c r="M17" s="137">
        <f t="shared" si="2"/>
        <v>0</v>
      </c>
      <c r="N17" s="137">
        <f t="shared" si="0"/>
        <v>0</v>
      </c>
      <c r="O17" s="137">
        <f t="shared" si="0"/>
        <v>0</v>
      </c>
      <c r="P17" s="137">
        <f t="shared" si="0"/>
        <v>0</v>
      </c>
      <c r="Q17" s="137">
        <f t="shared" si="0"/>
        <v>0</v>
      </c>
      <c r="R17" s="137">
        <f t="shared" si="0"/>
        <v>0</v>
      </c>
      <c r="S17" s="137">
        <f t="shared" si="0"/>
        <v>0</v>
      </c>
      <c r="T17" s="137">
        <f t="shared" si="0"/>
        <v>0</v>
      </c>
      <c r="V17" s="87"/>
      <c r="W17" s="87"/>
      <c r="X17" s="87"/>
      <c r="Y17" s="87"/>
      <c r="Z17" s="134" t="str">
        <f>VLOOKUP($B17,Table1[#All],2,FALSE)</f>
        <v>11349 Us Highway 52 S</v>
      </c>
      <c r="AA17" s="130" t="str">
        <f>VLOOKUP($B17,Table1[#All],3,FALSE)</f>
        <v>Clarks Hill</v>
      </c>
      <c r="AB17" s="130" t="str">
        <f>VLOOKUP($B17,Table1[#All],4,FALSE)</f>
        <v>Tippecanoe</v>
      </c>
      <c r="AC17" s="130">
        <f>VLOOKUP($B17,'Address sheet'!A16:E560,5,FALSE)</f>
        <v>50</v>
      </c>
    </row>
    <row r="18" spans="1:29" ht="201.6" hidden="1" x14ac:dyDescent="0.3">
      <c r="A18" s="27">
        <v>17</v>
      </c>
      <c r="B18" s="23" t="s">
        <v>113</v>
      </c>
      <c r="C18" s="32" t="s">
        <v>114</v>
      </c>
      <c r="D18" s="23">
        <f>IF('Final List'!$C18=0,0,1)</f>
        <v>1</v>
      </c>
      <c r="E18" s="23" t="s">
        <v>31</v>
      </c>
      <c r="F18" s="23"/>
      <c r="G18" s="23" t="s">
        <v>32</v>
      </c>
      <c r="H18" s="48" t="s">
        <v>115</v>
      </c>
      <c r="I18" s="48"/>
      <c r="J18" s="48" t="s">
        <v>116</v>
      </c>
      <c r="K18" s="45" t="s">
        <v>117</v>
      </c>
      <c r="L18" s="23"/>
      <c r="M18" s="137">
        <f t="shared" si="2"/>
        <v>0</v>
      </c>
      <c r="N18" s="137">
        <f t="shared" si="2"/>
        <v>0</v>
      </c>
      <c r="O18" s="137">
        <f t="shared" si="2"/>
        <v>0</v>
      </c>
      <c r="P18" s="137">
        <f t="shared" si="2"/>
        <v>0</v>
      </c>
      <c r="Q18" s="137">
        <f t="shared" si="2"/>
        <v>0</v>
      </c>
      <c r="R18" s="137">
        <f t="shared" ref="R18:T81" si="3">IF(ISNUMBER(SEARCH(R$1,$L18))=TRUE,1,0)</f>
        <v>0</v>
      </c>
      <c r="S18" s="137">
        <f t="shared" si="3"/>
        <v>0</v>
      </c>
      <c r="T18" s="137">
        <f t="shared" si="3"/>
        <v>0</v>
      </c>
      <c r="U18" t="s">
        <v>99</v>
      </c>
      <c r="V18" s="87"/>
      <c r="W18" s="87"/>
      <c r="X18" s="87"/>
      <c r="Y18" s="87"/>
      <c r="Z18" s="134" t="str">
        <f>VLOOKUP($B18,Table1[#All],2,FALSE)</f>
        <v>300 E Broadway, Suite 101</v>
      </c>
      <c r="AA18" s="130" t="str">
        <f>VLOOKUP($B18,Table1[#All],3,FALSE)</f>
        <v>Logansport</v>
      </c>
      <c r="AB18" s="130" t="str">
        <f>VLOOKUP($B18,Table1[#All],4,FALSE)</f>
        <v>Cass</v>
      </c>
      <c r="AC18" s="130">
        <f>VLOOKUP($B18,'Address sheet'!A17:E561,5,FALSE)</f>
        <v>7</v>
      </c>
    </row>
    <row r="19" spans="1:29" ht="43.2" hidden="1" x14ac:dyDescent="0.3">
      <c r="A19" s="28">
        <v>18</v>
      </c>
      <c r="B19" s="24" t="s">
        <v>118</v>
      </c>
      <c r="C19" s="33" t="s">
        <v>119</v>
      </c>
      <c r="D19" s="24">
        <f>IF('Final List'!$C19=0,0,1)</f>
        <v>1</v>
      </c>
      <c r="E19" s="24" t="s">
        <v>31</v>
      </c>
      <c r="F19" s="24"/>
      <c r="G19" s="23" t="s">
        <v>45</v>
      </c>
      <c r="H19" s="49" t="s">
        <v>102</v>
      </c>
      <c r="I19" s="49" t="s">
        <v>120</v>
      </c>
      <c r="J19" s="49"/>
      <c r="K19" s="2" t="s">
        <v>36</v>
      </c>
      <c r="L19" s="24" t="s">
        <v>121</v>
      </c>
      <c r="M19" s="137">
        <f t="shared" si="2"/>
        <v>0</v>
      </c>
      <c r="N19" s="137">
        <f t="shared" si="2"/>
        <v>0</v>
      </c>
      <c r="O19" s="137">
        <f t="shared" si="2"/>
        <v>1</v>
      </c>
      <c r="P19" s="137">
        <f t="shared" si="2"/>
        <v>0</v>
      </c>
      <c r="Q19" s="137">
        <f t="shared" si="2"/>
        <v>0</v>
      </c>
      <c r="R19" s="137">
        <f t="shared" si="3"/>
        <v>0</v>
      </c>
      <c r="S19" s="137">
        <f t="shared" si="3"/>
        <v>0</v>
      </c>
      <c r="T19" s="137">
        <f t="shared" si="3"/>
        <v>1</v>
      </c>
      <c r="V19" s="87"/>
      <c r="W19" s="87"/>
      <c r="X19" s="87"/>
      <c r="Y19" s="87"/>
      <c r="Z19" s="134" t="str">
        <f>VLOOKUP($B19,Table1[#All],2,FALSE)</f>
        <v>3605 McCarty Lane</v>
      </c>
      <c r="AA19" s="130" t="str">
        <f>VLOOKUP($B19,Table1[#All],3,FALSE)</f>
        <v>Lafayette</v>
      </c>
      <c r="AB19" s="130" t="str">
        <f>VLOOKUP($B19,Table1[#All],4,FALSE)</f>
        <v>Tippecanoe</v>
      </c>
      <c r="AC19" s="130">
        <f>VLOOKUP($B19,'Address sheet'!A18:E562,5,FALSE)</f>
        <v>200</v>
      </c>
    </row>
    <row r="20" spans="1:29" ht="150.6" hidden="1" customHeight="1" x14ac:dyDescent="0.3">
      <c r="A20" s="27">
        <v>19</v>
      </c>
      <c r="B20" s="23" t="s">
        <v>122</v>
      </c>
      <c r="C20" s="34" t="s">
        <v>123</v>
      </c>
      <c r="D20" s="23">
        <f>IF('Final List'!$C20=0,0,1)</f>
        <v>1</v>
      </c>
      <c r="E20" s="23" t="s">
        <v>31</v>
      </c>
      <c r="F20" s="23"/>
      <c r="G20" s="24" t="s">
        <v>124</v>
      </c>
      <c r="H20" s="48" t="s">
        <v>124</v>
      </c>
      <c r="I20" s="48" t="s">
        <v>125</v>
      </c>
      <c r="J20" s="48" t="s">
        <v>126</v>
      </c>
      <c r="K20" s="44" t="s">
        <v>61</v>
      </c>
      <c r="L20" s="23" t="s">
        <v>127</v>
      </c>
      <c r="M20" s="137">
        <f t="shared" si="2"/>
        <v>0</v>
      </c>
      <c r="N20" s="137">
        <f t="shared" si="2"/>
        <v>1</v>
      </c>
      <c r="O20" s="137">
        <f t="shared" si="2"/>
        <v>0</v>
      </c>
      <c r="P20" s="137">
        <f t="shared" si="2"/>
        <v>0</v>
      </c>
      <c r="Q20" s="137">
        <f t="shared" si="2"/>
        <v>0</v>
      </c>
      <c r="R20" s="137">
        <f t="shared" si="3"/>
        <v>0</v>
      </c>
      <c r="S20" s="137">
        <f t="shared" si="3"/>
        <v>0</v>
      </c>
      <c r="T20" s="137">
        <f t="shared" si="3"/>
        <v>0</v>
      </c>
      <c r="V20" s="87"/>
      <c r="W20" s="87"/>
      <c r="X20" s="87"/>
      <c r="Y20" s="87"/>
      <c r="Z20" s="134" t="str">
        <f>VLOOKUP($B20,Table1[#All],2,FALSE)</f>
        <v>3332 Billiard Drive</v>
      </c>
      <c r="AA20" s="130" t="str">
        <f>VLOOKUP($B20,Table1[#All],3,FALSE)</f>
        <v>Logansport</v>
      </c>
      <c r="AB20" s="130" t="str">
        <f>VLOOKUP($B20,Table1[#All],4,FALSE)</f>
        <v>Cass</v>
      </c>
      <c r="AC20" s="130">
        <f>VLOOKUP($B20,'Address sheet'!A19:E563,5,FALSE)</f>
        <v>20</v>
      </c>
    </row>
    <row r="21" spans="1:29" s="58" customFormat="1" ht="57.6" hidden="1" x14ac:dyDescent="0.3">
      <c r="A21" s="59">
        <v>20</v>
      </c>
      <c r="B21" s="60" t="s">
        <v>128</v>
      </c>
      <c r="C21" s="63" t="s">
        <v>129</v>
      </c>
      <c r="D21" s="60">
        <f>IF('Final List'!$C21=0,0,1)</f>
        <v>1</v>
      </c>
      <c r="E21" s="60" t="s">
        <v>31</v>
      </c>
      <c r="F21" s="60"/>
      <c r="G21" s="23" t="s">
        <v>32</v>
      </c>
      <c r="H21" s="61" t="s">
        <v>130</v>
      </c>
      <c r="I21" s="61" t="s">
        <v>131</v>
      </c>
      <c r="J21" s="61" t="s">
        <v>132</v>
      </c>
      <c r="K21" s="62" t="s">
        <v>36</v>
      </c>
      <c r="L21" s="60"/>
      <c r="M21" s="137">
        <f t="shared" si="2"/>
        <v>0</v>
      </c>
      <c r="N21" s="137">
        <f t="shared" si="2"/>
        <v>0</v>
      </c>
      <c r="O21" s="137">
        <f t="shared" si="2"/>
        <v>0</v>
      </c>
      <c r="P21" s="137">
        <f t="shared" si="2"/>
        <v>0</v>
      </c>
      <c r="Q21" s="137">
        <f t="shared" si="2"/>
        <v>0</v>
      </c>
      <c r="R21" s="137">
        <f t="shared" si="3"/>
        <v>0</v>
      </c>
      <c r="S21" s="137">
        <f t="shared" si="3"/>
        <v>0</v>
      </c>
      <c r="T21" s="137">
        <f t="shared" si="3"/>
        <v>0</v>
      </c>
      <c r="V21" s="87"/>
      <c r="W21" s="87"/>
      <c r="X21" s="87"/>
      <c r="Y21" s="87"/>
      <c r="Z21" s="134" t="str">
        <f>VLOOKUP($B21,Table1[#All],2,FALSE)</f>
        <v>3065 Kent Ave</v>
      </c>
      <c r="AA21" s="130" t="str">
        <f>VLOOKUP($B21,Table1[#All],3,FALSE)</f>
        <v>West Lafayette</v>
      </c>
      <c r="AB21" s="130" t="str">
        <f>VLOOKUP($B21,Table1[#All],4,FALSE)</f>
        <v>Tippecanoe</v>
      </c>
      <c r="AC21" s="130">
        <f>VLOOKUP($B21,'Address sheet'!A20:E564,5,FALSE)</f>
        <v>90</v>
      </c>
    </row>
    <row r="22" spans="1:29" ht="86.4" hidden="1" x14ac:dyDescent="0.3">
      <c r="A22" s="27">
        <v>21</v>
      </c>
      <c r="B22" s="23" t="s">
        <v>133</v>
      </c>
      <c r="C22" s="32" t="s">
        <v>134</v>
      </c>
      <c r="D22" s="23">
        <f>IF('Final List'!$C22=0,0,1)</f>
        <v>1</v>
      </c>
      <c r="E22" s="23" t="s">
        <v>40</v>
      </c>
      <c r="F22" s="23"/>
      <c r="G22" s="23" t="s">
        <v>32</v>
      </c>
      <c r="H22" s="48" t="s">
        <v>135</v>
      </c>
      <c r="I22" s="48" t="s">
        <v>136</v>
      </c>
      <c r="J22" s="48" t="s">
        <v>137</v>
      </c>
      <c r="K22" s="44" t="s">
        <v>36</v>
      </c>
      <c r="L22" s="23"/>
      <c r="M22" s="137">
        <f t="shared" si="2"/>
        <v>0</v>
      </c>
      <c r="N22" s="137">
        <f t="shared" si="2"/>
        <v>0</v>
      </c>
      <c r="O22" s="137">
        <f t="shared" si="2"/>
        <v>0</v>
      </c>
      <c r="P22" s="137">
        <f t="shared" si="2"/>
        <v>0</v>
      </c>
      <c r="Q22" s="137">
        <f t="shared" si="2"/>
        <v>0</v>
      </c>
      <c r="R22" s="137">
        <f t="shared" si="3"/>
        <v>0</v>
      </c>
      <c r="S22" s="137">
        <f t="shared" si="3"/>
        <v>0</v>
      </c>
      <c r="T22" s="137">
        <f t="shared" si="3"/>
        <v>0</v>
      </c>
      <c r="V22" s="87"/>
      <c r="W22" s="87"/>
      <c r="X22" s="87"/>
      <c r="Y22" s="87"/>
      <c r="Z22" s="134">
        <f>VLOOKUP($B22,Table1[#All],2,FALSE)</f>
        <v>0</v>
      </c>
      <c r="AA22" s="130" t="str">
        <f>VLOOKUP($B22,Table1[#All],3,FALSE)</f>
        <v>Lafayette</v>
      </c>
      <c r="AB22" s="130" t="str">
        <f>VLOOKUP($B22,Table1[#All],4,FALSE)</f>
        <v>Tippecanoe</v>
      </c>
      <c r="AC22" s="130">
        <f>VLOOKUP($B22,'Address sheet'!A21:E565,5,FALSE)</f>
        <v>0</v>
      </c>
    </row>
    <row r="23" spans="1:29" ht="100.8" hidden="1" x14ac:dyDescent="0.3">
      <c r="A23" s="28">
        <v>22</v>
      </c>
      <c r="B23" s="24" t="s">
        <v>138</v>
      </c>
      <c r="C23" s="33" t="s">
        <v>139</v>
      </c>
      <c r="D23" s="24">
        <f>IF('Final List'!$C23=0,0,1)</f>
        <v>1</v>
      </c>
      <c r="E23" s="24" t="s">
        <v>31</v>
      </c>
      <c r="F23" s="24"/>
      <c r="G23" s="23" t="s">
        <v>45</v>
      </c>
      <c r="H23" s="49" t="s">
        <v>102</v>
      </c>
      <c r="I23" s="49" t="s">
        <v>140</v>
      </c>
      <c r="J23" s="49" t="s">
        <v>141</v>
      </c>
      <c r="K23" s="2" t="s">
        <v>61</v>
      </c>
      <c r="L23" t="s">
        <v>142</v>
      </c>
      <c r="M23" s="137">
        <f t="shared" si="2"/>
        <v>0</v>
      </c>
      <c r="N23" s="137">
        <f t="shared" si="2"/>
        <v>0</v>
      </c>
      <c r="O23" s="137">
        <f t="shared" si="2"/>
        <v>0</v>
      </c>
      <c r="P23" s="137">
        <f t="shared" si="2"/>
        <v>0</v>
      </c>
      <c r="Q23" s="137">
        <f t="shared" si="2"/>
        <v>1</v>
      </c>
      <c r="R23" s="137">
        <f t="shared" si="3"/>
        <v>0</v>
      </c>
      <c r="S23" s="137">
        <f t="shared" si="3"/>
        <v>0</v>
      </c>
      <c r="T23" s="137">
        <f t="shared" si="3"/>
        <v>0</v>
      </c>
      <c r="V23" s="87"/>
      <c r="W23" s="87"/>
      <c r="X23" s="87"/>
      <c r="Y23" s="87"/>
      <c r="Z23" s="134" t="str">
        <f>VLOOKUP($B23,Table1[#All],2,FALSE)</f>
        <v>4259 E Ladoga Rd</v>
      </c>
      <c r="AA23" s="130" t="str">
        <f>VLOOKUP($B23,Table1[#All],3,FALSE)</f>
        <v>New Ross</v>
      </c>
      <c r="AB23" s="130" t="str">
        <f>VLOOKUP($B23,Table1[#All],4,FALSE)</f>
        <v>Montgomery</v>
      </c>
      <c r="AC23" s="130">
        <f>VLOOKUP($B23,'Address sheet'!A22:E566,5,FALSE)</f>
        <v>45</v>
      </c>
    </row>
    <row r="24" spans="1:29" ht="115.2" hidden="1" x14ac:dyDescent="0.3">
      <c r="A24" s="27">
        <v>23</v>
      </c>
      <c r="B24" s="23" t="s">
        <v>143</v>
      </c>
      <c r="C24" s="34" t="s">
        <v>144</v>
      </c>
      <c r="D24" s="23">
        <f>IF('Final List'!$C24=0,0,1)</f>
        <v>1</v>
      </c>
      <c r="E24" s="23" t="s">
        <v>40</v>
      </c>
      <c r="F24" s="23"/>
      <c r="G24" s="23" t="s">
        <v>32</v>
      </c>
      <c r="H24" s="48" t="s">
        <v>145</v>
      </c>
      <c r="I24" s="48" t="s">
        <v>146</v>
      </c>
      <c r="J24" s="48" t="s">
        <v>147</v>
      </c>
      <c r="K24" s="44" t="s">
        <v>36</v>
      </c>
      <c r="L24" s="23"/>
      <c r="M24" s="137">
        <f t="shared" si="2"/>
        <v>0</v>
      </c>
      <c r="N24" s="137">
        <f t="shared" si="2"/>
        <v>0</v>
      </c>
      <c r="O24" s="137">
        <f t="shared" si="2"/>
        <v>0</v>
      </c>
      <c r="P24" s="137">
        <f t="shared" si="2"/>
        <v>0</v>
      </c>
      <c r="Q24" s="137">
        <f t="shared" si="2"/>
        <v>0</v>
      </c>
      <c r="R24" s="137">
        <f t="shared" si="3"/>
        <v>0</v>
      </c>
      <c r="S24" s="137">
        <f t="shared" si="3"/>
        <v>0</v>
      </c>
      <c r="T24" s="137">
        <f t="shared" si="3"/>
        <v>0</v>
      </c>
      <c r="V24" s="87"/>
      <c r="W24" s="87"/>
      <c r="X24" s="87"/>
      <c r="Y24" s="87"/>
      <c r="Z24" s="134" t="str">
        <f>VLOOKUP($B24,Table1[#All],2,FALSE)</f>
        <v>2191 W County Road 0 Ns</v>
      </c>
      <c r="AA24" s="130" t="str">
        <f>VLOOKUP($B24,Table1[#All],3,FALSE)</f>
        <v>Frankfort</v>
      </c>
      <c r="AB24" s="130" t="str">
        <f>VLOOKUP($B24,Table1[#All],4,FALSE)</f>
        <v>Clinton</v>
      </c>
      <c r="AC24" s="130">
        <f>VLOOKUP($B24,'Address sheet'!A23:E567,5,FALSE)</f>
        <v>55</v>
      </c>
    </row>
    <row r="25" spans="1:29" ht="83.4" hidden="1" customHeight="1" x14ac:dyDescent="0.3">
      <c r="A25" s="28">
        <v>24</v>
      </c>
      <c r="B25" s="24" t="s">
        <v>148</v>
      </c>
      <c r="C25" s="31" t="s">
        <v>96</v>
      </c>
      <c r="D25" s="24">
        <f>IF('Final List'!$C25=0,0,1)</f>
        <v>1</v>
      </c>
      <c r="E25" s="24" t="s">
        <v>31</v>
      </c>
      <c r="F25" s="24"/>
      <c r="G25" s="24" t="s">
        <v>45</v>
      </c>
      <c r="H25" s="49" t="s">
        <v>124</v>
      </c>
      <c r="I25" s="49" t="s">
        <v>97</v>
      </c>
      <c r="J25" s="49" t="s">
        <v>149</v>
      </c>
      <c r="K25" s="2" t="s">
        <v>36</v>
      </c>
      <c r="L25" s="24" t="s">
        <v>150</v>
      </c>
      <c r="M25" s="137">
        <f t="shared" si="2"/>
        <v>0</v>
      </c>
      <c r="N25" s="137">
        <f t="shared" si="2"/>
        <v>0</v>
      </c>
      <c r="O25" s="137">
        <f t="shared" si="2"/>
        <v>0</v>
      </c>
      <c r="P25" s="137">
        <f t="shared" si="2"/>
        <v>0</v>
      </c>
      <c r="Q25" s="137">
        <f t="shared" si="2"/>
        <v>0</v>
      </c>
      <c r="R25" s="137">
        <f t="shared" si="3"/>
        <v>0</v>
      </c>
      <c r="S25" s="137">
        <f t="shared" si="3"/>
        <v>0</v>
      </c>
      <c r="T25" s="137">
        <f t="shared" si="3"/>
        <v>0</v>
      </c>
      <c r="V25" s="87"/>
      <c r="W25" s="87"/>
      <c r="X25" s="87"/>
      <c r="Y25" s="87"/>
      <c r="Z25" s="134" t="str">
        <f>VLOOKUP($B25,Table1[#All],2,FALSE)</f>
        <v>3131 Main St</v>
      </c>
      <c r="AA25" s="130" t="str">
        <f>VLOOKUP($B25,Table1[#All],3,FALSE)</f>
        <v>Lafayette</v>
      </c>
      <c r="AB25" s="130" t="str">
        <f>VLOOKUP($B25,Table1[#All],4,FALSE)</f>
        <v>Tippecanoe</v>
      </c>
      <c r="AC25" s="130">
        <f>VLOOKUP($B25,'Address sheet'!A24:E568,5,FALSE)</f>
        <v>850</v>
      </c>
    </row>
    <row r="26" spans="1:29" s="58" customFormat="1" ht="187.2" hidden="1" x14ac:dyDescent="0.3">
      <c r="A26" s="53">
        <v>25</v>
      </c>
      <c r="B26" s="54" t="s">
        <v>151</v>
      </c>
      <c r="C26" s="55" t="s">
        <v>152</v>
      </c>
      <c r="D26" s="54">
        <f>IF('Final List'!$C26=0,0,1)</f>
        <v>1</v>
      </c>
      <c r="E26" s="54"/>
      <c r="F26" s="54"/>
      <c r="G26" s="23" t="s">
        <v>32</v>
      </c>
      <c r="H26" s="56" t="s">
        <v>153</v>
      </c>
      <c r="I26" s="56" t="s">
        <v>154</v>
      </c>
      <c r="J26" s="56" t="s">
        <v>155</v>
      </c>
      <c r="K26" s="57" t="s">
        <v>36</v>
      </c>
      <c r="L26" s="54"/>
      <c r="M26" s="137">
        <f t="shared" si="2"/>
        <v>0</v>
      </c>
      <c r="N26" s="137">
        <f t="shared" si="2"/>
        <v>0</v>
      </c>
      <c r="O26" s="137">
        <f t="shared" si="2"/>
        <v>0</v>
      </c>
      <c r="P26" s="137">
        <f t="shared" si="2"/>
        <v>0</v>
      </c>
      <c r="Q26" s="137">
        <f t="shared" si="2"/>
        <v>0</v>
      </c>
      <c r="R26" s="137">
        <f t="shared" si="3"/>
        <v>0</v>
      </c>
      <c r="S26" s="137">
        <f t="shared" si="3"/>
        <v>0</v>
      </c>
      <c r="T26" s="137">
        <f t="shared" si="3"/>
        <v>0</v>
      </c>
      <c r="V26" s="87"/>
      <c r="W26" s="87"/>
      <c r="X26" s="87"/>
      <c r="Y26" s="87"/>
      <c r="Z26" s="134" t="str">
        <f>VLOOKUP($B26,Table1[#All],2,FALSE)</f>
        <v>3000 KENT AVE STE D2 100</v>
      </c>
      <c r="AA26" s="130" t="str">
        <f>VLOOKUP($B26,Table1[#All],3,FALSE)</f>
        <v>WEST LAFAYETTE</v>
      </c>
      <c r="AB26" s="130" t="str">
        <f>VLOOKUP($B26,Table1[#All],4,FALSE)</f>
        <v>Tippecanoe</v>
      </c>
      <c r="AC26" s="130">
        <f>VLOOKUP($B26,'Address sheet'!A25:E569,5,FALSE)</f>
        <v>0</v>
      </c>
    </row>
    <row r="27" spans="1:29" ht="28.8" hidden="1" x14ac:dyDescent="0.3">
      <c r="A27" s="28">
        <v>26</v>
      </c>
      <c r="B27" s="24" t="s">
        <v>156</v>
      </c>
      <c r="C27" s="31" t="s">
        <v>157</v>
      </c>
      <c r="D27" s="24">
        <f>IF('Final List'!$C27=0,0,1)</f>
        <v>1</v>
      </c>
      <c r="E27" s="24" t="s">
        <v>31</v>
      </c>
      <c r="F27" s="24"/>
      <c r="G27" s="23" t="s">
        <v>32</v>
      </c>
      <c r="H27" s="49" t="s">
        <v>158</v>
      </c>
      <c r="I27" s="49" t="s">
        <v>159</v>
      </c>
      <c r="J27" s="49"/>
      <c r="K27" s="2" t="s">
        <v>36</v>
      </c>
      <c r="L27" s="24"/>
      <c r="M27" s="137">
        <f t="shared" si="2"/>
        <v>0</v>
      </c>
      <c r="N27" s="137">
        <f t="shared" si="2"/>
        <v>0</v>
      </c>
      <c r="O27" s="137">
        <f t="shared" si="2"/>
        <v>0</v>
      </c>
      <c r="P27" s="137">
        <f t="shared" si="2"/>
        <v>0</v>
      </c>
      <c r="Q27" s="137">
        <f t="shared" si="2"/>
        <v>0</v>
      </c>
      <c r="R27" s="137">
        <f t="shared" si="3"/>
        <v>0</v>
      </c>
      <c r="S27" s="137">
        <f t="shared" si="3"/>
        <v>0</v>
      </c>
      <c r="T27" s="137">
        <f t="shared" si="3"/>
        <v>0</v>
      </c>
      <c r="V27" s="87"/>
      <c r="W27" s="87"/>
      <c r="X27" s="87"/>
      <c r="Y27" s="87"/>
      <c r="Z27" s="134" t="str">
        <f>VLOOKUP($B27,Table1[#All],2,FALSE)</f>
        <v>3031 Union St</v>
      </c>
      <c r="AA27" s="130" t="str">
        <f>VLOOKUP($B27,Table1[#All],3,FALSE)</f>
        <v>Lafayette</v>
      </c>
      <c r="AB27" s="130" t="str">
        <f>VLOOKUP($B27,Table1[#All],4,FALSE)</f>
        <v>Tippecanoe</v>
      </c>
      <c r="AC27" s="130">
        <f>VLOOKUP($B27,'Address sheet'!A26:E570,5,FALSE)</f>
        <v>12</v>
      </c>
    </row>
    <row r="28" spans="1:29" s="58" customFormat="1" hidden="1" x14ac:dyDescent="0.3">
      <c r="A28" s="53">
        <v>27</v>
      </c>
      <c r="B28" s="54" t="s">
        <v>160</v>
      </c>
      <c r="C28" s="55" t="s">
        <v>161</v>
      </c>
      <c r="D28" s="54">
        <f>IF('Final List'!$C28=0,0,1)</f>
        <v>1</v>
      </c>
      <c r="E28" s="54" t="s">
        <v>40</v>
      </c>
      <c r="F28" s="54"/>
      <c r="G28" s="23" t="s">
        <v>32</v>
      </c>
      <c r="H28" s="56" t="s">
        <v>162</v>
      </c>
      <c r="I28" s="56"/>
      <c r="J28" s="56" t="s">
        <v>163</v>
      </c>
      <c r="K28" s="57" t="s">
        <v>36</v>
      </c>
      <c r="L28" s="54"/>
      <c r="M28" s="137">
        <f t="shared" si="2"/>
        <v>0</v>
      </c>
      <c r="N28" s="137">
        <f t="shared" si="2"/>
        <v>0</v>
      </c>
      <c r="O28" s="137">
        <f t="shared" si="2"/>
        <v>0</v>
      </c>
      <c r="P28" s="137">
        <f t="shared" si="2"/>
        <v>0</v>
      </c>
      <c r="Q28" s="137">
        <f t="shared" si="2"/>
        <v>0</v>
      </c>
      <c r="R28" s="137">
        <f t="shared" si="3"/>
        <v>0</v>
      </c>
      <c r="S28" s="137">
        <f t="shared" si="3"/>
        <v>0</v>
      </c>
      <c r="T28" s="137">
        <f t="shared" si="3"/>
        <v>0</v>
      </c>
      <c r="U28" s="58" t="s">
        <v>164</v>
      </c>
      <c r="V28" s="87"/>
      <c r="W28" s="87"/>
      <c r="X28" s="87"/>
      <c r="Y28" s="87"/>
      <c r="Z28" s="134" t="str">
        <f>VLOOKUP($B28,Table1[#All],2,FALSE)</f>
        <v>307 N. 10th Street</v>
      </c>
      <c r="AA28" s="130" t="str">
        <f>VLOOKUP($B28,Table1[#All],3,FALSE)</f>
        <v>Lafayette</v>
      </c>
      <c r="AB28" s="130" t="str">
        <f>VLOOKUP($B28,Table1[#All],4,FALSE)</f>
        <v>Tippecanoe</v>
      </c>
      <c r="AC28" s="130">
        <f>VLOOKUP($B28,'Address sheet'!A27:E571,5,FALSE)</f>
        <v>4</v>
      </c>
    </row>
    <row r="29" spans="1:29" ht="28.8" hidden="1" x14ac:dyDescent="0.3">
      <c r="A29" s="28">
        <v>28</v>
      </c>
      <c r="B29" s="24" t="s">
        <v>165</v>
      </c>
      <c r="C29" s="31" t="s">
        <v>166</v>
      </c>
      <c r="D29" s="24">
        <f>IF('Final List'!$C29=0,0,1)</f>
        <v>1</v>
      </c>
      <c r="E29" s="24" t="s">
        <v>31</v>
      </c>
      <c r="F29" s="24"/>
      <c r="G29" s="23" t="s">
        <v>32</v>
      </c>
      <c r="H29" s="49" t="s">
        <v>167</v>
      </c>
      <c r="I29" s="49" t="s">
        <v>168</v>
      </c>
      <c r="J29" s="49"/>
      <c r="K29" s="2" t="s">
        <v>36</v>
      </c>
      <c r="L29" s="24"/>
      <c r="M29" s="137">
        <f t="shared" si="2"/>
        <v>0</v>
      </c>
      <c r="N29" s="137">
        <f t="shared" si="2"/>
        <v>0</v>
      </c>
      <c r="O29" s="137">
        <f t="shared" si="2"/>
        <v>0</v>
      </c>
      <c r="P29" s="137">
        <f t="shared" si="2"/>
        <v>0</v>
      </c>
      <c r="Q29" s="137">
        <f t="shared" si="2"/>
        <v>0</v>
      </c>
      <c r="R29" s="137">
        <f t="shared" si="3"/>
        <v>0</v>
      </c>
      <c r="S29" s="137">
        <f t="shared" si="3"/>
        <v>0</v>
      </c>
      <c r="T29" s="137">
        <f t="shared" si="3"/>
        <v>0</v>
      </c>
      <c r="U29" t="s">
        <v>169</v>
      </c>
      <c r="V29" s="87"/>
      <c r="W29" s="87"/>
      <c r="X29" s="87"/>
      <c r="Y29" s="87"/>
      <c r="Z29" s="134" t="str">
        <f>VLOOKUP($B29,Table1[#All],2,FALSE)</f>
        <v>1451 industrial Drive</v>
      </c>
      <c r="AA29" s="130" t="str">
        <f>VLOOKUP($B29,Table1[#All],3,FALSE)</f>
        <v>Lafayette</v>
      </c>
      <c r="AB29" s="130" t="str">
        <f>VLOOKUP($B29,Table1[#All],4,FALSE)</f>
        <v>Tippecanoe</v>
      </c>
      <c r="AC29" s="130">
        <f>VLOOKUP($B29,'Address sheet'!A28:E572,5,FALSE)</f>
        <v>6</v>
      </c>
    </row>
    <row r="30" spans="1:29" ht="57.6" hidden="1" x14ac:dyDescent="0.3">
      <c r="A30" s="27">
        <v>29</v>
      </c>
      <c r="B30" s="23" t="s">
        <v>170</v>
      </c>
      <c r="C30" s="34" t="s">
        <v>171</v>
      </c>
      <c r="D30" s="23">
        <f>IF('Final List'!$C30=0,0,1)</f>
        <v>1</v>
      </c>
      <c r="E30" s="23" t="s">
        <v>31</v>
      </c>
      <c r="F30" s="23"/>
      <c r="G30" s="23" t="s">
        <v>80</v>
      </c>
      <c r="H30" s="48" t="s">
        <v>172</v>
      </c>
      <c r="I30" s="48" t="s">
        <v>173</v>
      </c>
      <c r="J30" s="48"/>
      <c r="K30" s="44" t="s">
        <v>36</v>
      </c>
      <c r="L30" s="23"/>
      <c r="M30" s="137">
        <f t="shared" si="2"/>
        <v>0</v>
      </c>
      <c r="N30" s="137">
        <f t="shared" si="2"/>
        <v>0</v>
      </c>
      <c r="O30" s="137">
        <f t="shared" si="2"/>
        <v>0</v>
      </c>
      <c r="P30" s="137">
        <f t="shared" si="2"/>
        <v>0</v>
      </c>
      <c r="Q30" s="137">
        <f t="shared" si="2"/>
        <v>0</v>
      </c>
      <c r="R30" s="137">
        <f t="shared" si="3"/>
        <v>0</v>
      </c>
      <c r="S30" s="137">
        <f t="shared" si="3"/>
        <v>0</v>
      </c>
      <c r="T30" s="137">
        <f t="shared" si="3"/>
        <v>0</v>
      </c>
      <c r="U30" t="s">
        <v>174</v>
      </c>
      <c r="V30" s="87"/>
      <c r="W30" s="87"/>
      <c r="X30" s="87"/>
      <c r="Y30" s="87"/>
      <c r="Z30" s="134" t="str">
        <f>VLOOKUP($B30,Table1[#All],2,FALSE)</f>
        <v>80 N. Sharon Chapel Rd.</v>
      </c>
      <c r="AA30" s="130" t="str">
        <f>VLOOKUP($B30,Table1[#All],3,FALSE)</f>
        <v>West Lafayette</v>
      </c>
      <c r="AB30" s="130" t="str">
        <f>VLOOKUP($B30,Table1[#All],4,FALSE)</f>
        <v>Tippecanoe</v>
      </c>
      <c r="AC30" s="130">
        <f>VLOOKUP($B30,'Address sheet'!A29:E573,5,FALSE)</f>
        <v>2</v>
      </c>
    </row>
    <row r="31" spans="1:29" hidden="1" x14ac:dyDescent="0.3">
      <c r="A31" s="28">
        <v>30</v>
      </c>
      <c r="B31" s="24" t="s">
        <v>175</v>
      </c>
      <c r="C31" s="31" t="s">
        <v>176</v>
      </c>
      <c r="D31" s="24">
        <f>IF('Final List'!$C31=0,0,1)</f>
        <v>1</v>
      </c>
      <c r="E31" s="24" t="s">
        <v>31</v>
      </c>
      <c r="F31" s="24"/>
      <c r="G31" s="23" t="s">
        <v>57</v>
      </c>
      <c r="H31" s="49" t="s">
        <v>177</v>
      </c>
      <c r="I31" s="49" t="s">
        <v>178</v>
      </c>
      <c r="J31" s="49"/>
      <c r="K31" s="2" t="s">
        <v>36</v>
      </c>
      <c r="L31" s="24"/>
      <c r="M31" s="137">
        <f t="shared" si="2"/>
        <v>0</v>
      </c>
      <c r="N31" s="137">
        <f t="shared" si="2"/>
        <v>0</v>
      </c>
      <c r="O31" s="137">
        <f t="shared" si="2"/>
        <v>0</v>
      </c>
      <c r="P31" s="137">
        <f t="shared" si="2"/>
        <v>0</v>
      </c>
      <c r="Q31" s="137">
        <f t="shared" si="2"/>
        <v>0</v>
      </c>
      <c r="R31" s="137">
        <f t="shared" si="3"/>
        <v>0</v>
      </c>
      <c r="S31" s="137">
        <f t="shared" si="3"/>
        <v>0</v>
      </c>
      <c r="T31" s="137">
        <f t="shared" si="3"/>
        <v>0</v>
      </c>
      <c r="V31" s="87"/>
      <c r="W31" s="87"/>
      <c r="X31" s="87"/>
      <c r="Y31" s="87"/>
      <c r="Z31" s="134" t="str">
        <f>VLOOKUP($B31,Table1[#All],2,FALSE)</f>
        <v>701 ERIE AVE</v>
      </c>
      <c r="AA31" s="130" t="str">
        <f>VLOOKUP($B31,Table1[#All],3,FALSE)</f>
        <v>LOGANSPORT</v>
      </c>
      <c r="AB31" s="130" t="str">
        <f>VLOOKUP($B31,Table1[#All],4,FALSE)</f>
        <v>Cass</v>
      </c>
      <c r="AC31" s="130">
        <f>VLOOKUP($B31,'Address sheet'!A30:E574,5,FALSE)</f>
        <v>38</v>
      </c>
    </row>
    <row r="32" spans="1:29" ht="72" hidden="1" x14ac:dyDescent="0.3">
      <c r="A32" s="27">
        <v>31</v>
      </c>
      <c r="B32" s="23" t="s">
        <v>179</v>
      </c>
      <c r="C32" s="34" t="s">
        <v>180</v>
      </c>
      <c r="D32" s="23">
        <f>IF('Final List'!$C32=0,0,1)</f>
        <v>1</v>
      </c>
      <c r="E32" s="23" t="s">
        <v>40</v>
      </c>
      <c r="F32" s="23"/>
      <c r="G32" s="23" t="s">
        <v>32</v>
      </c>
      <c r="H32" s="48" t="s">
        <v>181</v>
      </c>
      <c r="I32" s="48" t="s">
        <v>182</v>
      </c>
      <c r="J32" s="48"/>
      <c r="K32" s="44" t="s">
        <v>36</v>
      </c>
      <c r="L32" s="23"/>
      <c r="M32" s="137">
        <f t="shared" si="2"/>
        <v>0</v>
      </c>
      <c r="N32" s="137">
        <f t="shared" si="2"/>
        <v>0</v>
      </c>
      <c r="O32" s="137">
        <f t="shared" si="2"/>
        <v>0</v>
      </c>
      <c r="P32" s="137">
        <f t="shared" si="2"/>
        <v>0</v>
      </c>
      <c r="Q32" s="137">
        <f t="shared" si="2"/>
        <v>0</v>
      </c>
      <c r="R32" s="137">
        <f t="shared" si="3"/>
        <v>0</v>
      </c>
      <c r="S32" s="137">
        <f t="shared" si="3"/>
        <v>0</v>
      </c>
      <c r="T32" s="137">
        <f t="shared" si="3"/>
        <v>0</v>
      </c>
      <c r="V32" s="87"/>
      <c r="W32" s="87"/>
      <c r="X32" s="87"/>
      <c r="Y32" s="87"/>
      <c r="Z32" s="134" t="str">
        <f>VLOOKUP($B32,Table1[#All],2,FALSE)</f>
        <v>501 N 6Th St</v>
      </c>
      <c r="AA32" s="130" t="str">
        <f>VLOOKUP($B32,Table1[#All],3,FALSE)</f>
        <v>Monticello</v>
      </c>
      <c r="AB32" s="130" t="str">
        <f>VLOOKUP($B32,Table1[#All],4,FALSE)</f>
        <v>White</v>
      </c>
      <c r="AC32" s="130">
        <f>VLOOKUP($B32,'Address sheet'!A31:E575,5,FALSE)</f>
        <v>200</v>
      </c>
    </row>
    <row r="33" spans="1:29" ht="43.2" hidden="1" x14ac:dyDescent="0.3">
      <c r="A33" s="28">
        <v>32</v>
      </c>
      <c r="B33" s="24" t="s">
        <v>183</v>
      </c>
      <c r="C33" s="33" t="s">
        <v>184</v>
      </c>
      <c r="D33" s="24">
        <f>IF('Final List'!$C33=0,0,1)</f>
        <v>1</v>
      </c>
      <c r="E33" s="24" t="s">
        <v>31</v>
      </c>
      <c r="F33" s="24"/>
      <c r="G33" s="23" t="s">
        <v>32</v>
      </c>
      <c r="H33" s="49" t="s">
        <v>185</v>
      </c>
      <c r="I33" s="49" t="s">
        <v>186</v>
      </c>
      <c r="J33" s="49" t="s">
        <v>187</v>
      </c>
      <c r="K33" s="2" t="s">
        <v>36</v>
      </c>
      <c r="L33" s="24"/>
      <c r="M33" s="137">
        <f t="shared" si="2"/>
        <v>0</v>
      </c>
      <c r="N33" s="137">
        <f t="shared" si="2"/>
        <v>0</v>
      </c>
      <c r="O33" s="137">
        <f t="shared" si="2"/>
        <v>0</v>
      </c>
      <c r="P33" s="137">
        <f t="shared" si="2"/>
        <v>0</v>
      </c>
      <c r="Q33" s="137">
        <f t="shared" si="2"/>
        <v>0</v>
      </c>
      <c r="R33" s="137">
        <f t="shared" si="3"/>
        <v>0</v>
      </c>
      <c r="S33" s="137">
        <f t="shared" si="3"/>
        <v>0</v>
      </c>
      <c r="T33" s="137">
        <f t="shared" si="3"/>
        <v>0</v>
      </c>
      <c r="V33" s="87"/>
      <c r="W33" s="87"/>
      <c r="X33" s="87"/>
      <c r="Y33" s="87"/>
      <c r="Z33" s="134">
        <f>VLOOKUP($B33,Table1[#All],2,FALSE)</f>
        <v>0</v>
      </c>
      <c r="AA33" s="130">
        <f>VLOOKUP($B33,Table1[#All],3,FALSE)</f>
        <v>0</v>
      </c>
      <c r="AB33" s="130">
        <f>VLOOKUP($B33,Table1[#All],4,FALSE)</f>
        <v>0</v>
      </c>
      <c r="AC33" s="130">
        <f>VLOOKUP($B33,'Address sheet'!A32:E576,5,FALSE)</f>
        <v>0</v>
      </c>
    </row>
    <row r="34" spans="1:29" ht="43.2" hidden="1" x14ac:dyDescent="0.3">
      <c r="A34" s="27">
        <v>33</v>
      </c>
      <c r="B34" s="23" t="s">
        <v>188</v>
      </c>
      <c r="C34" s="32" t="s">
        <v>189</v>
      </c>
      <c r="D34" s="23">
        <f>IF('Final List'!$C34=0,0,1)</f>
        <v>1</v>
      </c>
      <c r="E34" s="23" t="s">
        <v>40</v>
      </c>
      <c r="F34" s="23"/>
      <c r="G34" s="24" t="s">
        <v>190</v>
      </c>
      <c r="H34" s="48" t="s">
        <v>191</v>
      </c>
      <c r="I34" s="48" t="s">
        <v>192</v>
      </c>
      <c r="J34" s="48" t="s">
        <v>193</v>
      </c>
      <c r="K34" s="44" t="s">
        <v>36</v>
      </c>
      <c r="L34" s="23"/>
      <c r="M34" s="137">
        <f t="shared" si="2"/>
        <v>0</v>
      </c>
      <c r="N34" s="137">
        <f t="shared" si="2"/>
        <v>0</v>
      </c>
      <c r="O34" s="137">
        <f t="shared" si="2"/>
        <v>0</v>
      </c>
      <c r="P34" s="137">
        <f t="shared" si="2"/>
        <v>0</v>
      </c>
      <c r="Q34" s="137">
        <f t="shared" si="2"/>
        <v>0</v>
      </c>
      <c r="R34" s="137">
        <f t="shared" si="3"/>
        <v>0</v>
      </c>
      <c r="S34" s="137">
        <f t="shared" si="3"/>
        <v>0</v>
      </c>
      <c r="T34" s="137">
        <f t="shared" si="3"/>
        <v>0</v>
      </c>
      <c r="V34" s="87"/>
      <c r="W34" s="87"/>
      <c r="X34" s="87"/>
      <c r="Y34" s="87"/>
      <c r="Z34" s="134" t="str">
        <f>VLOOKUP($B34,Table1[#All],2,FALSE)</f>
        <v>150 Banjo Dr</v>
      </c>
      <c r="AA34" s="130" t="str">
        <f>VLOOKUP($B34,Table1[#All],3,FALSE)</f>
        <v>Crawfordsville</v>
      </c>
      <c r="AB34" s="130" t="str">
        <f>VLOOKUP($B34,Table1[#All],4,FALSE)</f>
        <v>Montgomery</v>
      </c>
      <c r="AC34" s="130">
        <f>VLOOKUP($B34,'Address sheet'!A33:E577,5,FALSE)</f>
        <v>200</v>
      </c>
    </row>
    <row r="35" spans="1:29" ht="43.2" hidden="1" x14ac:dyDescent="0.3">
      <c r="A35" s="28">
        <v>34</v>
      </c>
      <c r="B35" s="24" t="s">
        <v>194</v>
      </c>
      <c r="C35" s="31" t="s">
        <v>195</v>
      </c>
      <c r="D35" s="24">
        <f>IF('Final List'!$C35=0,0,1)</f>
        <v>1</v>
      </c>
      <c r="E35" s="24" t="s">
        <v>31</v>
      </c>
      <c r="F35" s="24"/>
      <c r="G35" s="24" t="s">
        <v>196</v>
      </c>
      <c r="H35" s="49" t="s">
        <v>197</v>
      </c>
      <c r="I35" s="49" t="s">
        <v>198</v>
      </c>
      <c r="J35" s="49" t="s">
        <v>199</v>
      </c>
      <c r="K35" s="2" t="s">
        <v>200</v>
      </c>
      <c r="L35" s="24"/>
      <c r="M35" s="137">
        <f t="shared" si="2"/>
        <v>0</v>
      </c>
      <c r="N35" s="137">
        <f t="shared" si="2"/>
        <v>0</v>
      </c>
      <c r="O35" s="137">
        <f t="shared" si="2"/>
        <v>0</v>
      </c>
      <c r="P35" s="137">
        <f t="shared" si="2"/>
        <v>0</v>
      </c>
      <c r="Q35" s="137">
        <f t="shared" si="2"/>
        <v>0</v>
      </c>
      <c r="R35" s="137">
        <f t="shared" si="3"/>
        <v>0</v>
      </c>
      <c r="S35" s="137">
        <f t="shared" si="3"/>
        <v>0</v>
      </c>
      <c r="T35" s="137">
        <f t="shared" si="3"/>
        <v>0</v>
      </c>
      <c r="V35" s="87"/>
      <c r="W35" s="87"/>
      <c r="X35" s="87"/>
      <c r="Y35" s="87"/>
      <c r="Z35" s="134" t="str">
        <f>VLOOKUP($B35,Table1[#All],2,FALSE)</f>
        <v>804 E College St</v>
      </c>
      <c r="AA35" s="130" t="str">
        <f>VLOOKUP($B35,Table1[#All],3,FALSE)</f>
        <v>Crawfordsville</v>
      </c>
      <c r="AB35" s="130" t="str">
        <f>VLOOKUP($B35,Table1[#All],4,FALSE)</f>
        <v>Montgomery</v>
      </c>
      <c r="AC35" s="130">
        <f>VLOOKUP($B35,'Address sheet'!A34:E578,5,FALSE)</f>
        <v>1</v>
      </c>
    </row>
    <row r="36" spans="1:29" ht="57.6" hidden="1" x14ac:dyDescent="0.3">
      <c r="A36" s="27">
        <v>35</v>
      </c>
      <c r="B36" s="23" t="s">
        <v>201</v>
      </c>
      <c r="C36" s="34" t="s">
        <v>202</v>
      </c>
      <c r="D36" s="23">
        <f>IF('Final List'!$C36=0,0,1)</f>
        <v>1</v>
      </c>
      <c r="E36" s="23" t="s">
        <v>31</v>
      </c>
      <c r="F36" s="23"/>
      <c r="G36" s="23" t="s">
        <v>45</v>
      </c>
      <c r="H36" s="48" t="s">
        <v>102</v>
      </c>
      <c r="I36" s="48" t="s">
        <v>203</v>
      </c>
      <c r="J36" s="48" t="s">
        <v>204</v>
      </c>
      <c r="K36" s="44" t="s">
        <v>36</v>
      </c>
      <c r="L36" s="23" t="s">
        <v>205</v>
      </c>
      <c r="M36" s="137">
        <f t="shared" si="2"/>
        <v>0</v>
      </c>
      <c r="N36" s="137">
        <f t="shared" si="2"/>
        <v>0</v>
      </c>
      <c r="O36" s="137">
        <f t="shared" si="2"/>
        <v>1</v>
      </c>
      <c r="P36" s="137">
        <f t="shared" si="2"/>
        <v>0</v>
      </c>
      <c r="Q36" s="137">
        <f t="shared" si="2"/>
        <v>0</v>
      </c>
      <c r="R36" s="137">
        <f t="shared" si="3"/>
        <v>0</v>
      </c>
      <c r="S36" s="137">
        <f t="shared" si="3"/>
        <v>0</v>
      </c>
      <c r="T36" s="137">
        <f t="shared" si="3"/>
        <v>0</v>
      </c>
      <c r="V36" s="87"/>
      <c r="W36" s="87"/>
      <c r="X36" s="87"/>
      <c r="Y36" s="87"/>
      <c r="Z36" s="134" t="str">
        <f>VLOOKUP($B36,Table1[#All],2,FALSE)</f>
        <v>1400 Magnolia Ave</v>
      </c>
      <c r="AA36" s="130" t="str">
        <f>VLOOKUP($B36,Table1[#All],3,FALSE)</f>
        <v>Frankfort</v>
      </c>
      <c r="AB36" s="130" t="str">
        <f>VLOOKUP($B36,Table1[#All],4,FALSE)</f>
        <v>Clinton</v>
      </c>
      <c r="AC36" s="130">
        <f>VLOOKUP($B36,'Address sheet'!A35:E579,5,FALSE)</f>
        <v>10</v>
      </c>
    </row>
    <row r="37" spans="1:29" hidden="1" x14ac:dyDescent="0.3">
      <c r="A37" s="28">
        <v>36</v>
      </c>
      <c r="B37" s="24" t="s">
        <v>206</v>
      </c>
      <c r="C37" s="31"/>
      <c r="D37" s="24">
        <f>IF('Final List'!$C37=0,0,1)</f>
        <v>0</v>
      </c>
      <c r="E37" s="24"/>
      <c r="F37" s="24"/>
      <c r="G37" s="23" t="s">
        <v>32</v>
      </c>
      <c r="H37" s="49">
        <v>0</v>
      </c>
      <c r="I37" s="49"/>
      <c r="J37" s="49" t="s">
        <v>207</v>
      </c>
      <c r="K37" s="2" t="s">
        <v>36</v>
      </c>
      <c r="L37" s="24"/>
      <c r="M37" s="137">
        <f t="shared" si="2"/>
        <v>0</v>
      </c>
      <c r="N37" s="137">
        <f t="shared" si="2"/>
        <v>0</v>
      </c>
      <c r="O37" s="137">
        <f t="shared" si="2"/>
        <v>0</v>
      </c>
      <c r="P37" s="137">
        <f t="shared" si="2"/>
        <v>0</v>
      </c>
      <c r="Q37" s="137">
        <f t="shared" si="2"/>
        <v>0</v>
      </c>
      <c r="R37" s="137">
        <f t="shared" si="3"/>
        <v>0</v>
      </c>
      <c r="S37" s="137">
        <f t="shared" si="3"/>
        <v>0</v>
      </c>
      <c r="T37" s="137">
        <f t="shared" si="3"/>
        <v>0</v>
      </c>
      <c r="U37" t="s">
        <v>208</v>
      </c>
      <c r="V37" s="87"/>
      <c r="W37" s="87"/>
      <c r="X37" s="87"/>
      <c r="Y37" s="87"/>
      <c r="Z37" s="134" t="str">
        <f>VLOOKUP($B37,Table1[#All],2,FALSE)</f>
        <v>7 Wildwood Dr.</v>
      </c>
      <c r="AA37" s="130" t="str">
        <f>VLOOKUP($B37,Table1[#All],3,FALSE)</f>
        <v>Lafayette</v>
      </c>
      <c r="AB37" s="130" t="str">
        <f>VLOOKUP($B37,Table1[#All],4,FALSE)</f>
        <v>Tippecanoe</v>
      </c>
      <c r="AC37" s="130">
        <f>VLOOKUP($B37,'Address sheet'!A36:E580,5,FALSE)</f>
        <v>1</v>
      </c>
    </row>
    <row r="38" spans="1:29" s="58" customFormat="1" ht="28.8" hidden="1" x14ac:dyDescent="0.3">
      <c r="A38" s="53">
        <v>37</v>
      </c>
      <c r="B38" s="54" t="s">
        <v>209</v>
      </c>
      <c r="C38" s="64" t="s">
        <v>210</v>
      </c>
      <c r="D38" s="54">
        <f>IF('Final List'!$C38=0,0,1)</f>
        <v>1</v>
      </c>
      <c r="E38" s="54" t="s">
        <v>31</v>
      </c>
      <c r="F38" s="54"/>
      <c r="G38" s="23" t="s">
        <v>32</v>
      </c>
      <c r="H38" s="56" t="s">
        <v>211</v>
      </c>
      <c r="I38" s="56" t="s">
        <v>212</v>
      </c>
      <c r="J38" s="56"/>
      <c r="K38" s="57" t="s">
        <v>213</v>
      </c>
      <c r="L38" s="54"/>
      <c r="M38" s="137">
        <f t="shared" si="2"/>
        <v>0</v>
      </c>
      <c r="N38" s="137">
        <f t="shared" si="2"/>
        <v>0</v>
      </c>
      <c r="O38" s="137">
        <f t="shared" si="2"/>
        <v>0</v>
      </c>
      <c r="P38" s="137">
        <f t="shared" si="2"/>
        <v>0</v>
      </c>
      <c r="Q38" s="137">
        <f t="shared" si="2"/>
        <v>0</v>
      </c>
      <c r="R38" s="137">
        <f t="shared" si="3"/>
        <v>0</v>
      </c>
      <c r="S38" s="137">
        <f t="shared" si="3"/>
        <v>0</v>
      </c>
      <c r="T38" s="137">
        <f t="shared" si="3"/>
        <v>0</v>
      </c>
      <c r="V38" s="87"/>
      <c r="W38" s="87"/>
      <c r="X38" s="87"/>
      <c r="Y38" s="87"/>
      <c r="Z38" s="134" t="str">
        <f>VLOOKUP($B38,Table1[#All],2,FALSE)</f>
        <v>11778 S 600 W</v>
      </c>
      <c r="AA38" s="130" t="str">
        <f>VLOOKUP($B38,Table1[#All],3,FALSE)</f>
        <v>Covington</v>
      </c>
      <c r="AB38" s="130" t="str">
        <f>VLOOKUP($B38,Table1[#All],4,FALSE)</f>
        <v>Fountain</v>
      </c>
      <c r="AC38" s="130">
        <f>VLOOKUP($B38,'Address sheet'!A37:E581,5,FALSE)</f>
        <v>28</v>
      </c>
    </row>
    <row r="39" spans="1:29" s="58" customFormat="1" ht="129.6" hidden="1" x14ac:dyDescent="0.3">
      <c r="A39" s="59">
        <v>38</v>
      </c>
      <c r="B39" s="60" t="s">
        <v>214</v>
      </c>
      <c r="C39" s="63" t="s">
        <v>215</v>
      </c>
      <c r="D39" s="60">
        <f>IF('Final List'!$C39=0,0,1)</f>
        <v>1</v>
      </c>
      <c r="E39" s="60" t="s">
        <v>40</v>
      </c>
      <c r="F39" s="60"/>
      <c r="G39" s="23" t="s">
        <v>32</v>
      </c>
      <c r="H39" s="61" t="s">
        <v>216</v>
      </c>
      <c r="I39" s="61"/>
      <c r="J39" s="61" t="s">
        <v>217</v>
      </c>
      <c r="K39" s="62" t="s">
        <v>36</v>
      </c>
      <c r="L39" s="60"/>
      <c r="M39" s="137">
        <f t="shared" si="2"/>
        <v>0</v>
      </c>
      <c r="N39" s="137">
        <f t="shared" si="2"/>
        <v>0</v>
      </c>
      <c r="O39" s="137">
        <f t="shared" si="2"/>
        <v>0</v>
      </c>
      <c r="P39" s="137">
        <f t="shared" si="2"/>
        <v>0</v>
      </c>
      <c r="Q39" s="137">
        <f t="shared" si="2"/>
        <v>0</v>
      </c>
      <c r="R39" s="137">
        <f t="shared" si="3"/>
        <v>0</v>
      </c>
      <c r="S39" s="137">
        <f t="shared" si="3"/>
        <v>0</v>
      </c>
      <c r="T39" s="137">
        <f t="shared" si="3"/>
        <v>0</v>
      </c>
      <c r="V39" s="87"/>
      <c r="W39" s="87"/>
      <c r="X39" s="87"/>
      <c r="Y39" s="87"/>
      <c r="Z39" s="134" t="str">
        <f>VLOOKUP($B39,Table1[#All],2,FALSE)</f>
        <v>2701 Kent Ave</v>
      </c>
      <c r="AA39" s="130" t="str">
        <f>VLOOKUP($B39,Table1[#All],3,FALSE)</f>
        <v>West Lafayette</v>
      </c>
      <c r="AB39" s="130" t="str">
        <f>VLOOKUP($B39,Table1[#All],4,FALSE)</f>
        <v>Tippecanoe</v>
      </c>
      <c r="AC39" s="130">
        <f>VLOOKUP($B39,'Address sheet'!A38:E582,5,FALSE)</f>
        <v>157</v>
      </c>
    </row>
    <row r="40" spans="1:29" s="58" customFormat="1" hidden="1" x14ac:dyDescent="0.3">
      <c r="A40" s="53">
        <v>39</v>
      </c>
      <c r="B40" s="54" t="s">
        <v>218</v>
      </c>
      <c r="C40" s="55" t="s">
        <v>219</v>
      </c>
      <c r="D40" s="54">
        <f>IF('Final List'!$C40=0,0,1)</f>
        <v>1</v>
      </c>
      <c r="E40" s="54" t="s">
        <v>31</v>
      </c>
      <c r="F40" s="54"/>
      <c r="G40" s="23" t="s">
        <v>32</v>
      </c>
      <c r="H40" s="56" t="s">
        <v>220</v>
      </c>
      <c r="I40" s="56" t="s">
        <v>221</v>
      </c>
      <c r="J40" s="56"/>
      <c r="K40" s="57" t="s">
        <v>36</v>
      </c>
      <c r="L40" s="54"/>
      <c r="M40" s="137">
        <f t="shared" si="2"/>
        <v>0</v>
      </c>
      <c r="N40" s="137">
        <f t="shared" si="2"/>
        <v>0</v>
      </c>
      <c r="O40" s="137">
        <f t="shared" si="2"/>
        <v>0</v>
      </c>
      <c r="P40" s="137">
        <f t="shared" si="2"/>
        <v>0</v>
      </c>
      <c r="Q40" s="137">
        <f t="shared" si="2"/>
        <v>0</v>
      </c>
      <c r="R40" s="137">
        <f t="shared" si="3"/>
        <v>0</v>
      </c>
      <c r="S40" s="137">
        <f t="shared" si="3"/>
        <v>0</v>
      </c>
      <c r="T40" s="137">
        <f t="shared" si="3"/>
        <v>0</v>
      </c>
      <c r="V40" s="87"/>
      <c r="W40" s="87"/>
      <c r="X40" s="87"/>
      <c r="Y40" s="87"/>
      <c r="Z40" s="134" t="str">
        <f>VLOOKUP($B40,Table1[#All],2,FALSE)</f>
        <v>2 Executive Dr., Suite D</v>
      </c>
      <c r="AA40" s="130" t="str">
        <f>VLOOKUP($B40,Table1[#All],3,FALSE)</f>
        <v>Lafayette</v>
      </c>
      <c r="AB40" s="130" t="str">
        <f>VLOOKUP($B40,Table1[#All],4,FALSE)</f>
        <v>Tippecanoe</v>
      </c>
      <c r="AC40" s="130">
        <f>VLOOKUP($B40,'Address sheet'!A39:E583,5,FALSE)</f>
        <v>4</v>
      </c>
    </row>
    <row r="41" spans="1:29" ht="201.6" hidden="1" x14ac:dyDescent="0.3">
      <c r="A41" s="28">
        <v>40</v>
      </c>
      <c r="B41" s="24" t="s">
        <v>222</v>
      </c>
      <c r="C41" s="31" t="s">
        <v>223</v>
      </c>
      <c r="D41" s="24">
        <f>IF('Final List'!$C41=0,0,1)</f>
        <v>1</v>
      </c>
      <c r="E41" s="24" t="s">
        <v>224</v>
      </c>
      <c r="F41" s="24"/>
      <c r="G41" s="23" t="s">
        <v>57</v>
      </c>
      <c r="H41" s="49" t="s">
        <v>225</v>
      </c>
      <c r="I41" s="49" t="s">
        <v>226</v>
      </c>
      <c r="J41" s="49" t="s">
        <v>227</v>
      </c>
      <c r="K41" s="2" t="s">
        <v>36</v>
      </c>
      <c r="L41" s="24"/>
      <c r="M41" s="137">
        <f t="shared" si="2"/>
        <v>0</v>
      </c>
      <c r="N41" s="137">
        <f t="shared" si="2"/>
        <v>0</v>
      </c>
      <c r="O41" s="137">
        <f t="shared" si="2"/>
        <v>0</v>
      </c>
      <c r="P41" s="137">
        <f t="shared" si="2"/>
        <v>0</v>
      </c>
      <c r="Q41" s="137">
        <f t="shared" si="2"/>
        <v>0</v>
      </c>
      <c r="R41" s="137">
        <f t="shared" si="3"/>
        <v>0</v>
      </c>
      <c r="S41" s="137">
        <f t="shared" si="3"/>
        <v>0</v>
      </c>
      <c r="T41" s="137">
        <f t="shared" si="3"/>
        <v>0</v>
      </c>
      <c r="Z41" s="134" t="str">
        <f>VLOOKUP($B41,Table1[#All],2,FALSE)</f>
        <v>1500 Union St.</v>
      </c>
      <c r="AA41" s="130" t="str">
        <f>VLOOKUP($B41,Table1[#All],3,FALSE)</f>
        <v>Lafayette</v>
      </c>
      <c r="AB41" s="130" t="str">
        <f>VLOOKUP($B41,Table1[#All],4,FALSE)</f>
        <v>Tippecanoe</v>
      </c>
      <c r="AC41" s="130">
        <f>VLOOKUP($B41,'Address sheet'!A40:E584,5,FALSE)</f>
        <v>4</v>
      </c>
    </row>
    <row r="42" spans="1:29" ht="216" hidden="1" x14ac:dyDescent="0.3">
      <c r="A42" s="27">
        <v>41</v>
      </c>
      <c r="B42" s="23" t="s">
        <v>228</v>
      </c>
      <c r="C42" s="34" t="s">
        <v>229</v>
      </c>
      <c r="D42" s="23">
        <f>IF('Final List'!$C42=0,0,1)</f>
        <v>1</v>
      </c>
      <c r="E42" s="23" t="s">
        <v>40</v>
      </c>
      <c r="F42" s="23"/>
      <c r="G42" s="23" t="s">
        <v>45</v>
      </c>
      <c r="H42" s="48" t="s">
        <v>230</v>
      </c>
      <c r="I42" s="49" t="s">
        <v>231</v>
      </c>
      <c r="J42" s="49" t="s">
        <v>232</v>
      </c>
      <c r="K42" s="49" t="s">
        <v>36</v>
      </c>
      <c r="L42" s="49">
        <f>_xlfn.IFNA(VLOOKUP(Table2[[#This Row],[Website]],'Contacted Companies'!$C$2:$L$28,10,FALSE),0)</f>
        <v>0</v>
      </c>
      <c r="M42" s="137">
        <f t="shared" si="2"/>
        <v>0</v>
      </c>
      <c r="N42" s="137">
        <f t="shared" si="2"/>
        <v>0</v>
      </c>
      <c r="O42" s="137">
        <f t="shared" si="2"/>
        <v>0</v>
      </c>
      <c r="P42" s="137">
        <f t="shared" si="2"/>
        <v>0</v>
      </c>
      <c r="Q42" s="137">
        <f t="shared" si="2"/>
        <v>0</v>
      </c>
      <c r="R42" s="137">
        <f t="shared" si="3"/>
        <v>0</v>
      </c>
      <c r="S42" s="137">
        <f t="shared" si="3"/>
        <v>0</v>
      </c>
      <c r="T42" s="137">
        <f t="shared" si="3"/>
        <v>0</v>
      </c>
      <c r="U42">
        <f>_xlfn.IFNA(VLOOKUP(Table2[[#This Row],[Website]],'Contacted Companies'!$C$2:$L$28,11,FALSE),0)</f>
        <v>0</v>
      </c>
      <c r="X42" t="s">
        <v>233</v>
      </c>
      <c r="Y42" t="s">
        <v>234</v>
      </c>
      <c r="Z42" s="134" t="str">
        <f>VLOOKUP($B42,Table1[#All],2,FALSE)</f>
        <v>900 Farabee Ct</v>
      </c>
      <c r="AA42" s="130" t="str">
        <f>VLOOKUP($B42,Table1[#All],3,FALSE)</f>
        <v>Lafayette</v>
      </c>
      <c r="AB42" s="130" t="str">
        <f>VLOOKUP($B42,Table1[#All],4,FALSE)</f>
        <v>Tippecanoe</v>
      </c>
      <c r="AC42" s="130">
        <f>VLOOKUP($B42,'Address sheet'!A41:E585,5,FALSE)</f>
        <v>17</v>
      </c>
    </row>
    <row r="43" spans="1:29" ht="72" hidden="1" x14ac:dyDescent="0.3">
      <c r="A43" s="28">
        <v>42</v>
      </c>
      <c r="B43" s="24" t="s">
        <v>235</v>
      </c>
      <c r="C43" s="31" t="s">
        <v>236</v>
      </c>
      <c r="D43" s="24">
        <f>IF('Final List'!$C43=0,0,1)</f>
        <v>1</v>
      </c>
      <c r="E43" s="24" t="s">
        <v>40</v>
      </c>
      <c r="F43" s="24"/>
      <c r="G43" s="23" t="s">
        <v>32</v>
      </c>
      <c r="H43" s="49" t="s">
        <v>237</v>
      </c>
      <c r="I43" s="49" t="s">
        <v>238</v>
      </c>
      <c r="J43" s="49" t="s">
        <v>239</v>
      </c>
      <c r="K43" s="2" t="s">
        <v>36</v>
      </c>
      <c r="L43" s="49">
        <f>_xlfn.IFNA(VLOOKUP(Table2[[#This Row],[Website]],'Contacted Companies'!$C$2:$L$28,10,FALSE),0)</f>
        <v>0</v>
      </c>
      <c r="M43" s="137">
        <f t="shared" si="2"/>
        <v>0</v>
      </c>
      <c r="N43" s="137">
        <f t="shared" si="2"/>
        <v>0</v>
      </c>
      <c r="O43" s="137">
        <f t="shared" si="2"/>
        <v>0</v>
      </c>
      <c r="P43" s="137">
        <f t="shared" si="2"/>
        <v>0</v>
      </c>
      <c r="Q43" s="137">
        <f t="shared" si="2"/>
        <v>0</v>
      </c>
      <c r="R43" s="137">
        <f t="shared" si="3"/>
        <v>0</v>
      </c>
      <c r="S43" s="137">
        <f t="shared" si="3"/>
        <v>0</v>
      </c>
      <c r="T43" s="137">
        <f t="shared" si="3"/>
        <v>0</v>
      </c>
      <c r="U43">
        <f>_xlfn.IFNA(VLOOKUP(Table2[[#This Row],[Website]],'Contacted Companies'!$C$2:$L$28,11,FALSE),0)</f>
        <v>0</v>
      </c>
      <c r="X43" t="s">
        <v>233</v>
      </c>
      <c r="Z43" s="134" t="str">
        <f>VLOOKUP($B43,Table1[#All],2,FALSE)</f>
        <v>1281 WIN HENTSCHEL BLVD.</v>
      </c>
      <c r="AA43" s="130" t="str">
        <f>VLOOKUP($B43,Table1[#All],3,FALSE)</f>
        <v>WEST Lafayette</v>
      </c>
      <c r="AB43" s="130" t="str">
        <f>VLOOKUP($B43,Table1[#All],4,FALSE)</f>
        <v>Tippecanoe</v>
      </c>
      <c r="AC43" s="130">
        <f>VLOOKUP($B43,'Address sheet'!A42:E586,5,FALSE)</f>
        <v>1</v>
      </c>
    </row>
    <row r="44" spans="1:29" ht="100.8" hidden="1" x14ac:dyDescent="0.3">
      <c r="A44" s="27">
        <v>43</v>
      </c>
      <c r="B44" s="23" t="s">
        <v>240</v>
      </c>
      <c r="C44" s="34" t="s">
        <v>241</v>
      </c>
      <c r="D44" s="23">
        <f>IF('Final List'!$C44=0,0,1)</f>
        <v>1</v>
      </c>
      <c r="E44" s="23" t="s">
        <v>31</v>
      </c>
      <c r="F44" s="23"/>
      <c r="G44" s="23" t="s">
        <v>32</v>
      </c>
      <c r="H44" s="49" t="s">
        <v>242</v>
      </c>
      <c r="I44" s="49" t="s">
        <v>243</v>
      </c>
      <c r="J44" s="48" t="s">
        <v>244</v>
      </c>
      <c r="K44" s="44" t="s">
        <v>36</v>
      </c>
      <c r="L44" s="49">
        <f>_xlfn.IFNA(VLOOKUP(Table2[[#This Row],[Website]],'Contacted Companies'!$C$2:$L$28,10,FALSE),0)</f>
        <v>0</v>
      </c>
      <c r="M44" s="137">
        <f t="shared" si="2"/>
        <v>0</v>
      </c>
      <c r="N44" s="137">
        <f t="shared" si="2"/>
        <v>0</v>
      </c>
      <c r="O44" s="137">
        <f t="shared" si="2"/>
        <v>0</v>
      </c>
      <c r="P44" s="137">
        <f t="shared" si="2"/>
        <v>0</v>
      </c>
      <c r="Q44" s="137">
        <f t="shared" ref="Q44:T107" si="4">IF(ISNUMBER(SEARCH(Q$1,$L44))=TRUE,1,0)</f>
        <v>0</v>
      </c>
      <c r="R44" s="137">
        <f t="shared" si="3"/>
        <v>0</v>
      </c>
      <c r="S44" s="137">
        <f t="shared" si="3"/>
        <v>0</v>
      </c>
      <c r="T44" s="137">
        <f t="shared" si="3"/>
        <v>0</v>
      </c>
      <c r="U44">
        <f>_xlfn.IFNA(VLOOKUP(Table2[[#This Row],[Website]],'Contacted Companies'!$C$2:$L$28,11,FALSE),0)</f>
        <v>0</v>
      </c>
      <c r="Z44" s="134" t="str">
        <f>VLOOKUP($B44,Table1[#All],2,FALSE)</f>
        <v>144 S 100 W</v>
      </c>
      <c r="AA44" s="130" t="str">
        <f>VLOOKUP($B44,Table1[#All],3,FALSE)</f>
        <v>Winamac</v>
      </c>
      <c r="AB44" s="130" t="str">
        <f>VLOOKUP($B44,Table1[#All],4,FALSE)</f>
        <v>Pulaski</v>
      </c>
      <c r="AC44" s="130">
        <f>VLOOKUP($B44,'Address sheet'!A43:E587,5,FALSE)</f>
        <v>19</v>
      </c>
    </row>
    <row r="45" spans="1:29" ht="201.6" hidden="1" x14ac:dyDescent="0.3">
      <c r="A45" s="28">
        <v>44</v>
      </c>
      <c r="B45" s="24" t="s">
        <v>245</v>
      </c>
      <c r="C45" s="31" t="s">
        <v>246</v>
      </c>
      <c r="D45" s="24">
        <f>IF('Final List'!$C45=0,0,1)</f>
        <v>1</v>
      </c>
      <c r="E45" s="24" t="s">
        <v>31</v>
      </c>
      <c r="F45" s="24"/>
      <c r="G45" s="23" t="s">
        <v>45</v>
      </c>
      <c r="H45" s="49" t="s">
        <v>102</v>
      </c>
      <c r="I45" s="49" t="s">
        <v>247</v>
      </c>
      <c r="J45" s="49" t="s">
        <v>248</v>
      </c>
      <c r="K45" s="2" t="s">
        <v>36</v>
      </c>
      <c r="L45" s="49" t="s">
        <v>249</v>
      </c>
      <c r="M45" s="137">
        <f t="shared" si="2"/>
        <v>1</v>
      </c>
      <c r="N45" s="137">
        <f t="shared" si="2"/>
        <v>0</v>
      </c>
      <c r="O45" s="137">
        <f t="shared" si="2"/>
        <v>0</v>
      </c>
      <c r="P45" s="137">
        <f t="shared" si="2"/>
        <v>0</v>
      </c>
      <c r="Q45" s="137">
        <f t="shared" si="4"/>
        <v>0</v>
      </c>
      <c r="R45" s="137">
        <f t="shared" si="3"/>
        <v>0</v>
      </c>
      <c r="S45" s="137">
        <f t="shared" si="3"/>
        <v>0</v>
      </c>
      <c r="T45" s="137">
        <f t="shared" si="3"/>
        <v>0</v>
      </c>
      <c r="U45">
        <f>_xlfn.IFNA(VLOOKUP(Table2[[#This Row],[Website]],'Contacted Companies'!$C$2:$L$28,11,FALSE),0)</f>
        <v>0</v>
      </c>
      <c r="X45" t="s">
        <v>233</v>
      </c>
      <c r="Y45" s="85" t="s">
        <v>250</v>
      </c>
      <c r="Z45" s="134" t="str">
        <f>VLOOKUP($B45,Table1[#All],2,FALSE)</f>
        <v>711 N 31st St</v>
      </c>
      <c r="AA45" s="130" t="str">
        <f>VLOOKUP($B45,Table1[#All],3,FALSE)</f>
        <v>Lafayette</v>
      </c>
      <c r="AB45" s="130" t="str">
        <f>VLOOKUP($B45,Table1[#All],4,FALSE)</f>
        <v>Tippecanoe</v>
      </c>
      <c r="AC45" s="130">
        <f>VLOOKUP($B45,'Address sheet'!A44:E588,5,FALSE)</f>
        <v>15</v>
      </c>
    </row>
    <row r="46" spans="1:29" ht="72" hidden="1" x14ac:dyDescent="0.3">
      <c r="A46" s="27">
        <v>45</v>
      </c>
      <c r="B46" s="23" t="s">
        <v>251</v>
      </c>
      <c r="C46" s="34" t="s">
        <v>252</v>
      </c>
      <c r="D46" s="23">
        <f>IF('Final List'!$C46=0,0,1)</f>
        <v>1</v>
      </c>
      <c r="E46" s="23" t="s">
        <v>31</v>
      </c>
      <c r="F46" s="23"/>
      <c r="G46" s="23" t="s">
        <v>57</v>
      </c>
      <c r="H46" s="49" t="s">
        <v>177</v>
      </c>
      <c r="I46" s="49" t="s">
        <v>253</v>
      </c>
      <c r="J46" s="48" t="s">
        <v>254</v>
      </c>
      <c r="K46" s="44" t="s">
        <v>36</v>
      </c>
      <c r="L46" s="49">
        <f>_xlfn.IFNA(VLOOKUP(Table2[[#This Row],[Website]],'Contacted Companies'!$C$2:$L$28,10,FALSE),0)</f>
        <v>0</v>
      </c>
      <c r="M46" s="137">
        <f t="shared" si="2"/>
        <v>0</v>
      </c>
      <c r="N46" s="137">
        <f t="shared" si="2"/>
        <v>0</v>
      </c>
      <c r="O46" s="137">
        <f t="shared" si="2"/>
        <v>0</v>
      </c>
      <c r="P46" s="137">
        <f t="shared" si="2"/>
        <v>0</v>
      </c>
      <c r="Q46" s="137">
        <f t="shared" si="4"/>
        <v>0</v>
      </c>
      <c r="R46" s="137">
        <f t="shared" si="3"/>
        <v>0</v>
      </c>
      <c r="S46" s="137">
        <f t="shared" si="3"/>
        <v>0</v>
      </c>
      <c r="T46" s="137">
        <f t="shared" si="3"/>
        <v>0</v>
      </c>
      <c r="U46">
        <f>_xlfn.IFNA(VLOOKUP(Table2[[#This Row],[Website]],'Contacted Companies'!$C$2:$L$28,11,FALSE),0)</f>
        <v>0</v>
      </c>
      <c r="Z46" s="134" t="str">
        <f>VLOOKUP($B46,Table1[#All],2,FALSE)</f>
        <v>4315 Commerce Dr, Ste 440-310</v>
      </c>
      <c r="AA46" s="130" t="str">
        <f>VLOOKUP($B46,Table1[#All],3,FALSE)</f>
        <v>Lafayette</v>
      </c>
      <c r="AB46" s="130" t="str">
        <f>VLOOKUP($B46,Table1[#All],4,FALSE)</f>
        <v>Tippecanoe</v>
      </c>
      <c r="AC46" s="130">
        <f>VLOOKUP($B46,'Address sheet'!A45:E589,5,FALSE)</f>
        <v>2</v>
      </c>
    </row>
    <row r="47" spans="1:29" ht="244.8" hidden="1" x14ac:dyDescent="0.3">
      <c r="A47" s="28">
        <v>46</v>
      </c>
      <c r="B47" s="24" t="s">
        <v>255</v>
      </c>
      <c r="C47" s="33" t="s">
        <v>256</v>
      </c>
      <c r="D47" s="24">
        <f>IF('Final List'!$C47=0,0,1)</f>
        <v>1</v>
      </c>
      <c r="E47" s="24" t="s">
        <v>40</v>
      </c>
      <c r="F47" s="24"/>
      <c r="G47" s="23" t="s">
        <v>45</v>
      </c>
      <c r="H47" s="49" t="s">
        <v>257</v>
      </c>
      <c r="I47" s="49" t="s">
        <v>258</v>
      </c>
      <c r="J47" s="49" t="s">
        <v>259</v>
      </c>
      <c r="K47" s="46" t="s">
        <v>260</v>
      </c>
      <c r="L47" s="49">
        <f>_xlfn.IFNA(VLOOKUP(Table2[[#This Row],[Website]],'Contacted Companies'!$C$2:$L$28,10,FALSE),0)</f>
        <v>0</v>
      </c>
      <c r="M47" s="137">
        <f t="shared" si="2"/>
        <v>0</v>
      </c>
      <c r="N47" s="137">
        <f t="shared" si="2"/>
        <v>0</v>
      </c>
      <c r="O47" s="137">
        <f t="shared" si="2"/>
        <v>0</v>
      </c>
      <c r="P47" s="137">
        <f t="shared" si="2"/>
        <v>0</v>
      </c>
      <c r="Q47" s="137">
        <f t="shared" si="4"/>
        <v>0</v>
      </c>
      <c r="R47" s="137">
        <f t="shared" si="3"/>
        <v>0</v>
      </c>
      <c r="S47" s="137">
        <f t="shared" si="3"/>
        <v>0</v>
      </c>
      <c r="T47" s="137">
        <f t="shared" si="3"/>
        <v>0</v>
      </c>
      <c r="U47">
        <f>_xlfn.IFNA(VLOOKUP(Table2[[#This Row],[Website]],'Contacted Companies'!$C$2:$L$28,11,FALSE),0)</f>
        <v>0</v>
      </c>
      <c r="Z47" s="134" t="str">
        <f>VLOOKUP($B47,Table1[#All],2,FALSE)</f>
        <v>3495 Kent Avenue</v>
      </c>
      <c r="AA47" s="130" t="str">
        <f>VLOOKUP($B47,Table1[#All],3,FALSE)</f>
        <v>West Lafayette</v>
      </c>
      <c r="AB47" s="130" t="str">
        <f>VLOOKUP($B47,Table1[#All],4,FALSE)</f>
        <v>Tippecanoe</v>
      </c>
      <c r="AC47" s="130">
        <f>VLOOKUP($B47,'Address sheet'!A46:E590,5,FALSE)</f>
        <v>0</v>
      </c>
    </row>
    <row r="48" spans="1:29" hidden="1" x14ac:dyDescent="0.3">
      <c r="A48" s="27">
        <v>47</v>
      </c>
      <c r="B48" s="23" t="s">
        <v>261</v>
      </c>
      <c r="C48" s="34" t="s">
        <v>262</v>
      </c>
      <c r="D48" s="23">
        <f>IF('Final List'!$C48=0,0,1)</f>
        <v>1</v>
      </c>
      <c r="E48" s="23" t="s">
        <v>31</v>
      </c>
      <c r="F48" s="23"/>
      <c r="G48" s="23" t="s">
        <v>32</v>
      </c>
      <c r="H48" s="49">
        <f>_xlfn.IFNA(VLOOKUP(Table2[[#This Row],[Website]],'Contacted Companies'!$C$2:$L$28,5,FALSE),0)</f>
        <v>0</v>
      </c>
      <c r="I48" s="49">
        <f>_xlfn.IFNA(VLOOKUP(Table2[[#This Row],[Website]],'Contacted Companies'!$C$2:$L$28,6,FALSE),0)</f>
        <v>0</v>
      </c>
      <c r="J48" s="48" t="s">
        <v>263</v>
      </c>
      <c r="K48" s="44" t="s">
        <v>36</v>
      </c>
      <c r="L48" s="49">
        <f>_xlfn.IFNA(VLOOKUP(Table2[[#This Row],[Website]],'Contacted Companies'!$C$2:$L$28,10,FALSE),0)</f>
        <v>0</v>
      </c>
      <c r="M48" s="137">
        <f t="shared" si="2"/>
        <v>0</v>
      </c>
      <c r="N48" s="137">
        <f t="shared" si="2"/>
        <v>0</v>
      </c>
      <c r="O48" s="137">
        <f t="shared" si="2"/>
        <v>0</v>
      </c>
      <c r="P48" s="137">
        <f t="shared" si="2"/>
        <v>0</v>
      </c>
      <c r="Q48" s="137">
        <f t="shared" si="4"/>
        <v>0</v>
      </c>
      <c r="R48" s="137">
        <f t="shared" si="3"/>
        <v>0</v>
      </c>
      <c r="S48" s="137">
        <f t="shared" si="3"/>
        <v>0</v>
      </c>
      <c r="T48" s="137">
        <f t="shared" si="3"/>
        <v>0</v>
      </c>
      <c r="U48">
        <f>_xlfn.IFNA(VLOOKUP(Table2[[#This Row],[Website]],'Contacted Companies'!$C$2:$L$28,11,FALSE),0)</f>
        <v>0</v>
      </c>
      <c r="Z48" s="134" t="str">
        <f>VLOOKUP($B48,Table1[#All],2,FALSE)</f>
        <v>1020 E. College St</v>
      </c>
      <c r="AA48" s="130" t="str">
        <f>VLOOKUP($B48,Table1[#All],3,FALSE)</f>
        <v>Crawfordsville</v>
      </c>
      <c r="AB48" s="130" t="str">
        <f>VLOOKUP($B48,Table1[#All],4,FALSE)</f>
        <v>Montgomery</v>
      </c>
      <c r="AC48" s="130">
        <f>VLOOKUP($B48,'Address sheet'!A47:E591,5,FALSE)</f>
        <v>3</v>
      </c>
    </row>
    <row r="49" spans="1:29" ht="28.8" hidden="1" x14ac:dyDescent="0.3">
      <c r="A49" s="28">
        <v>48</v>
      </c>
      <c r="B49" s="24" t="s">
        <v>264</v>
      </c>
      <c r="C49" s="31"/>
      <c r="D49" s="24">
        <f>IF('Final List'!$C49=0,0,1)</f>
        <v>0</v>
      </c>
      <c r="E49" s="24"/>
      <c r="F49" s="24"/>
      <c r="G49" s="23" t="s">
        <v>32</v>
      </c>
      <c r="H49" s="48" t="s">
        <v>265</v>
      </c>
      <c r="I49" s="48"/>
      <c r="J49" s="48" t="s">
        <v>207</v>
      </c>
      <c r="K49" s="2" t="s">
        <v>36</v>
      </c>
      <c r="L49" s="49">
        <f>_xlfn.IFNA(VLOOKUP(Table2[[#This Row],[Website]],'Contacted Companies'!$C$2:$L$28,10,FALSE),0)</f>
        <v>0</v>
      </c>
      <c r="M49" s="137">
        <f t="shared" si="2"/>
        <v>0</v>
      </c>
      <c r="N49" s="137">
        <f t="shared" si="2"/>
        <v>0</v>
      </c>
      <c r="O49" s="137">
        <f t="shared" si="2"/>
        <v>0</v>
      </c>
      <c r="P49" s="137">
        <f t="shared" si="2"/>
        <v>0</v>
      </c>
      <c r="Q49" s="137">
        <f t="shared" si="4"/>
        <v>0</v>
      </c>
      <c r="R49" s="137">
        <f t="shared" si="3"/>
        <v>0</v>
      </c>
      <c r="S49" s="137">
        <f t="shared" si="3"/>
        <v>0</v>
      </c>
      <c r="T49" s="137">
        <f t="shared" si="3"/>
        <v>0</v>
      </c>
      <c r="U49">
        <f>_xlfn.IFNA(VLOOKUP(Table2[[#This Row],[Website]],'Contacted Companies'!$C$2:$L$28,11,FALSE),0)</f>
        <v>0</v>
      </c>
      <c r="Z49" s="134" t="str">
        <f>VLOOKUP($B49,Table1[#All],2,FALSE)</f>
        <v>2189 East Overcoat Rd</v>
      </c>
      <c r="AA49" s="130" t="str">
        <f>VLOOKUP($B49,Table1[#All],3,FALSE)</f>
        <v>Crawfordsville</v>
      </c>
      <c r="AB49" s="130" t="str">
        <f>VLOOKUP($B49,Table1[#All],4,FALSE)</f>
        <v>Montgomery</v>
      </c>
      <c r="AC49" s="130">
        <f>VLOOKUP($B49,'Address sheet'!A48:E592,5,FALSE)</f>
        <v>0</v>
      </c>
    </row>
    <row r="50" spans="1:29" ht="201.6" hidden="1" x14ac:dyDescent="0.3">
      <c r="A50" s="27">
        <v>49</v>
      </c>
      <c r="B50" s="23" t="s">
        <v>266</v>
      </c>
      <c r="C50" s="32" t="s">
        <v>267</v>
      </c>
      <c r="D50" s="23">
        <f>IF('Final List'!$C50=0,0,1)</f>
        <v>1</v>
      </c>
      <c r="E50" s="23" t="s">
        <v>31</v>
      </c>
      <c r="F50" s="23"/>
      <c r="G50" s="23" t="s">
        <v>45</v>
      </c>
      <c r="H50" s="49" t="s">
        <v>45</v>
      </c>
      <c r="I50" s="78" t="s">
        <v>268</v>
      </c>
      <c r="J50" s="49" t="s">
        <v>269</v>
      </c>
      <c r="K50" s="44" t="s">
        <v>36</v>
      </c>
      <c r="L50" s="49">
        <f>_xlfn.IFNA(VLOOKUP(Table2[[#This Row],[Website]],'Contacted Companies'!$C$2:$L$28,10,FALSE),0)</f>
        <v>0</v>
      </c>
      <c r="M50" s="137">
        <f t="shared" si="2"/>
        <v>0</v>
      </c>
      <c r="N50" s="137">
        <f t="shared" si="2"/>
        <v>0</v>
      </c>
      <c r="O50" s="137">
        <f t="shared" si="2"/>
        <v>0</v>
      </c>
      <c r="P50" s="137">
        <f t="shared" si="2"/>
        <v>0</v>
      </c>
      <c r="Q50" s="137">
        <f t="shared" si="4"/>
        <v>0</v>
      </c>
      <c r="R50" s="137">
        <f t="shared" si="3"/>
        <v>0</v>
      </c>
      <c r="S50" s="137">
        <f t="shared" si="3"/>
        <v>0</v>
      </c>
      <c r="T50" s="137">
        <f t="shared" si="3"/>
        <v>0</v>
      </c>
      <c r="U50">
        <f>_xlfn.IFNA(VLOOKUP(Table2[[#This Row],[Website]],'Contacted Companies'!$C$2:$L$28,11,FALSE),0)</f>
        <v>0</v>
      </c>
      <c r="Z50" s="134" t="str">
        <f>VLOOKUP($B50,Table1[#All],2,FALSE)</f>
        <v>200 W Main St</v>
      </c>
      <c r="AA50" s="130" t="str">
        <f>VLOOKUP($B50,Table1[#All],3,FALSE)</f>
        <v>Attica</v>
      </c>
      <c r="AB50" s="130" t="str">
        <f>VLOOKUP($B50,Table1[#All],4,FALSE)</f>
        <v>Fountain</v>
      </c>
      <c r="AC50" s="130">
        <f>VLOOKUP($B50,'Address sheet'!A49:E593,5,FALSE)</f>
        <v>240</v>
      </c>
    </row>
    <row r="51" spans="1:29" ht="288" hidden="1" x14ac:dyDescent="0.3">
      <c r="A51" s="28">
        <v>50</v>
      </c>
      <c r="B51" s="24" t="s">
        <v>270</v>
      </c>
      <c r="C51" s="33" t="s">
        <v>271</v>
      </c>
      <c r="D51" s="24">
        <f>IF('Final List'!$C51=0,0,1)</f>
        <v>1</v>
      </c>
      <c r="E51" s="24" t="s">
        <v>31</v>
      </c>
      <c r="F51" s="24"/>
      <c r="G51" s="23" t="s">
        <v>45</v>
      </c>
      <c r="H51" s="49" t="s">
        <v>272</v>
      </c>
      <c r="I51" s="49" t="s">
        <v>273</v>
      </c>
      <c r="J51" s="49" t="s">
        <v>274</v>
      </c>
      <c r="K51" s="2" t="s">
        <v>275</v>
      </c>
      <c r="L51" s="49">
        <f>_xlfn.IFNA(VLOOKUP(Table2[[#This Row],[Website]],'Contacted Companies'!$C$2:$L$28,10,FALSE),0)</f>
        <v>0</v>
      </c>
      <c r="M51" s="137">
        <f t="shared" si="2"/>
        <v>0</v>
      </c>
      <c r="N51" s="137">
        <f t="shared" si="2"/>
        <v>0</v>
      </c>
      <c r="O51" s="137">
        <f t="shared" si="2"/>
        <v>0</v>
      </c>
      <c r="P51" s="137">
        <f t="shared" si="2"/>
        <v>0</v>
      </c>
      <c r="Q51" s="137">
        <f t="shared" si="4"/>
        <v>0</v>
      </c>
      <c r="R51" s="137">
        <f t="shared" si="3"/>
        <v>0</v>
      </c>
      <c r="S51" s="137">
        <f t="shared" si="3"/>
        <v>0</v>
      </c>
      <c r="T51" s="137">
        <f t="shared" si="3"/>
        <v>0</v>
      </c>
      <c r="U51">
        <f>_xlfn.IFNA(VLOOKUP(Table2[[#This Row],[Website]],'Contacted Companies'!$C$2:$L$28,11,FALSE),0)</f>
        <v>0</v>
      </c>
      <c r="V51" s="86" t="s">
        <v>276</v>
      </c>
      <c r="W51" s="50" t="s">
        <v>277</v>
      </c>
      <c r="Z51" s="134" t="str">
        <f>VLOOKUP($B51,Table1[#All],2,FALSE)</f>
        <v>1 Technology Way</v>
      </c>
      <c r="AA51" s="130" t="str">
        <f>VLOOKUP($B51,Table1[#All],3,FALSE)</f>
        <v>Logansport</v>
      </c>
      <c r="AB51" s="130" t="str">
        <f>VLOOKUP($B51,Table1[#All],4,FALSE)</f>
        <v>Cass</v>
      </c>
      <c r="AC51" s="130" t="e">
        <f>VLOOKUP($B51,'Address sheet'!A50:E594,5,FALSE)</f>
        <v>#N/A</v>
      </c>
    </row>
    <row r="52" spans="1:29" ht="259.2" hidden="1" x14ac:dyDescent="0.3">
      <c r="A52" s="27">
        <v>51</v>
      </c>
      <c r="B52" s="23" t="s">
        <v>278</v>
      </c>
      <c r="C52" s="34" t="s">
        <v>279</v>
      </c>
      <c r="D52" s="23">
        <f>IF('Final List'!$C52=0,0,1)</f>
        <v>1</v>
      </c>
      <c r="E52" s="23" t="s">
        <v>40</v>
      </c>
      <c r="F52" s="23"/>
      <c r="G52" s="23" t="s">
        <v>45</v>
      </c>
      <c r="H52" s="49" t="s">
        <v>45</v>
      </c>
      <c r="I52" s="49" t="s">
        <v>280</v>
      </c>
      <c r="J52" s="48" t="s">
        <v>281</v>
      </c>
      <c r="K52" s="44" t="s">
        <v>36</v>
      </c>
      <c r="L52" s="49">
        <f>_xlfn.IFNA(VLOOKUP(Table2[[#This Row],[Website]],'Contacted Companies'!$C$2:$L$28,10,FALSE),0)</f>
        <v>0</v>
      </c>
      <c r="M52" s="137">
        <f t="shared" si="2"/>
        <v>0</v>
      </c>
      <c r="N52" s="137">
        <f t="shared" si="2"/>
        <v>0</v>
      </c>
      <c r="O52" s="137">
        <f t="shared" si="2"/>
        <v>0</v>
      </c>
      <c r="P52" s="137">
        <f t="shared" si="2"/>
        <v>0</v>
      </c>
      <c r="Q52" s="137">
        <f t="shared" si="4"/>
        <v>0</v>
      </c>
      <c r="R52" s="137">
        <f t="shared" si="3"/>
        <v>0</v>
      </c>
      <c r="S52" s="137">
        <f t="shared" si="3"/>
        <v>0</v>
      </c>
      <c r="T52" s="137">
        <f t="shared" si="3"/>
        <v>0</v>
      </c>
      <c r="U52">
        <f>_xlfn.IFNA(VLOOKUP(Table2[[#This Row],[Website]],'Contacted Companies'!$C$2:$L$28,11,FALSE),0)</f>
        <v>0</v>
      </c>
      <c r="X52" t="s">
        <v>233</v>
      </c>
      <c r="Z52" s="134" t="str">
        <f>VLOOKUP($B52,Table1[#All],2,FALSE)</f>
        <v>1114 E Wabash Ave</v>
      </c>
      <c r="AA52" s="130" t="str">
        <f>VLOOKUP($B52,Table1[#All],3,FALSE)</f>
        <v>Crawfordsville</v>
      </c>
      <c r="AB52" s="130" t="str">
        <f>VLOOKUP($B52,Table1[#All],4,FALSE)</f>
        <v>Montgomery</v>
      </c>
      <c r="AC52" s="130">
        <f>VLOOKUP($B52,'Address sheet'!A51:E595,5,FALSE)</f>
        <v>0</v>
      </c>
    </row>
    <row r="53" spans="1:29" ht="106.2" hidden="1" customHeight="1" x14ac:dyDescent="0.3">
      <c r="A53" s="28">
        <v>52</v>
      </c>
      <c r="B53" s="24" t="s">
        <v>282</v>
      </c>
      <c r="C53" s="33" t="s">
        <v>283</v>
      </c>
      <c r="D53" s="24">
        <f>IF('Final List'!$C53=0,0,1)</f>
        <v>1</v>
      </c>
      <c r="E53" s="24" t="s">
        <v>40</v>
      </c>
      <c r="F53" s="24"/>
      <c r="G53" s="23" t="s">
        <v>57</v>
      </c>
      <c r="H53" s="49" t="s">
        <v>284</v>
      </c>
      <c r="I53" s="49" t="s">
        <v>285</v>
      </c>
      <c r="J53" s="49" t="s">
        <v>286</v>
      </c>
      <c r="K53" s="2" t="s">
        <v>36</v>
      </c>
      <c r="L53" s="49">
        <f>_xlfn.IFNA(VLOOKUP(Table2[[#This Row],[Website]],'Contacted Companies'!$C$2:$L$28,10,FALSE),0)</f>
        <v>0</v>
      </c>
      <c r="M53" s="137">
        <f t="shared" si="2"/>
        <v>0</v>
      </c>
      <c r="N53" s="137">
        <f t="shared" si="2"/>
        <v>0</v>
      </c>
      <c r="O53" s="137">
        <f t="shared" si="2"/>
        <v>0</v>
      </c>
      <c r="P53" s="137">
        <f t="shared" si="2"/>
        <v>0</v>
      </c>
      <c r="Q53" s="137">
        <f t="shared" si="4"/>
        <v>0</v>
      </c>
      <c r="R53" s="137">
        <f t="shared" si="3"/>
        <v>0</v>
      </c>
      <c r="S53" s="137">
        <f t="shared" si="3"/>
        <v>0</v>
      </c>
      <c r="T53" s="137">
        <f t="shared" si="3"/>
        <v>0</v>
      </c>
      <c r="U53">
        <f>_xlfn.IFNA(VLOOKUP(Table2[[#This Row],[Website]],'Contacted Companies'!$C$2:$L$28,11,FALSE),0)</f>
        <v>0</v>
      </c>
      <c r="X53" t="s">
        <v>233</v>
      </c>
      <c r="Z53" s="134" t="str">
        <f>VLOOKUP($B53,Table1[#All],2,FALSE)</f>
        <v>1502 Wabash Ave</v>
      </c>
      <c r="AA53" s="130" t="str">
        <f>VLOOKUP($B53,Table1[#All],3,FALSE)</f>
        <v>Lafayette</v>
      </c>
      <c r="AB53" s="130" t="str">
        <f>VLOOKUP($B53,Table1[#All],4,FALSE)</f>
        <v>Tippecanoe</v>
      </c>
      <c r="AC53" s="130">
        <f>VLOOKUP($B53,'Address sheet'!A52:E596,5,FALSE)</f>
        <v>38</v>
      </c>
    </row>
    <row r="54" spans="1:29" ht="100.8" hidden="1" x14ac:dyDescent="0.3">
      <c r="A54" s="27">
        <v>53</v>
      </c>
      <c r="B54" s="23" t="s">
        <v>287</v>
      </c>
      <c r="C54" s="32" t="s">
        <v>288</v>
      </c>
      <c r="D54" s="23">
        <f>IF('Final List'!$C54=0,0,1)</f>
        <v>1</v>
      </c>
      <c r="E54" s="23" t="s">
        <v>40</v>
      </c>
      <c r="F54" s="23"/>
      <c r="G54" s="24" t="s">
        <v>124</v>
      </c>
      <c r="H54" s="49" t="s">
        <v>124</v>
      </c>
      <c r="I54" s="49" t="s">
        <v>289</v>
      </c>
      <c r="J54" s="48" t="s">
        <v>290</v>
      </c>
      <c r="K54" s="44" t="s">
        <v>61</v>
      </c>
      <c r="L54" s="49">
        <f>_xlfn.IFNA(VLOOKUP(Table2[[#This Row],[Website]],'Contacted Companies'!$C$2:$L$28,10,FALSE),0)</f>
        <v>0</v>
      </c>
      <c r="M54" s="137">
        <f t="shared" si="2"/>
        <v>0</v>
      </c>
      <c r="N54" s="137">
        <f t="shared" si="2"/>
        <v>0</v>
      </c>
      <c r="O54" s="137">
        <f t="shared" si="2"/>
        <v>0</v>
      </c>
      <c r="P54" s="137">
        <f t="shared" si="2"/>
        <v>0</v>
      </c>
      <c r="Q54" s="137">
        <f t="shared" si="4"/>
        <v>0</v>
      </c>
      <c r="R54" s="137">
        <f t="shared" si="3"/>
        <v>0</v>
      </c>
      <c r="S54" s="137">
        <f t="shared" si="3"/>
        <v>0</v>
      </c>
      <c r="T54" s="137">
        <f t="shared" si="3"/>
        <v>0</v>
      </c>
      <c r="U54">
        <f>_xlfn.IFNA(VLOOKUP(Table2[[#This Row],[Website]],'Contacted Companies'!$C$2:$L$28,11,FALSE),0)</f>
        <v>0</v>
      </c>
      <c r="X54" t="s">
        <v>233</v>
      </c>
      <c r="Z54" s="134" t="str">
        <f>VLOOKUP($B54,Table1[#All],2,FALSE)</f>
        <v>3701 David Howarth Dr</v>
      </c>
      <c r="AA54" s="130" t="str">
        <f>VLOOKUP($B54,Table1[#All],3,FALSE)</f>
        <v>Lafayette</v>
      </c>
      <c r="AB54" s="130" t="str">
        <f>VLOOKUP($B54,Table1[#All],4,FALSE)</f>
        <v>Tippecanoe</v>
      </c>
      <c r="AC54" s="130">
        <f>VLOOKUP($B54,'Address sheet'!A53:E597,5,FALSE)</f>
        <v>30</v>
      </c>
    </row>
    <row r="55" spans="1:29" s="84" customFormat="1" ht="115.2" hidden="1" x14ac:dyDescent="0.3">
      <c r="A55" s="79">
        <v>54</v>
      </c>
      <c r="B55" s="80" t="s">
        <v>291</v>
      </c>
      <c r="C55" s="81" t="s">
        <v>292</v>
      </c>
      <c r="D55" s="80">
        <f>IF('Final List'!$C55=0,0,1)</f>
        <v>1</v>
      </c>
      <c r="E55" s="80" t="s">
        <v>31</v>
      </c>
      <c r="F55" s="80"/>
      <c r="G55" s="23" t="s">
        <v>45</v>
      </c>
      <c r="H55" s="82" t="str">
        <f>_xlfn.IFNA(VLOOKUP(Table2[[#This Row],[Website]],'Contacted Companies'!$C$2:$L$28,5,FALSE),0)</f>
        <v>Manufacturing</v>
      </c>
      <c r="I55" s="82" t="str">
        <f>_xlfn.IFNA(VLOOKUP(Table2[[#This Row],[Website]],'Contacted Companies'!$C$2:$L$28,6,FALSE),0)</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J55" s="82"/>
      <c r="K55" s="83" t="s">
        <v>293</v>
      </c>
      <c r="L55" s="82">
        <f>_xlfn.IFNA(VLOOKUP(Table2[[#This Row],[Website]],'Contacted Companies'!$C$2:$L$28,10,FALSE),0)</f>
        <v>0</v>
      </c>
      <c r="M55" s="137">
        <f t="shared" si="2"/>
        <v>0</v>
      </c>
      <c r="N55" s="137">
        <f t="shared" si="2"/>
        <v>0</v>
      </c>
      <c r="O55" s="137">
        <f t="shared" si="2"/>
        <v>0</v>
      </c>
      <c r="P55" s="137">
        <f t="shared" si="2"/>
        <v>0</v>
      </c>
      <c r="Q55" s="137">
        <f t="shared" si="4"/>
        <v>0</v>
      </c>
      <c r="R55" s="137">
        <f t="shared" si="3"/>
        <v>0</v>
      </c>
      <c r="S55" s="137">
        <f t="shared" si="3"/>
        <v>0</v>
      </c>
      <c r="T55" s="137">
        <f t="shared" si="3"/>
        <v>0</v>
      </c>
      <c r="U55" s="84" t="e">
        <f>_xlfn.IFNA(VLOOKUP(Table2[[#This Row],[Website]],'Contacted Companies'!$C$2:$L$28,11,FALSE),0)</f>
        <v>#REF!</v>
      </c>
      <c r="V55"/>
      <c r="W55"/>
      <c r="X55" t="s">
        <v>233</v>
      </c>
      <c r="Y55"/>
      <c r="Z55" s="134">
        <f>VLOOKUP($B55,Table1[#All],2,FALSE)</f>
        <v>0</v>
      </c>
      <c r="AA55" s="131">
        <f>VLOOKUP($B55,Table1[#All],3,FALSE)</f>
        <v>0</v>
      </c>
      <c r="AB55" s="131">
        <f>VLOOKUP($B55,Table1[#All],4,FALSE)</f>
        <v>0</v>
      </c>
      <c r="AC55" s="130">
        <f>VLOOKUP($B55,'Address sheet'!A54:E598,5,FALSE)</f>
        <v>0</v>
      </c>
    </row>
    <row r="56" spans="1:29" ht="316.8" hidden="1" x14ac:dyDescent="0.3">
      <c r="A56" s="27">
        <v>55</v>
      </c>
      <c r="B56" s="23" t="s">
        <v>294</v>
      </c>
      <c r="C56" s="34" t="s">
        <v>295</v>
      </c>
      <c r="D56" s="23">
        <f>IF('Final List'!$C56=0,0,1)</f>
        <v>1</v>
      </c>
      <c r="E56" s="23" t="s">
        <v>40</v>
      </c>
      <c r="F56" s="23"/>
      <c r="G56" s="23" t="s">
        <v>45</v>
      </c>
      <c r="H56" s="49" t="s">
        <v>45</v>
      </c>
      <c r="I56" s="49" t="s">
        <v>296</v>
      </c>
      <c r="J56" s="48" t="s">
        <v>297</v>
      </c>
      <c r="K56" s="44" t="s">
        <v>36</v>
      </c>
      <c r="L56" s="49">
        <f>_xlfn.IFNA(VLOOKUP(Table2[[#This Row],[Website]],'Contacted Companies'!$C$2:$L$28,10,FALSE),0)</f>
        <v>0</v>
      </c>
      <c r="M56" s="137">
        <f t="shared" si="2"/>
        <v>0</v>
      </c>
      <c r="N56" s="137">
        <f t="shared" si="2"/>
        <v>0</v>
      </c>
      <c r="O56" s="137">
        <f t="shared" si="2"/>
        <v>0</v>
      </c>
      <c r="P56" s="137">
        <f t="shared" si="2"/>
        <v>0</v>
      </c>
      <c r="Q56" s="137">
        <f t="shared" si="4"/>
        <v>0</v>
      </c>
      <c r="R56" s="137">
        <f t="shared" si="3"/>
        <v>0</v>
      </c>
      <c r="S56" s="137">
        <f t="shared" si="3"/>
        <v>0</v>
      </c>
      <c r="T56" s="137">
        <f t="shared" si="3"/>
        <v>0</v>
      </c>
      <c r="U56">
        <f>_xlfn.IFNA(VLOOKUP(Table2[[#This Row],[Website]],'Contacted Companies'!$C$2:$L$28,11,FALSE),0)</f>
        <v>0</v>
      </c>
      <c r="W56" s="50" t="s">
        <v>298</v>
      </c>
      <c r="Z56" s="134" t="str">
        <f>VLOOKUP($B56,Table1[#All],2,FALSE)</f>
        <v>101 E Industrial Blvd</v>
      </c>
      <c r="AA56" s="130" t="str">
        <f>VLOOKUP($B56,Table1[#All],3,FALSE)</f>
        <v>Logansport</v>
      </c>
      <c r="AB56" s="130" t="str">
        <f>VLOOKUP($B56,Table1[#All],4,FALSE)</f>
        <v>Cass</v>
      </c>
      <c r="AC56" s="130" t="e">
        <f>VLOOKUP($B56,'Address sheet'!A55:E599,5,FALSE)</f>
        <v>#N/A</v>
      </c>
    </row>
    <row r="57" spans="1:29" ht="201.6" hidden="1" x14ac:dyDescent="0.3">
      <c r="A57" s="28">
        <v>56</v>
      </c>
      <c r="B57" s="24" t="s">
        <v>299</v>
      </c>
      <c r="C57" s="31" t="s">
        <v>300</v>
      </c>
      <c r="D57" s="24">
        <f>IF('Final List'!$C57=0,0,1)</f>
        <v>1</v>
      </c>
      <c r="E57" s="24" t="s">
        <v>31</v>
      </c>
      <c r="F57" s="24"/>
      <c r="G57" s="23" t="s">
        <v>45</v>
      </c>
      <c r="H57" s="49" t="s">
        <v>102</v>
      </c>
      <c r="I57" s="49" t="s">
        <v>301</v>
      </c>
      <c r="J57" s="49" t="s">
        <v>302</v>
      </c>
      <c r="K57" s="44" t="s">
        <v>303</v>
      </c>
      <c r="L57" s="49" t="s">
        <v>304</v>
      </c>
      <c r="M57" s="137">
        <f t="shared" si="2"/>
        <v>1</v>
      </c>
      <c r="N57" s="137">
        <f t="shared" si="2"/>
        <v>1</v>
      </c>
      <c r="O57" s="137">
        <f t="shared" si="2"/>
        <v>1</v>
      </c>
      <c r="P57" s="137">
        <f t="shared" si="2"/>
        <v>0</v>
      </c>
      <c r="Q57" s="137">
        <f t="shared" si="4"/>
        <v>1</v>
      </c>
      <c r="R57" s="137">
        <f t="shared" si="3"/>
        <v>0</v>
      </c>
      <c r="S57" s="137">
        <f t="shared" si="3"/>
        <v>0</v>
      </c>
      <c r="T57" s="137">
        <f t="shared" si="3"/>
        <v>1</v>
      </c>
      <c r="U57">
        <f>_xlfn.IFNA(VLOOKUP(Table2[[#This Row],[Website]],'Contacted Companies'!$C$2:$L$28,11,FALSE),0)</f>
        <v>0</v>
      </c>
      <c r="Z57" s="134" t="str">
        <f>VLOOKUP($B57,Table1[#All],2,FALSE)</f>
        <v>230 Walnut St</v>
      </c>
      <c r="AA57" s="130" t="str">
        <f>VLOOKUP($B57,Table1[#All],3,FALSE)</f>
        <v>Lafayette</v>
      </c>
      <c r="AB57" s="130" t="str">
        <f>VLOOKUP($B57,Table1[#All],4,FALSE)</f>
        <v>Tippecanoe</v>
      </c>
      <c r="AC57" s="130">
        <f>VLOOKUP($B57,'Address sheet'!A56:E600,5,FALSE)</f>
        <v>20</v>
      </c>
    </row>
    <row r="58" spans="1:29" ht="187.2" hidden="1" x14ac:dyDescent="0.3">
      <c r="A58" s="27">
        <v>57</v>
      </c>
      <c r="B58" s="23" t="s">
        <v>305</v>
      </c>
      <c r="C58" s="34" t="s">
        <v>306</v>
      </c>
      <c r="D58" s="23">
        <f>IF('Final List'!$C58=0,0,1)</f>
        <v>1</v>
      </c>
      <c r="E58" s="23" t="s">
        <v>40</v>
      </c>
      <c r="F58" s="23"/>
      <c r="G58" s="23" t="s">
        <v>45</v>
      </c>
      <c r="H58" s="49" t="s">
        <v>102</v>
      </c>
      <c r="I58" s="49" t="s">
        <v>307</v>
      </c>
      <c r="J58" s="48" t="s">
        <v>308</v>
      </c>
      <c r="K58" s="44" t="s">
        <v>36</v>
      </c>
      <c r="L58" s="49">
        <f>_xlfn.IFNA(VLOOKUP(Table2[[#This Row],[Website]],'Contacted Companies'!$C$2:$L$28,10,FALSE),0)</f>
        <v>0</v>
      </c>
      <c r="M58" s="137">
        <f t="shared" si="2"/>
        <v>0</v>
      </c>
      <c r="N58" s="137">
        <f t="shared" si="2"/>
        <v>0</v>
      </c>
      <c r="O58" s="137">
        <f t="shared" si="2"/>
        <v>0</v>
      </c>
      <c r="P58" s="137">
        <f t="shared" si="2"/>
        <v>0</v>
      </c>
      <c r="Q58" s="137">
        <f t="shared" si="4"/>
        <v>0</v>
      </c>
      <c r="R58" s="137">
        <f t="shared" si="3"/>
        <v>0</v>
      </c>
      <c r="S58" s="137">
        <f t="shared" si="3"/>
        <v>0</v>
      </c>
      <c r="T58" s="137">
        <f t="shared" si="3"/>
        <v>0</v>
      </c>
      <c r="U58">
        <f>_xlfn.IFNA(VLOOKUP(Table2[[#This Row],[Website]],'Contacted Companies'!$C$2:$L$28,11,FALSE),0)</f>
        <v>0</v>
      </c>
      <c r="Z58" s="134" t="str">
        <f>VLOOKUP($B58,Table1[#All],2,FALSE)</f>
        <v>3065 KENT AVENUE</v>
      </c>
      <c r="AA58" s="130" t="str">
        <f>VLOOKUP($B58,Table1[#All],3,FALSE)</f>
        <v>WEST LAFAYETTE</v>
      </c>
      <c r="AB58" s="130" t="str">
        <f>VLOOKUP($B58,Table1[#All],4,FALSE)</f>
        <v>Tippecanoe</v>
      </c>
      <c r="AC58" s="130">
        <f>VLOOKUP($B58,'Address sheet'!A57:E601,5,FALSE)</f>
        <v>0</v>
      </c>
    </row>
    <row r="59" spans="1:29" ht="201.6" hidden="1" x14ac:dyDescent="0.3">
      <c r="A59" s="28">
        <v>58</v>
      </c>
      <c r="B59" s="24" t="s">
        <v>309</v>
      </c>
      <c r="C59" s="31" t="s">
        <v>310</v>
      </c>
      <c r="D59" s="24">
        <f>IF('Final List'!$C59=0,0,1)</f>
        <v>1</v>
      </c>
      <c r="E59" s="24" t="s">
        <v>40</v>
      </c>
      <c r="F59" s="24"/>
      <c r="G59" s="23" t="s">
        <v>45</v>
      </c>
      <c r="H59" s="49" t="s">
        <v>311</v>
      </c>
      <c r="I59" s="49" t="s">
        <v>312</v>
      </c>
      <c r="J59" s="49" t="s">
        <v>313</v>
      </c>
      <c r="K59" s="47" t="s">
        <v>36</v>
      </c>
      <c r="L59" s="49">
        <f>_xlfn.IFNA(VLOOKUP(Table2[[#This Row],[Website]],'Contacted Companies'!$C$2:$L$28,10,FALSE),0)</f>
        <v>0</v>
      </c>
      <c r="M59" s="137">
        <f t="shared" si="2"/>
        <v>0</v>
      </c>
      <c r="N59" s="137">
        <f t="shared" si="2"/>
        <v>0</v>
      </c>
      <c r="O59" s="137">
        <f t="shared" si="2"/>
        <v>0</v>
      </c>
      <c r="P59" s="137">
        <f t="shared" si="2"/>
        <v>0</v>
      </c>
      <c r="Q59" s="137">
        <f t="shared" si="4"/>
        <v>0</v>
      </c>
      <c r="R59" s="137">
        <f t="shared" si="3"/>
        <v>0</v>
      </c>
      <c r="S59" s="137">
        <f t="shared" si="3"/>
        <v>0</v>
      </c>
      <c r="T59" s="137">
        <f t="shared" si="3"/>
        <v>0</v>
      </c>
      <c r="U59">
        <f>_xlfn.IFNA(VLOOKUP(Table2[[#This Row],[Website]],'Contacted Companies'!$C$2:$L$28,11,FALSE),0)</f>
        <v>0</v>
      </c>
      <c r="Z59" s="134" t="str">
        <f>VLOOKUP($B59,Table1[#All],2,FALSE)</f>
        <v>3701 South Street</v>
      </c>
      <c r="AA59" s="130" t="str">
        <f>VLOOKUP($B59,Table1[#All],3,FALSE)</f>
        <v>Lafayette</v>
      </c>
      <c r="AB59" s="130" t="str">
        <f>VLOOKUP($B59,Table1[#All],4,FALSE)</f>
        <v>Tippecanoe</v>
      </c>
      <c r="AC59" s="130">
        <f>VLOOKUP($B59,'Address sheet'!A58:E602,5,FALSE)</f>
        <v>0</v>
      </c>
    </row>
    <row r="60" spans="1:29" ht="129.6" hidden="1" x14ac:dyDescent="0.3">
      <c r="A60" s="27">
        <v>59</v>
      </c>
      <c r="B60" s="23" t="s">
        <v>314</v>
      </c>
      <c r="C60" s="34" t="s">
        <v>315</v>
      </c>
      <c r="D60" s="23">
        <f>IF('Final List'!$C60=0,0,1)</f>
        <v>1</v>
      </c>
      <c r="E60" s="23" t="s">
        <v>40</v>
      </c>
      <c r="F60" s="23"/>
      <c r="G60" s="23" t="s">
        <v>190</v>
      </c>
      <c r="H60" s="49" t="s">
        <v>316</v>
      </c>
      <c r="I60" s="49" t="s">
        <v>317</v>
      </c>
      <c r="J60" s="48" t="s">
        <v>318</v>
      </c>
      <c r="K60" s="44" t="s">
        <v>36</v>
      </c>
      <c r="L60" s="49">
        <f>_xlfn.IFNA(VLOOKUP(Table2[[#This Row],[Website]],'Contacted Companies'!$C$2:$L$28,10,FALSE),0)</f>
        <v>0</v>
      </c>
      <c r="M60" s="137">
        <f t="shared" si="2"/>
        <v>0</v>
      </c>
      <c r="N60" s="137">
        <f t="shared" si="2"/>
        <v>0</v>
      </c>
      <c r="O60" s="137">
        <f t="shared" si="2"/>
        <v>0</v>
      </c>
      <c r="P60" s="137">
        <f t="shared" si="2"/>
        <v>0</v>
      </c>
      <c r="Q60" s="137">
        <f t="shared" si="4"/>
        <v>0</v>
      </c>
      <c r="R60" s="137">
        <f t="shared" si="3"/>
        <v>0</v>
      </c>
      <c r="S60" s="137">
        <f t="shared" si="3"/>
        <v>0</v>
      </c>
      <c r="T60" s="137">
        <f t="shared" si="3"/>
        <v>0</v>
      </c>
      <c r="U60">
        <f>_xlfn.IFNA(VLOOKUP(Table2[[#This Row],[Website]],'Contacted Companies'!$C$2:$L$28,11,FALSE),0)</f>
        <v>0</v>
      </c>
      <c r="Z60" s="134" t="str">
        <f>VLOOKUP($B60,Table1[#All],2,FALSE)</f>
        <v>P.O. Box 433</v>
      </c>
      <c r="AA60" s="130" t="str">
        <f>VLOOKUP($B60,Table1[#All],3,FALSE)</f>
        <v>Frankford</v>
      </c>
      <c r="AB60" s="130" t="str">
        <f>VLOOKUP($B60,Table1[#All],4,FALSE)</f>
        <v>Clinton</v>
      </c>
      <c r="AC60" s="130">
        <f>VLOOKUP($B60,'Address sheet'!A59:E603,5,FALSE)</f>
        <v>0</v>
      </c>
    </row>
    <row r="61" spans="1:29" ht="115.2" hidden="1" x14ac:dyDescent="0.3">
      <c r="A61" s="28">
        <v>60</v>
      </c>
      <c r="B61" s="24" t="s">
        <v>319</v>
      </c>
      <c r="C61" s="33" t="s">
        <v>320</v>
      </c>
      <c r="D61" s="24">
        <f>IF('Final List'!$C61=0,0,1)</f>
        <v>1</v>
      </c>
      <c r="E61" s="24" t="s">
        <v>40</v>
      </c>
      <c r="F61" s="24"/>
      <c r="G61" s="23" t="s">
        <v>57</v>
      </c>
      <c r="H61" s="49" t="s">
        <v>225</v>
      </c>
      <c r="I61" s="49" t="s">
        <v>321</v>
      </c>
      <c r="J61" s="49" t="s">
        <v>322</v>
      </c>
      <c r="K61" s="2" t="s">
        <v>36</v>
      </c>
      <c r="L61" s="49">
        <f>_xlfn.IFNA(VLOOKUP(Table2[[#This Row],[Website]],'Contacted Companies'!$C$2:$L$28,10,FALSE),0)</f>
        <v>0</v>
      </c>
      <c r="M61" s="137">
        <f t="shared" si="2"/>
        <v>0</v>
      </c>
      <c r="N61" s="137">
        <f t="shared" si="2"/>
        <v>0</v>
      </c>
      <c r="O61" s="137">
        <f t="shared" si="2"/>
        <v>0</v>
      </c>
      <c r="P61" s="137">
        <f t="shared" si="2"/>
        <v>0</v>
      </c>
      <c r="Q61" s="137">
        <f t="shared" si="4"/>
        <v>0</v>
      </c>
      <c r="R61" s="137">
        <f t="shared" si="3"/>
        <v>0</v>
      </c>
      <c r="S61" s="137">
        <f t="shared" si="3"/>
        <v>0</v>
      </c>
      <c r="T61" s="137">
        <f t="shared" si="3"/>
        <v>0</v>
      </c>
      <c r="U61">
        <f>_xlfn.IFNA(VLOOKUP(Table2[[#This Row],[Website]],'Contacted Companies'!$C$2:$L$28,11,FALSE),0)</f>
        <v>0</v>
      </c>
      <c r="X61" t="s">
        <v>233</v>
      </c>
      <c r="Z61" s="134" t="str">
        <f>VLOOKUP($B61,Table1[#All],2,FALSE)</f>
        <v>830 N 6Th St</v>
      </c>
      <c r="AA61" s="130" t="str">
        <f>VLOOKUP($B61,Table1[#All],3,FALSE)</f>
        <v>Lafayette</v>
      </c>
      <c r="AB61" s="130" t="str">
        <f>VLOOKUP($B61,Table1[#All],4,FALSE)</f>
        <v>Tippecanoe</v>
      </c>
      <c r="AC61" s="130">
        <f>VLOOKUP($B61,'Address sheet'!A60:E604,5,FALSE)</f>
        <v>50</v>
      </c>
    </row>
    <row r="62" spans="1:29" ht="115.2" hidden="1" x14ac:dyDescent="0.3">
      <c r="A62" s="27">
        <v>61</v>
      </c>
      <c r="B62" s="23" t="s">
        <v>323</v>
      </c>
      <c r="C62" s="32" t="s">
        <v>324</v>
      </c>
      <c r="D62" s="23">
        <f>IF('Final List'!$C62=0,0,1)</f>
        <v>1</v>
      </c>
      <c r="E62" s="23" t="s">
        <v>40</v>
      </c>
      <c r="F62" s="23"/>
      <c r="G62" s="23" t="s">
        <v>80</v>
      </c>
      <c r="H62" s="49" t="s">
        <v>80</v>
      </c>
      <c r="I62" s="49" t="s">
        <v>325</v>
      </c>
      <c r="J62" s="48" t="s">
        <v>326</v>
      </c>
      <c r="K62" s="44" t="s">
        <v>36</v>
      </c>
      <c r="L62" s="49">
        <f>_xlfn.IFNA(VLOOKUP(Table2[[#This Row],[Website]],'Contacted Companies'!$C$2:$L$28,10,FALSE),0)</f>
        <v>0</v>
      </c>
      <c r="M62" s="137">
        <f t="shared" si="2"/>
        <v>0</v>
      </c>
      <c r="N62" s="137">
        <f t="shared" si="2"/>
        <v>0</v>
      </c>
      <c r="O62" s="137">
        <f t="shared" si="2"/>
        <v>0</v>
      </c>
      <c r="P62" s="137">
        <f t="shared" si="2"/>
        <v>0</v>
      </c>
      <c r="Q62" s="137">
        <f t="shared" si="4"/>
        <v>0</v>
      </c>
      <c r="R62" s="137">
        <f t="shared" si="3"/>
        <v>0</v>
      </c>
      <c r="S62" s="137">
        <f t="shared" si="3"/>
        <v>0</v>
      </c>
      <c r="T62" s="137">
        <f t="shared" si="3"/>
        <v>0</v>
      </c>
      <c r="U62">
        <f>_xlfn.IFNA(VLOOKUP(Table2[[#This Row],[Website]],'Contacted Companies'!$C$2:$L$28,11,FALSE),0)</f>
        <v>0</v>
      </c>
      <c r="Z62" s="134" t="str">
        <f>VLOOKUP($B62,Table1[#All],2,FALSE)</f>
        <v>30 Robinhood Place</v>
      </c>
      <c r="AA62" s="130" t="str">
        <f>VLOOKUP($B62,Table1[#All],3,FALSE)</f>
        <v>West Lafayette</v>
      </c>
      <c r="AB62" s="130" t="str">
        <f>VLOOKUP($B62,Table1[#All],4,FALSE)</f>
        <v>Tippecanoe</v>
      </c>
      <c r="AC62" s="130">
        <f>VLOOKUP($B62,'Address sheet'!A61:E605,5,FALSE)</f>
        <v>2</v>
      </c>
    </row>
    <row r="63" spans="1:29" hidden="1" x14ac:dyDescent="0.3">
      <c r="A63" s="28">
        <v>62</v>
      </c>
      <c r="B63" s="24" t="s">
        <v>327</v>
      </c>
      <c r="C63" s="31" t="s">
        <v>328</v>
      </c>
      <c r="D63" s="24">
        <f>IF('Final List'!$C63=0,0,1)</f>
        <v>1</v>
      </c>
      <c r="E63" s="24" t="s">
        <v>329</v>
      </c>
      <c r="F63" s="24"/>
      <c r="G63" s="23" t="s">
        <v>32</v>
      </c>
      <c r="H63" s="49">
        <v>0</v>
      </c>
      <c r="I63" s="49">
        <v>0</v>
      </c>
      <c r="J63" s="49" t="s">
        <v>330</v>
      </c>
      <c r="K63" s="2" t="s">
        <v>36</v>
      </c>
      <c r="L63" s="49">
        <f>_xlfn.IFNA(VLOOKUP(Table2[[#This Row],[Website]],'Contacted Companies'!$C$2:$L$28,10,FALSE),0)</f>
        <v>0</v>
      </c>
      <c r="M63" s="137">
        <f t="shared" si="2"/>
        <v>0</v>
      </c>
      <c r="N63" s="137">
        <f t="shared" si="2"/>
        <v>0</v>
      </c>
      <c r="O63" s="137">
        <f t="shared" si="2"/>
        <v>0</v>
      </c>
      <c r="P63" s="137">
        <f t="shared" si="2"/>
        <v>0</v>
      </c>
      <c r="Q63" s="137">
        <f t="shared" si="4"/>
        <v>0</v>
      </c>
      <c r="R63" s="137">
        <f t="shared" si="3"/>
        <v>0</v>
      </c>
      <c r="S63" s="137">
        <f t="shared" si="3"/>
        <v>0</v>
      </c>
      <c r="T63" s="137">
        <f t="shared" si="3"/>
        <v>0</v>
      </c>
      <c r="U63">
        <f>_xlfn.IFNA(VLOOKUP(Table2[[#This Row],[Website]],'Contacted Companies'!$C$2:$L$28,11,FALSE),0)</f>
        <v>0</v>
      </c>
      <c r="Z63" s="134" t="str">
        <f>VLOOKUP($B63,Table1[#All],2,FALSE)</f>
        <v>11232 N. US 231</v>
      </c>
      <c r="AA63" s="130" t="str">
        <f>VLOOKUP($B63,Table1[#All],3,FALSE)</f>
        <v>Linden</v>
      </c>
      <c r="AB63" s="130" t="str">
        <f>VLOOKUP($B63,Table1[#All],4,FALSE)</f>
        <v>Montgomery</v>
      </c>
      <c r="AC63" s="130">
        <f>VLOOKUP($B63,'Address sheet'!A62:E606,5,FALSE)</f>
        <v>4</v>
      </c>
    </row>
    <row r="64" spans="1:29" ht="129.6" hidden="1" x14ac:dyDescent="0.3">
      <c r="A64" s="27">
        <v>63</v>
      </c>
      <c r="B64" s="23" t="s">
        <v>331</v>
      </c>
      <c r="C64" s="34" t="s">
        <v>332</v>
      </c>
      <c r="D64" s="23">
        <f>IF('Final List'!$C64=0,0,1)</f>
        <v>1</v>
      </c>
      <c r="E64" s="23" t="s">
        <v>224</v>
      </c>
      <c r="F64" s="23"/>
      <c r="G64" s="23" t="s">
        <v>45</v>
      </c>
      <c r="H64" s="49" t="s">
        <v>102</v>
      </c>
      <c r="I64" s="49" t="s">
        <v>333</v>
      </c>
      <c r="J64" s="48"/>
      <c r="K64" s="44" t="s">
        <v>36</v>
      </c>
      <c r="L64" s="49">
        <f>_xlfn.IFNA(VLOOKUP(Table2[[#This Row],[Website]],'Contacted Companies'!$C$2:$L$28,10,FALSE),0)</f>
        <v>0</v>
      </c>
      <c r="M64" s="137">
        <f t="shared" si="2"/>
        <v>0</v>
      </c>
      <c r="N64" s="137">
        <f t="shared" si="2"/>
        <v>0</v>
      </c>
      <c r="O64" s="137">
        <f t="shared" si="2"/>
        <v>0</v>
      </c>
      <c r="P64" s="137">
        <f t="shared" si="2"/>
        <v>0</v>
      </c>
      <c r="Q64" s="137">
        <f t="shared" si="4"/>
        <v>0</v>
      </c>
      <c r="R64" s="137">
        <f t="shared" si="3"/>
        <v>0</v>
      </c>
      <c r="S64" s="137">
        <f t="shared" si="3"/>
        <v>0</v>
      </c>
      <c r="T64" s="137">
        <f t="shared" si="3"/>
        <v>0</v>
      </c>
      <c r="U64">
        <f>_xlfn.IFNA(VLOOKUP(Table2[[#This Row],[Website]],'Contacted Companies'!$C$2:$L$28,11,FALSE),0)</f>
        <v>0</v>
      </c>
      <c r="Y64" s="50" t="s">
        <v>334</v>
      </c>
      <c r="Z64" s="134" t="str">
        <f>VLOOKUP($B64,Table1[#All],2,FALSE)</f>
        <v>1330 Win Hentschel Blvd Ste 250</v>
      </c>
      <c r="AA64" s="130" t="str">
        <f>VLOOKUP($B64,Table1[#All],3,FALSE)</f>
        <v>West Lafayette</v>
      </c>
      <c r="AB64" s="130" t="str">
        <f>VLOOKUP($B64,Table1[#All],4,FALSE)</f>
        <v>Tippecanoe</v>
      </c>
      <c r="AC64" s="130">
        <f>VLOOKUP($B64,'Address sheet'!A63:E607,5,FALSE)</f>
        <v>180</v>
      </c>
    </row>
    <row r="65" spans="1:29" ht="86.4" hidden="1" x14ac:dyDescent="0.3">
      <c r="A65" s="28">
        <v>64</v>
      </c>
      <c r="B65" s="24" t="s">
        <v>335</v>
      </c>
      <c r="C65" s="31" t="s">
        <v>336</v>
      </c>
      <c r="D65" s="24">
        <f>IF('Final List'!$C65=0,0,1)</f>
        <v>1</v>
      </c>
      <c r="E65" s="24" t="s">
        <v>40</v>
      </c>
      <c r="F65" s="24"/>
      <c r="G65" s="23" t="s">
        <v>57</v>
      </c>
      <c r="H65" s="49" t="s">
        <v>337</v>
      </c>
      <c r="I65" s="49" t="s">
        <v>338</v>
      </c>
      <c r="J65" s="49" t="s">
        <v>339</v>
      </c>
      <c r="K65" s="2" t="s">
        <v>36</v>
      </c>
      <c r="L65" s="49">
        <f>_xlfn.IFNA(VLOOKUP(Table2[[#This Row],[Website]],'Contacted Companies'!$C$2:$L$28,10,FALSE),0)</f>
        <v>0</v>
      </c>
      <c r="M65" s="137">
        <f t="shared" si="2"/>
        <v>0</v>
      </c>
      <c r="N65" s="137">
        <f t="shared" si="2"/>
        <v>0</v>
      </c>
      <c r="O65" s="137">
        <f t="shared" si="2"/>
        <v>0</v>
      </c>
      <c r="P65" s="137">
        <f t="shared" si="2"/>
        <v>0</v>
      </c>
      <c r="Q65" s="137">
        <f t="shared" si="4"/>
        <v>0</v>
      </c>
      <c r="R65" s="137">
        <f t="shared" si="3"/>
        <v>0</v>
      </c>
      <c r="S65" s="137">
        <f t="shared" si="3"/>
        <v>0</v>
      </c>
      <c r="T65" s="137">
        <f t="shared" si="3"/>
        <v>0</v>
      </c>
      <c r="U65">
        <f>_xlfn.IFNA(VLOOKUP(Table2[[#This Row],[Website]],'Contacted Companies'!$C$2:$L$28,11,FALSE),0)</f>
        <v>0</v>
      </c>
      <c r="Y65" t="s">
        <v>340</v>
      </c>
      <c r="Z65" s="134" t="str">
        <f>VLOOKUP($B65,Table1[#All],2,FALSE)</f>
        <v>3470 W County Road 0 NS</v>
      </c>
      <c r="AA65" s="130" t="str">
        <f>VLOOKUP($B65,Table1[#All],3,FALSE)</f>
        <v>Frankfort</v>
      </c>
      <c r="AB65" s="130" t="str">
        <f>VLOOKUP($B65,Table1[#All],4,FALSE)</f>
        <v>Clinton</v>
      </c>
      <c r="AC65" s="130">
        <f>VLOOKUP($B65,'Address sheet'!A64:E608,5,FALSE)</f>
        <v>30000</v>
      </c>
    </row>
    <row r="66" spans="1:29" hidden="1" x14ac:dyDescent="0.3">
      <c r="A66" s="27">
        <v>65</v>
      </c>
      <c r="B66" s="23" t="s">
        <v>341</v>
      </c>
      <c r="C66" s="34" t="s">
        <v>342</v>
      </c>
      <c r="D66" s="23">
        <f>IF('Final List'!$C66=0,0,1)</f>
        <v>1</v>
      </c>
      <c r="E66" s="23" t="s">
        <v>40</v>
      </c>
      <c r="F66" s="23"/>
      <c r="G66" s="23" t="s">
        <v>32</v>
      </c>
      <c r="H66" s="49">
        <v>0</v>
      </c>
      <c r="I66" s="49">
        <v>0</v>
      </c>
      <c r="J66" s="48" t="s">
        <v>343</v>
      </c>
      <c r="K66" s="44" t="s">
        <v>36</v>
      </c>
      <c r="L66" s="49">
        <f>_xlfn.IFNA(VLOOKUP(Table2[[#This Row],[Website]],'Contacted Companies'!$C$2:$L$28,10,FALSE),0)</f>
        <v>0</v>
      </c>
      <c r="M66" s="137">
        <f t="shared" si="2"/>
        <v>0</v>
      </c>
      <c r="N66" s="137">
        <f t="shared" si="2"/>
        <v>0</v>
      </c>
      <c r="O66" s="137">
        <f t="shared" si="2"/>
        <v>0</v>
      </c>
      <c r="P66" s="137">
        <f t="shared" si="2"/>
        <v>0</v>
      </c>
      <c r="Q66" s="137">
        <f t="shared" si="4"/>
        <v>0</v>
      </c>
      <c r="R66" s="137">
        <f t="shared" si="3"/>
        <v>0</v>
      </c>
      <c r="S66" s="137">
        <f t="shared" si="3"/>
        <v>0</v>
      </c>
      <c r="T66" s="137">
        <f t="shared" si="3"/>
        <v>0</v>
      </c>
      <c r="U66">
        <f>_xlfn.IFNA(VLOOKUP(Table2[[#This Row],[Website]],'Contacted Companies'!$C$2:$L$28,11,FALSE),0)</f>
        <v>0</v>
      </c>
      <c r="Z66" s="134" t="str">
        <f>VLOOKUP($B66,Table1[#All],2,FALSE)</f>
        <v>601 East Broadway</v>
      </c>
      <c r="AA66" s="130" t="str">
        <f>VLOOKUP($B66,Table1[#All],3,FALSE)</f>
        <v>Logansport</v>
      </c>
      <c r="AB66" s="130" t="str">
        <f>VLOOKUP($B66,Table1[#All],4,FALSE)</f>
        <v>Cass</v>
      </c>
      <c r="AC66" s="130">
        <f>VLOOKUP($B66,'Address sheet'!A65:E609,5,FALSE)</f>
        <v>107</v>
      </c>
    </row>
    <row r="67" spans="1:29" ht="72" hidden="1" x14ac:dyDescent="0.3">
      <c r="A67" s="28">
        <v>66</v>
      </c>
      <c r="B67" s="24" t="s">
        <v>344</v>
      </c>
      <c r="C67" s="33" t="s">
        <v>345</v>
      </c>
      <c r="D67" s="24">
        <f>IF('Final List'!$C67=0,0,1)</f>
        <v>1</v>
      </c>
      <c r="E67" s="24" t="s">
        <v>31</v>
      </c>
      <c r="F67" s="24"/>
      <c r="G67" s="23" t="s">
        <v>45</v>
      </c>
      <c r="H67" s="49" t="s">
        <v>346</v>
      </c>
      <c r="I67" s="49" t="s">
        <v>347</v>
      </c>
      <c r="J67" s="49" t="s">
        <v>348</v>
      </c>
      <c r="K67" s="2" t="s">
        <v>349</v>
      </c>
      <c r="L67" s="49" t="s">
        <v>350</v>
      </c>
      <c r="M67" s="137">
        <f t="shared" si="2"/>
        <v>1</v>
      </c>
      <c r="N67" s="137">
        <f t="shared" si="2"/>
        <v>0</v>
      </c>
      <c r="O67" s="137">
        <f t="shared" si="2"/>
        <v>1</v>
      </c>
      <c r="P67" s="137">
        <f t="shared" si="2"/>
        <v>1</v>
      </c>
      <c r="Q67" s="137">
        <f t="shared" si="4"/>
        <v>0</v>
      </c>
      <c r="R67" s="137">
        <f t="shared" si="3"/>
        <v>0</v>
      </c>
      <c r="S67" s="137">
        <f t="shared" si="3"/>
        <v>0</v>
      </c>
      <c r="T67" s="137">
        <f t="shared" si="3"/>
        <v>0</v>
      </c>
      <c r="U67">
        <f>_xlfn.IFNA(VLOOKUP(Table2[[#This Row],[Website]],'Contacted Companies'!$C$2:$L$28,11,FALSE),0)</f>
        <v>0</v>
      </c>
      <c r="V67" t="s">
        <v>351</v>
      </c>
      <c r="Y67" t="s">
        <v>352</v>
      </c>
      <c r="Z67" s="134" t="str">
        <f>VLOOKUP($B67,Table1[#All],2,FALSE)</f>
        <v>337 N 700 W</v>
      </c>
      <c r="AA67" s="130" t="str">
        <f>VLOOKUP($B67,Table1[#All],3,FALSE)</f>
        <v>Wolcott</v>
      </c>
      <c r="AB67" s="130" t="str">
        <f>VLOOKUP($B67,Table1[#All],4,FALSE)</f>
        <v>White</v>
      </c>
      <c r="AC67" s="130">
        <f>VLOOKUP($B67,'Address sheet'!A66:E610,5,FALSE)</f>
        <v>120</v>
      </c>
    </row>
    <row r="68" spans="1:29" ht="100.8" hidden="1" x14ac:dyDescent="0.3">
      <c r="A68" s="27">
        <v>67</v>
      </c>
      <c r="B68" s="23" t="s">
        <v>353</v>
      </c>
      <c r="C68" s="32" t="s">
        <v>354</v>
      </c>
      <c r="D68" s="23">
        <f>IF('Final List'!$C68=0,0,1)</f>
        <v>1</v>
      </c>
      <c r="E68" s="23" t="s">
        <v>31</v>
      </c>
      <c r="F68" s="23"/>
      <c r="G68" s="23" t="s">
        <v>190</v>
      </c>
      <c r="H68" s="49" t="s">
        <v>355</v>
      </c>
      <c r="I68" s="49" t="s">
        <v>356</v>
      </c>
      <c r="J68" s="48" t="s">
        <v>357</v>
      </c>
      <c r="K68" s="44" t="s">
        <v>36</v>
      </c>
      <c r="L68" s="49" t="s">
        <v>358</v>
      </c>
      <c r="M68" s="137">
        <f t="shared" si="2"/>
        <v>0</v>
      </c>
      <c r="N68" s="137">
        <f t="shared" si="2"/>
        <v>0</v>
      </c>
      <c r="O68" s="137">
        <f t="shared" si="2"/>
        <v>0</v>
      </c>
      <c r="P68" s="137">
        <f t="shared" si="2"/>
        <v>0</v>
      </c>
      <c r="Q68" s="137">
        <f t="shared" si="4"/>
        <v>0</v>
      </c>
      <c r="R68" s="137">
        <f t="shared" si="3"/>
        <v>0</v>
      </c>
      <c r="S68" s="137">
        <f t="shared" si="3"/>
        <v>0</v>
      </c>
      <c r="T68" s="137">
        <f t="shared" si="3"/>
        <v>0</v>
      </c>
      <c r="U68">
        <f>_xlfn.IFNA(VLOOKUP(Table2[[#This Row],[Website]],'Contacted Companies'!$C$2:$L$28,11,FALSE),0)</f>
        <v>0</v>
      </c>
      <c r="Z68" s="134" t="str">
        <f>VLOOKUP($B68,Table1[#All],2,FALSE)</f>
        <v>105 W 580 N</v>
      </c>
      <c r="AA68" s="130" t="str">
        <f>VLOOKUP($B68,Table1[#All],3,FALSE)</f>
        <v>CRAWFORDSVILLE</v>
      </c>
      <c r="AB68" s="130" t="str">
        <f>VLOOKUP($B68,Table1[#All],4,FALSE)</f>
        <v>Montgomery</v>
      </c>
      <c r="AC68" s="130">
        <f>VLOOKUP($B68,'Address sheet'!A67:E611,5,FALSE)</f>
        <v>11</v>
      </c>
    </row>
    <row r="69" spans="1:29" ht="100.8" hidden="1" x14ac:dyDescent="0.3">
      <c r="A69" s="28">
        <v>68</v>
      </c>
      <c r="B69" s="24" t="s">
        <v>359</v>
      </c>
      <c r="C69" s="31" t="s">
        <v>360</v>
      </c>
      <c r="D69" s="24">
        <f>IF('Final List'!$C69=0,0,1)</f>
        <v>1</v>
      </c>
      <c r="E69" s="24" t="s">
        <v>31</v>
      </c>
      <c r="F69" s="24"/>
      <c r="G69" s="23" t="s">
        <v>45</v>
      </c>
      <c r="H69" s="49" t="s">
        <v>102</v>
      </c>
      <c r="I69" s="49" t="s">
        <v>361</v>
      </c>
      <c r="J69" s="49" t="s">
        <v>362</v>
      </c>
      <c r="K69" s="2" t="s">
        <v>36</v>
      </c>
      <c r="L69" s="49">
        <f>_xlfn.IFNA(VLOOKUP(Table2[[#This Row],[Website]],'Contacted Companies'!$C$2:$L$28,10,FALSE),0)</f>
        <v>0</v>
      </c>
      <c r="M69" s="137">
        <f t="shared" si="2"/>
        <v>0</v>
      </c>
      <c r="N69" s="137">
        <f t="shared" si="2"/>
        <v>0</v>
      </c>
      <c r="O69" s="137">
        <f t="shared" si="2"/>
        <v>0</v>
      </c>
      <c r="P69" s="137">
        <f t="shared" si="2"/>
        <v>0</v>
      </c>
      <c r="Q69" s="137">
        <f t="shared" si="4"/>
        <v>0</v>
      </c>
      <c r="R69" s="137">
        <f t="shared" si="3"/>
        <v>0</v>
      </c>
      <c r="S69" s="137">
        <f t="shared" si="3"/>
        <v>0</v>
      </c>
      <c r="T69" s="137">
        <f t="shared" si="3"/>
        <v>0</v>
      </c>
      <c r="U69">
        <f>_xlfn.IFNA(VLOOKUP(Table2[[#This Row],[Website]],'Contacted Companies'!$C$2:$L$28,11,FALSE),0)</f>
        <v>0</v>
      </c>
      <c r="Y69" t="s">
        <v>363</v>
      </c>
      <c r="Z69" s="134" t="str">
        <f>VLOOKUP($B69,Table1[#All],2,FALSE)</f>
        <v>4571 S 1450 W</v>
      </c>
      <c r="AA69" s="130" t="str">
        <f>VLOOKUP($B69,Table1[#All],3,FALSE)</f>
        <v>Francesville</v>
      </c>
      <c r="AB69" s="130" t="str">
        <f>VLOOKUP($B69,Table1[#All],4,FALSE)</f>
        <v>Pulaski</v>
      </c>
      <c r="AC69" s="130">
        <f>VLOOKUP($B69,'Address sheet'!A68:E612,5,FALSE)</f>
        <v>17</v>
      </c>
    </row>
    <row r="70" spans="1:29" ht="316.8" hidden="1" x14ac:dyDescent="0.3">
      <c r="A70" s="27">
        <v>69</v>
      </c>
      <c r="B70" s="23" t="s">
        <v>364</v>
      </c>
      <c r="C70" s="34" t="s">
        <v>365</v>
      </c>
      <c r="D70" s="23">
        <f>IF('Final List'!$C70=0,0,1)</f>
        <v>1</v>
      </c>
      <c r="E70" s="23" t="s">
        <v>31</v>
      </c>
      <c r="F70" s="23"/>
      <c r="G70" s="23" t="s">
        <v>32</v>
      </c>
      <c r="H70" s="49" t="s">
        <v>366</v>
      </c>
      <c r="I70" s="49" t="s">
        <v>367</v>
      </c>
      <c r="J70" s="48" t="s">
        <v>368</v>
      </c>
      <c r="K70" s="44" t="s">
        <v>36</v>
      </c>
      <c r="L70" s="49">
        <f>_xlfn.IFNA(VLOOKUP(Table2[[#This Row],[Website]],'Contacted Companies'!$C$2:$L$28,10,FALSE),0)</f>
        <v>0</v>
      </c>
      <c r="M70" s="137">
        <f t="shared" si="2"/>
        <v>0</v>
      </c>
      <c r="N70" s="137">
        <f t="shared" si="2"/>
        <v>0</v>
      </c>
      <c r="O70" s="137">
        <f t="shared" si="2"/>
        <v>0</v>
      </c>
      <c r="P70" s="137">
        <f t="shared" si="2"/>
        <v>0</v>
      </c>
      <c r="Q70" s="137">
        <f t="shared" si="4"/>
        <v>0</v>
      </c>
      <c r="R70" s="137">
        <f t="shared" si="3"/>
        <v>0</v>
      </c>
      <c r="S70" s="137">
        <f t="shared" si="3"/>
        <v>0</v>
      </c>
      <c r="T70" s="137">
        <f t="shared" si="3"/>
        <v>0</v>
      </c>
      <c r="U70">
        <f>_xlfn.IFNA(VLOOKUP(Table2[[#This Row],[Website]],'Contacted Companies'!$C$2:$L$28,11,FALSE),0)</f>
        <v>0</v>
      </c>
      <c r="Z70" s="134" t="str">
        <f>VLOOKUP($B70,Table1[#All],2,FALSE)</f>
        <v>3229 Olympia Dr, Suite E</v>
      </c>
      <c r="AA70" s="130" t="str">
        <f>VLOOKUP($B70,Table1[#All],3,FALSE)</f>
        <v>Lafayette</v>
      </c>
      <c r="AB70" s="130" t="str">
        <f>VLOOKUP($B70,Table1[#All],4,FALSE)</f>
        <v>Tippecanoe</v>
      </c>
      <c r="AC70" s="130">
        <f>VLOOKUP($B70,'Address sheet'!A69:E613,5,FALSE)</f>
        <v>3</v>
      </c>
    </row>
    <row r="71" spans="1:29" ht="288" hidden="1" x14ac:dyDescent="0.3">
      <c r="A71" s="28">
        <v>70</v>
      </c>
      <c r="B71" s="24" t="s">
        <v>369</v>
      </c>
      <c r="C71" s="31" t="s">
        <v>370</v>
      </c>
      <c r="D71" s="24">
        <f>IF('Final List'!$C71=0,0,1)</f>
        <v>1</v>
      </c>
      <c r="E71" s="24" t="s">
        <v>40</v>
      </c>
      <c r="F71" s="24"/>
      <c r="G71" s="23" t="s">
        <v>45</v>
      </c>
      <c r="H71" s="49" t="s">
        <v>371</v>
      </c>
      <c r="I71" s="49" t="s">
        <v>372</v>
      </c>
      <c r="J71" s="49" t="s">
        <v>373</v>
      </c>
      <c r="K71" s="2" t="s">
        <v>36</v>
      </c>
      <c r="L71" s="49">
        <f>_xlfn.IFNA(VLOOKUP(Table2[[#This Row],[Website]],'Contacted Companies'!$C$2:$L$28,10,FALSE),0)</f>
        <v>0</v>
      </c>
      <c r="M71" s="137">
        <f t="shared" si="2"/>
        <v>0</v>
      </c>
      <c r="N71" s="137">
        <f t="shared" si="2"/>
        <v>0</v>
      </c>
      <c r="O71" s="137">
        <f t="shared" si="2"/>
        <v>0</v>
      </c>
      <c r="P71" s="137">
        <f t="shared" si="2"/>
        <v>0</v>
      </c>
      <c r="Q71" s="137">
        <f t="shared" si="4"/>
        <v>0</v>
      </c>
      <c r="R71" s="137">
        <f t="shared" si="3"/>
        <v>0</v>
      </c>
      <c r="S71" s="137">
        <f t="shared" si="3"/>
        <v>0</v>
      </c>
      <c r="T71" s="137">
        <f t="shared" si="3"/>
        <v>0</v>
      </c>
      <c r="U71">
        <f>_xlfn.IFNA(VLOOKUP(Table2[[#This Row],[Website]],'Contacted Companies'!$C$2:$L$28,11,FALSE),0)</f>
        <v>0</v>
      </c>
      <c r="Z71" s="134" t="str">
        <f>VLOOKUP($B71,Table1[#All],2,FALSE)</f>
        <v>1205 E Elmore St</v>
      </c>
      <c r="AA71" s="130" t="str">
        <f>VLOOKUP($B71,Table1[#All],3,FALSE)</f>
        <v>Crawfordsville</v>
      </c>
      <c r="AB71" s="130" t="str">
        <f>VLOOKUP($B71,Table1[#All],4,FALSE)</f>
        <v>Montgomery</v>
      </c>
      <c r="AC71" s="130">
        <f>VLOOKUP($B71,'Address sheet'!A70:E614,5,FALSE)</f>
        <v>367</v>
      </c>
    </row>
    <row r="72" spans="1:29" hidden="1" x14ac:dyDescent="0.3">
      <c r="A72" s="27">
        <v>71</v>
      </c>
      <c r="B72" s="23" t="s">
        <v>374</v>
      </c>
      <c r="C72" s="34" t="s">
        <v>375</v>
      </c>
      <c r="D72" s="23">
        <f>IF('Final List'!$C72=0,0,1)</f>
        <v>1</v>
      </c>
      <c r="E72" s="23" t="s">
        <v>40</v>
      </c>
      <c r="F72" s="23"/>
      <c r="G72" s="23" t="s">
        <v>32</v>
      </c>
      <c r="H72" s="49">
        <v>0</v>
      </c>
      <c r="I72" s="49">
        <v>0</v>
      </c>
      <c r="J72" s="48" t="s">
        <v>376</v>
      </c>
      <c r="K72" s="44" t="s">
        <v>36</v>
      </c>
      <c r="L72" s="49">
        <f>_xlfn.IFNA(VLOOKUP(Table2[[#This Row],[Website]],'Contacted Companies'!$C$2:$L$28,10,FALSE),0)</f>
        <v>0</v>
      </c>
      <c r="M72" s="137">
        <f t="shared" si="2"/>
        <v>0</v>
      </c>
      <c r="N72" s="137">
        <f t="shared" si="2"/>
        <v>0</v>
      </c>
      <c r="O72" s="137">
        <f t="shared" si="2"/>
        <v>0</v>
      </c>
      <c r="P72" s="137">
        <f t="shared" si="2"/>
        <v>0</v>
      </c>
      <c r="Q72" s="137">
        <f t="shared" si="4"/>
        <v>0</v>
      </c>
      <c r="R72" s="137">
        <f t="shared" si="3"/>
        <v>0</v>
      </c>
      <c r="S72" s="137">
        <f t="shared" si="3"/>
        <v>0</v>
      </c>
      <c r="T72" s="137">
        <f t="shared" si="3"/>
        <v>0</v>
      </c>
      <c r="U72">
        <f>_xlfn.IFNA(VLOOKUP(Table2[[#This Row],[Website]],'Contacted Companies'!$C$2:$L$28,11,FALSE),0)</f>
        <v>0</v>
      </c>
      <c r="Z72" s="134" t="str">
        <f>VLOOKUP($B72,Table1[#All],2,FALSE)</f>
        <v>3400 Union St</v>
      </c>
      <c r="AA72" s="130" t="str">
        <f>VLOOKUP($B72,Table1[#All],3,FALSE)</f>
        <v>Lafayette</v>
      </c>
      <c r="AB72" s="130" t="str">
        <f>VLOOKUP($B72,Table1[#All],4,FALSE)</f>
        <v>Tippecanoe</v>
      </c>
      <c r="AC72" s="130">
        <f>VLOOKUP($B72,'Address sheet'!A71:E615,5,FALSE)</f>
        <v>115</v>
      </c>
    </row>
    <row r="73" spans="1:29" ht="201.6" hidden="1" x14ac:dyDescent="0.3">
      <c r="A73" s="28">
        <v>72</v>
      </c>
      <c r="B73" s="24" t="s">
        <v>377</v>
      </c>
      <c r="C73" s="33" t="s">
        <v>378</v>
      </c>
      <c r="D73" s="24">
        <f>IF('Final List'!$C73=0,0,1)</f>
        <v>1</v>
      </c>
      <c r="E73" s="24" t="s">
        <v>329</v>
      </c>
      <c r="F73" s="24"/>
      <c r="G73" s="23" t="s">
        <v>45</v>
      </c>
      <c r="H73" s="49" t="s">
        <v>379</v>
      </c>
      <c r="I73" s="49" t="s">
        <v>380</v>
      </c>
      <c r="J73" s="49" t="s">
        <v>381</v>
      </c>
      <c r="K73" s="2" t="s">
        <v>36</v>
      </c>
      <c r="L73" s="49">
        <f>_xlfn.IFNA(VLOOKUP(Table2[[#This Row],[Website]],'Contacted Companies'!$C$2:$L$28,10,FALSE),0)</f>
        <v>0</v>
      </c>
      <c r="M73" s="137">
        <f t="shared" ref="M73:P136" si="5">IF(ISNUMBER(SEARCH(M$1,$L73))=TRUE,1,0)</f>
        <v>0</v>
      </c>
      <c r="N73" s="137">
        <f t="shared" si="5"/>
        <v>0</v>
      </c>
      <c r="O73" s="137">
        <f t="shared" si="5"/>
        <v>0</v>
      </c>
      <c r="P73" s="137">
        <f t="shared" si="5"/>
        <v>0</v>
      </c>
      <c r="Q73" s="137">
        <f t="shared" si="4"/>
        <v>0</v>
      </c>
      <c r="R73" s="137">
        <f t="shared" si="3"/>
        <v>0</v>
      </c>
      <c r="S73" s="137">
        <f t="shared" si="3"/>
        <v>0</v>
      </c>
      <c r="T73" s="137">
        <f t="shared" si="3"/>
        <v>0</v>
      </c>
      <c r="U73">
        <f>_xlfn.IFNA(VLOOKUP(Table2[[#This Row],[Website]],'Contacted Companies'!$C$2:$L$28,11,FALSE),0)</f>
        <v>0</v>
      </c>
      <c r="Z73" s="134" t="str">
        <f>VLOOKUP($B73,Table1[#All],2,FALSE)</f>
        <v>708 Lynnwood Dr</v>
      </c>
      <c r="AA73" s="130" t="str">
        <f>VLOOKUP($B73,Table1[#All],3,FALSE)</f>
        <v>Logansport</v>
      </c>
      <c r="AB73" s="130" t="str">
        <f>VLOOKUP($B73,Table1[#All],4,FALSE)</f>
        <v>Cass</v>
      </c>
      <c r="AC73" s="130" t="e">
        <f>VLOOKUP($B73,'Address sheet'!A72:E616,5,FALSE)</f>
        <v>#N/A</v>
      </c>
    </row>
    <row r="74" spans="1:29" ht="201.6" hidden="1" x14ac:dyDescent="0.3">
      <c r="A74" s="27">
        <v>73</v>
      </c>
      <c r="B74" s="23" t="s">
        <v>382</v>
      </c>
      <c r="C74" s="32" t="s">
        <v>383</v>
      </c>
      <c r="D74" s="23">
        <f>IF('Final List'!$C74=0,0,1)</f>
        <v>1</v>
      </c>
      <c r="E74" s="23" t="s">
        <v>40</v>
      </c>
      <c r="F74" s="23"/>
      <c r="G74" s="23" t="s">
        <v>45</v>
      </c>
      <c r="H74" s="49" t="s">
        <v>384</v>
      </c>
      <c r="I74" s="49" t="s">
        <v>385</v>
      </c>
      <c r="J74" s="48" t="s">
        <v>386</v>
      </c>
      <c r="K74" s="44" t="s">
        <v>36</v>
      </c>
      <c r="L74" s="49">
        <f>_xlfn.IFNA(VLOOKUP(Table2[[#This Row],[Website]],'Contacted Companies'!$C$2:$L$28,10,FALSE),0)</f>
        <v>0</v>
      </c>
      <c r="M74" s="137">
        <f t="shared" si="5"/>
        <v>0</v>
      </c>
      <c r="N74" s="137">
        <f t="shared" si="5"/>
        <v>0</v>
      </c>
      <c r="O74" s="137">
        <f t="shared" si="5"/>
        <v>0</v>
      </c>
      <c r="P74" s="137">
        <f t="shared" si="5"/>
        <v>0</v>
      </c>
      <c r="Q74" s="137">
        <f t="shared" si="4"/>
        <v>0</v>
      </c>
      <c r="R74" s="137">
        <f t="shared" si="3"/>
        <v>0</v>
      </c>
      <c r="S74" s="137">
        <f t="shared" si="3"/>
        <v>0</v>
      </c>
      <c r="T74" s="137">
        <f t="shared" si="3"/>
        <v>0</v>
      </c>
      <c r="U74">
        <f>_xlfn.IFNA(VLOOKUP(Table2[[#This Row],[Website]],'Contacted Companies'!$C$2:$L$28,11,FALSE),0)</f>
        <v>0</v>
      </c>
      <c r="Z74" s="134" t="str">
        <f>VLOOKUP($B74,Table1[#All],2,FALSE)</f>
        <v>162 E 900 S</v>
      </c>
      <c r="AA74" s="130" t="str">
        <f>VLOOKUP($B74,Table1[#All],3,FALSE)</f>
        <v>Brookston</v>
      </c>
      <c r="AB74" s="130" t="str">
        <f>VLOOKUP($B74,Table1[#All],4,FALSE)</f>
        <v>White</v>
      </c>
      <c r="AC74" s="130">
        <f>VLOOKUP($B74,'Address sheet'!A73:E617,5,FALSE)</f>
        <v>19</v>
      </c>
    </row>
    <row r="75" spans="1:29" hidden="1" x14ac:dyDescent="0.3">
      <c r="A75" s="28">
        <v>74</v>
      </c>
      <c r="B75" s="24" t="s">
        <v>387</v>
      </c>
      <c r="C75" s="31" t="s">
        <v>387</v>
      </c>
      <c r="D75" s="24">
        <f>IF('Final List'!$C75=0,0,1)</f>
        <v>1</v>
      </c>
      <c r="E75" s="24" t="s">
        <v>329</v>
      </c>
      <c r="F75" s="24"/>
      <c r="G75" s="23" t="s">
        <v>32</v>
      </c>
      <c r="H75" s="49">
        <v>0</v>
      </c>
      <c r="I75" s="49">
        <v>0</v>
      </c>
      <c r="J75" s="49" t="s">
        <v>388</v>
      </c>
      <c r="K75" s="2" t="s">
        <v>36</v>
      </c>
      <c r="L75" s="49">
        <f>_xlfn.IFNA(VLOOKUP(Table2[[#This Row],[Website]],'Contacted Companies'!$C$2:$L$28,10,FALSE),0)</f>
        <v>0</v>
      </c>
      <c r="M75" s="137">
        <f t="shared" si="5"/>
        <v>0</v>
      </c>
      <c r="N75" s="137">
        <f t="shared" si="5"/>
        <v>0</v>
      </c>
      <c r="O75" s="137">
        <f t="shared" si="5"/>
        <v>0</v>
      </c>
      <c r="P75" s="137">
        <f t="shared" si="5"/>
        <v>0</v>
      </c>
      <c r="Q75" s="137">
        <f t="shared" si="4"/>
        <v>0</v>
      </c>
      <c r="R75" s="137">
        <f t="shared" si="3"/>
        <v>0</v>
      </c>
      <c r="S75" s="137">
        <f t="shared" si="3"/>
        <v>0</v>
      </c>
      <c r="T75" s="137">
        <f t="shared" si="3"/>
        <v>0</v>
      </c>
      <c r="U75">
        <f>_xlfn.IFNA(VLOOKUP(Table2[[#This Row],[Website]],'Contacted Companies'!$C$2:$L$28,11,FALSE),0)</f>
        <v>0</v>
      </c>
      <c r="Z75" s="134" t="str">
        <f>VLOOKUP($B75,Table1[#All],2,FALSE)</f>
        <v>PO Box 5685</v>
      </c>
      <c r="AA75" s="130" t="str">
        <f>VLOOKUP($B75,Table1[#All],3,FALSE)</f>
        <v>Lafayette</v>
      </c>
      <c r="AB75" s="130" t="str">
        <f>VLOOKUP($B75,Table1[#All],4,FALSE)</f>
        <v>Tippecanoe</v>
      </c>
      <c r="AC75" s="130">
        <f>VLOOKUP($B75,'Address sheet'!A74:E618,5,FALSE)</f>
        <v>4</v>
      </c>
    </row>
    <row r="76" spans="1:29" ht="201.6" hidden="1" x14ac:dyDescent="0.3">
      <c r="A76" s="27">
        <v>75</v>
      </c>
      <c r="B76" s="23" t="s">
        <v>389</v>
      </c>
      <c r="C76" s="32" t="s">
        <v>390</v>
      </c>
      <c r="D76" s="23">
        <f>IF('Final List'!$C76=0,0,1)</f>
        <v>1</v>
      </c>
      <c r="E76" s="23" t="s">
        <v>31</v>
      </c>
      <c r="F76" s="23"/>
      <c r="G76" s="23" t="s">
        <v>45</v>
      </c>
      <c r="H76" s="49" t="s">
        <v>45</v>
      </c>
      <c r="I76" s="49" t="s">
        <v>391</v>
      </c>
      <c r="J76" s="48" t="s">
        <v>392</v>
      </c>
      <c r="K76" s="44" t="s">
        <v>36</v>
      </c>
      <c r="L76" s="49" t="s">
        <v>393</v>
      </c>
      <c r="M76" s="137">
        <f t="shared" si="5"/>
        <v>0</v>
      </c>
      <c r="N76" s="137">
        <f t="shared" si="5"/>
        <v>0</v>
      </c>
      <c r="O76" s="137">
        <f t="shared" si="5"/>
        <v>0</v>
      </c>
      <c r="P76" s="137">
        <f t="shared" si="5"/>
        <v>0</v>
      </c>
      <c r="Q76" s="137">
        <f t="shared" si="4"/>
        <v>0</v>
      </c>
      <c r="R76" s="137">
        <f t="shared" si="3"/>
        <v>0</v>
      </c>
      <c r="S76" s="137">
        <f t="shared" si="3"/>
        <v>0</v>
      </c>
      <c r="T76" s="137">
        <f t="shared" si="3"/>
        <v>0</v>
      </c>
      <c r="U76">
        <f>_xlfn.IFNA(VLOOKUP(Table2[[#This Row],[Website]],'Contacted Companies'!$C$2:$L$28,11,FALSE),0)</f>
        <v>0</v>
      </c>
      <c r="Z76" s="134" t="str">
        <f>VLOOKUP($B76,Table1[#All],2,FALSE)</f>
        <v>184 S County Road 200 W</v>
      </c>
      <c r="AA76" s="130" t="str">
        <f>VLOOKUP($B76,Table1[#All],3,FALSE)</f>
        <v>Frankfort</v>
      </c>
      <c r="AB76" s="130" t="str">
        <f>VLOOKUP($B76,Table1[#All],4,FALSE)</f>
        <v>Clinton</v>
      </c>
      <c r="AC76" s="130" t="e">
        <f>VLOOKUP($B76,'Address sheet'!A75:E619,5,FALSE)</f>
        <v>#N/A</v>
      </c>
    </row>
    <row r="77" spans="1:29" ht="172.8" hidden="1" x14ac:dyDescent="0.3">
      <c r="A77" s="28">
        <v>76</v>
      </c>
      <c r="B77" s="24" t="s">
        <v>394</v>
      </c>
      <c r="C77" s="31" t="s">
        <v>395</v>
      </c>
      <c r="D77" s="24">
        <f>IF('Final List'!$C77=0,0,1)</f>
        <v>1</v>
      </c>
      <c r="E77" s="24" t="s">
        <v>40</v>
      </c>
      <c r="F77" s="24"/>
      <c r="G77" s="23" t="s">
        <v>32</v>
      </c>
      <c r="H77" s="49" t="s">
        <v>396</v>
      </c>
      <c r="I77" s="49">
        <v>0</v>
      </c>
      <c r="J77" s="49" t="s">
        <v>397</v>
      </c>
      <c r="K77" s="2" t="s">
        <v>36</v>
      </c>
      <c r="L77" s="49" t="s">
        <v>398</v>
      </c>
      <c r="M77" s="137">
        <f t="shared" si="5"/>
        <v>0</v>
      </c>
      <c r="N77" s="137">
        <f t="shared" si="5"/>
        <v>0</v>
      </c>
      <c r="O77" s="137">
        <f t="shared" si="5"/>
        <v>0</v>
      </c>
      <c r="P77" s="137">
        <f t="shared" si="5"/>
        <v>0</v>
      </c>
      <c r="Q77" s="137">
        <f t="shared" si="4"/>
        <v>0</v>
      </c>
      <c r="R77" s="137">
        <f t="shared" si="3"/>
        <v>0</v>
      </c>
      <c r="S77" s="137">
        <f t="shared" si="3"/>
        <v>0</v>
      </c>
      <c r="T77" s="137">
        <f t="shared" si="3"/>
        <v>0</v>
      </c>
      <c r="U77">
        <f>_xlfn.IFNA(VLOOKUP(Table2[[#This Row],[Website]],'Contacted Companies'!$C$2:$L$28,11,FALSE),0)</f>
        <v>0</v>
      </c>
      <c r="Z77" s="134" t="str">
        <f>VLOOKUP($B77,Table1[#All],2,FALSE)</f>
        <v>1503 Veterans Memorial Pkwy E.</v>
      </c>
      <c r="AA77" s="130" t="str">
        <f>VLOOKUP($B77,Table1[#All],3,FALSE)</f>
        <v>Lafayette</v>
      </c>
      <c r="AB77" s="130" t="str">
        <f>VLOOKUP($B77,Table1[#All],4,FALSE)</f>
        <v>Tippecanoe</v>
      </c>
      <c r="AC77" s="130">
        <f>VLOOKUP($B77,'Address sheet'!A76:E620,5,FALSE)</f>
        <v>20</v>
      </c>
    </row>
    <row r="78" spans="1:29" ht="259.2" hidden="1" x14ac:dyDescent="0.3">
      <c r="A78" s="27">
        <v>77</v>
      </c>
      <c r="B78" s="23" t="s">
        <v>399</v>
      </c>
      <c r="C78" s="32" t="s">
        <v>400</v>
      </c>
      <c r="D78" s="23">
        <f>IF('Final List'!$C78=0,0,1)</f>
        <v>1</v>
      </c>
      <c r="E78" s="23" t="s">
        <v>40</v>
      </c>
      <c r="F78" s="23"/>
      <c r="G78" s="23" t="s">
        <v>45</v>
      </c>
      <c r="H78" s="49" t="s">
        <v>401</v>
      </c>
      <c r="I78" s="49" t="s">
        <v>280</v>
      </c>
      <c r="J78" s="48" t="s">
        <v>281</v>
      </c>
      <c r="K78" s="44" t="s">
        <v>36</v>
      </c>
      <c r="L78" s="49">
        <f>_xlfn.IFNA(VLOOKUP(Table2[[#This Row],[Website]],'Contacted Companies'!$C$2:$L$28,10,FALSE),0)</f>
        <v>0</v>
      </c>
      <c r="M78" s="137">
        <f t="shared" si="5"/>
        <v>0</v>
      </c>
      <c r="N78" s="137">
        <f t="shared" si="5"/>
        <v>0</v>
      </c>
      <c r="O78" s="137">
        <f t="shared" si="5"/>
        <v>0</v>
      </c>
      <c r="P78" s="137">
        <f t="shared" si="5"/>
        <v>0</v>
      </c>
      <c r="Q78" s="137">
        <f t="shared" si="4"/>
        <v>0</v>
      </c>
      <c r="R78" s="137">
        <f t="shared" si="3"/>
        <v>0</v>
      </c>
      <c r="S78" s="137">
        <f t="shared" si="3"/>
        <v>0</v>
      </c>
      <c r="T78" s="137">
        <f t="shared" si="3"/>
        <v>0</v>
      </c>
      <c r="U78">
        <f>_xlfn.IFNA(VLOOKUP(Table2[[#This Row],[Website]],'Contacted Companies'!$C$2:$L$28,11,FALSE),0)</f>
        <v>0</v>
      </c>
      <c r="Z78" s="134" t="str">
        <f>VLOOKUP($B78,Table1[#All],2,FALSE)</f>
        <v>1114 E Wabash Ave</v>
      </c>
      <c r="AA78" s="130" t="str">
        <f>VLOOKUP($B78,Table1[#All],3,FALSE)</f>
        <v>Crawfordsville</v>
      </c>
      <c r="AB78" s="130" t="str">
        <f>VLOOKUP($B78,Table1[#All],4,FALSE)</f>
        <v>Montgomery</v>
      </c>
      <c r="AC78" s="130">
        <f>VLOOKUP($B78,'Address sheet'!A77:E621,5,FALSE)</f>
        <v>70</v>
      </c>
    </row>
    <row r="79" spans="1:29" ht="115.2" hidden="1" x14ac:dyDescent="0.3">
      <c r="A79" s="28">
        <v>78</v>
      </c>
      <c r="B79" s="24" t="s">
        <v>402</v>
      </c>
      <c r="C79" s="31" t="s">
        <v>403</v>
      </c>
      <c r="D79" s="24">
        <f>IF('Final List'!$C79=0,0,1)</f>
        <v>1</v>
      </c>
      <c r="E79" s="24" t="s">
        <v>31</v>
      </c>
      <c r="F79" s="24"/>
      <c r="G79" s="24" t="s">
        <v>404</v>
      </c>
      <c r="H79" s="49" t="s">
        <v>404</v>
      </c>
      <c r="I79" s="49" t="s">
        <v>405</v>
      </c>
      <c r="J79" s="49" t="s">
        <v>406</v>
      </c>
      <c r="K79" s="2" t="s">
        <v>36</v>
      </c>
      <c r="L79" s="49">
        <f>_xlfn.IFNA(VLOOKUP(Table2[[#This Row],[Website]],'Contacted Companies'!$C$2:$L$28,10,FALSE),0)</f>
        <v>0</v>
      </c>
      <c r="M79" s="137">
        <f t="shared" si="5"/>
        <v>0</v>
      </c>
      <c r="N79" s="137">
        <f t="shared" si="5"/>
        <v>0</v>
      </c>
      <c r="O79" s="137">
        <f t="shared" si="5"/>
        <v>0</v>
      </c>
      <c r="P79" s="137">
        <f t="shared" si="5"/>
        <v>0</v>
      </c>
      <c r="Q79" s="137">
        <f t="shared" si="4"/>
        <v>0</v>
      </c>
      <c r="R79" s="137">
        <f t="shared" si="3"/>
        <v>0</v>
      </c>
      <c r="S79" s="137">
        <f t="shared" si="3"/>
        <v>0</v>
      </c>
      <c r="T79" s="137">
        <f t="shared" si="3"/>
        <v>0</v>
      </c>
      <c r="U79">
        <f>_xlfn.IFNA(VLOOKUP(Table2[[#This Row],[Website]],'Contacted Companies'!$C$2:$L$28,11,FALSE),0)</f>
        <v>0</v>
      </c>
      <c r="Z79" s="134" t="e">
        <f>VLOOKUP($B79,Table1[#All],2,FALSE)</f>
        <v>#N/A</v>
      </c>
      <c r="AA79" s="130" t="e">
        <f>VLOOKUP($B79,Table1[#All],3,FALSE)</f>
        <v>#N/A</v>
      </c>
      <c r="AB79" s="130" t="e">
        <f>VLOOKUP($B79,Table1[#All],4,FALSE)</f>
        <v>#N/A</v>
      </c>
      <c r="AC79" s="130" t="e">
        <f>VLOOKUP($B79,'Address sheet'!A78:E622,5,FALSE)</f>
        <v>#N/A</v>
      </c>
    </row>
    <row r="80" spans="1:29" ht="302.39999999999998" hidden="1" x14ac:dyDescent="0.3">
      <c r="A80" s="27">
        <v>79</v>
      </c>
      <c r="B80" s="23" t="s">
        <v>407</v>
      </c>
      <c r="C80" s="34" t="s">
        <v>408</v>
      </c>
      <c r="D80" s="23">
        <f>IF('Final List'!$C80=0,0,1)</f>
        <v>1</v>
      </c>
      <c r="E80" s="23"/>
      <c r="F80" s="23"/>
      <c r="G80" s="24" t="s">
        <v>404</v>
      </c>
      <c r="H80" s="49" t="s">
        <v>404</v>
      </c>
      <c r="I80" s="49" t="s">
        <v>409</v>
      </c>
      <c r="J80" s="48" t="s">
        <v>410</v>
      </c>
      <c r="K80" s="44" t="s">
        <v>36</v>
      </c>
      <c r="L80" s="49">
        <f>_xlfn.IFNA(VLOOKUP(Table2[[#This Row],[Website]],'Contacted Companies'!$C$2:$L$28,10,FALSE),0)</f>
        <v>0</v>
      </c>
      <c r="M80" s="137">
        <f t="shared" si="5"/>
        <v>0</v>
      </c>
      <c r="N80" s="137">
        <f t="shared" si="5"/>
        <v>0</v>
      </c>
      <c r="O80" s="137">
        <f t="shared" si="5"/>
        <v>0</v>
      </c>
      <c r="P80" s="137">
        <f t="shared" si="5"/>
        <v>0</v>
      </c>
      <c r="Q80" s="137">
        <f t="shared" si="4"/>
        <v>0</v>
      </c>
      <c r="R80" s="137">
        <f t="shared" si="3"/>
        <v>0</v>
      </c>
      <c r="S80" s="137">
        <f t="shared" si="3"/>
        <v>0</v>
      </c>
      <c r="T80" s="137">
        <f t="shared" si="3"/>
        <v>0</v>
      </c>
      <c r="U80">
        <f>_xlfn.IFNA(VLOOKUP(Table2[[#This Row],[Website]],'Contacted Companies'!$C$2:$L$28,11,FALSE),0)</f>
        <v>0</v>
      </c>
      <c r="Z80" s="134" t="str">
        <f>VLOOKUP($B80,Table1[#All],2,FALSE)</f>
        <v>100 N. Perry St.</v>
      </c>
      <c r="AA80" s="130" t="str">
        <f>VLOOKUP($B80,Table1[#All],3,FALSE)</f>
        <v>Attica</v>
      </c>
      <c r="AB80" s="130" t="str">
        <f>VLOOKUP($B80,Table1[#All],4,FALSE)</f>
        <v>Fountain</v>
      </c>
      <c r="AC80" s="130">
        <f>VLOOKUP($B80,'Address sheet'!A79:E623,5,FALSE)</f>
        <v>6</v>
      </c>
    </row>
    <row r="81" spans="1:29" ht="57.6" hidden="1" x14ac:dyDescent="0.3">
      <c r="A81" s="28">
        <v>80</v>
      </c>
      <c r="B81" s="24" t="s">
        <v>411</v>
      </c>
      <c r="C81" s="33" t="s">
        <v>412</v>
      </c>
      <c r="D81" s="24">
        <f>IF('Final List'!$C81=0,0,1)</f>
        <v>1</v>
      </c>
      <c r="E81" s="24" t="s">
        <v>40</v>
      </c>
      <c r="F81" s="24"/>
      <c r="G81" s="23" t="s">
        <v>45</v>
      </c>
      <c r="H81" s="49" t="s">
        <v>413</v>
      </c>
      <c r="I81" s="49" t="s">
        <v>414</v>
      </c>
      <c r="J81" s="49" t="s">
        <v>415</v>
      </c>
      <c r="K81" s="2" t="s">
        <v>36</v>
      </c>
      <c r="L81" s="49">
        <f>_xlfn.IFNA(VLOOKUP(Table2[[#This Row],[Website]],'Contacted Companies'!$C$2:$L$28,10,FALSE),0)</f>
        <v>0</v>
      </c>
      <c r="M81" s="137">
        <f t="shared" si="5"/>
        <v>0</v>
      </c>
      <c r="N81" s="137">
        <f t="shared" si="5"/>
        <v>0</v>
      </c>
      <c r="O81" s="137">
        <f t="shared" si="5"/>
        <v>0</v>
      </c>
      <c r="P81" s="137">
        <f t="shared" si="5"/>
        <v>0</v>
      </c>
      <c r="Q81" s="137">
        <f t="shared" si="4"/>
        <v>0</v>
      </c>
      <c r="R81" s="137">
        <f t="shared" si="3"/>
        <v>0</v>
      </c>
      <c r="S81" s="137">
        <f t="shared" si="3"/>
        <v>0</v>
      </c>
      <c r="T81" s="137">
        <f t="shared" si="3"/>
        <v>0</v>
      </c>
      <c r="U81">
        <f>_xlfn.IFNA(VLOOKUP(Table2[[#This Row],[Website]],'Contacted Companies'!$C$2:$L$28,11,FALSE),0)</f>
        <v>0</v>
      </c>
      <c r="X81" t="s">
        <v>233</v>
      </c>
      <c r="Y81" t="s">
        <v>416</v>
      </c>
      <c r="Z81" s="134" t="str">
        <f>VLOOKUP($B81,Table1[#All],2,FALSE)</f>
        <v>1414 Crawford Drive</v>
      </c>
      <c r="AA81" s="130" t="str">
        <f>VLOOKUP($B81,Table1[#All],3,FALSE)</f>
        <v>Crawfordsville</v>
      </c>
      <c r="AB81" s="130" t="str">
        <f>VLOOKUP($B81,Table1[#All],4,FALSE)</f>
        <v>Montgomery</v>
      </c>
      <c r="AC81" s="130">
        <f>VLOOKUP($B81,'Address sheet'!A80:E624,5,FALSE)</f>
        <v>180</v>
      </c>
    </row>
    <row r="82" spans="1:29" ht="100.8" hidden="1" x14ac:dyDescent="0.3">
      <c r="A82" s="27">
        <v>81</v>
      </c>
      <c r="B82" s="23" t="s">
        <v>417</v>
      </c>
      <c r="C82" s="34" t="s">
        <v>418</v>
      </c>
      <c r="D82" s="23">
        <f>IF('Final List'!$C82=0,0,1)</f>
        <v>1</v>
      </c>
      <c r="E82" s="23" t="s">
        <v>40</v>
      </c>
      <c r="F82" s="23"/>
      <c r="G82" s="23" t="s">
        <v>32</v>
      </c>
      <c r="H82" s="49" t="s">
        <v>419</v>
      </c>
      <c r="I82" s="49" t="s">
        <v>420</v>
      </c>
      <c r="J82" s="48" t="s">
        <v>421</v>
      </c>
      <c r="K82" s="44" t="s">
        <v>36</v>
      </c>
      <c r="L82" s="49"/>
      <c r="M82" s="137">
        <f t="shared" si="5"/>
        <v>0</v>
      </c>
      <c r="N82" s="137">
        <f t="shared" si="5"/>
        <v>0</v>
      </c>
      <c r="O82" s="137">
        <f t="shared" si="5"/>
        <v>0</v>
      </c>
      <c r="P82" s="137">
        <f t="shared" si="5"/>
        <v>0</v>
      </c>
      <c r="Q82" s="137">
        <f t="shared" si="4"/>
        <v>0</v>
      </c>
      <c r="R82" s="137">
        <f t="shared" si="4"/>
        <v>0</v>
      </c>
      <c r="S82" s="137">
        <f t="shared" si="4"/>
        <v>0</v>
      </c>
      <c r="T82" s="137">
        <f t="shared" si="4"/>
        <v>0</v>
      </c>
      <c r="U82">
        <f>_xlfn.IFNA(VLOOKUP(Table2[[#This Row],[Website]],'Contacted Companies'!$C$2:$L$28,11,FALSE),0)</f>
        <v>0</v>
      </c>
      <c r="V82" s="87"/>
      <c r="W82" s="87" t="s">
        <v>422</v>
      </c>
      <c r="X82" s="87"/>
      <c r="Y82" s="87"/>
      <c r="Z82" s="134" t="str">
        <f>VLOOKUP($B82,Table1[#All],2,FALSE)</f>
        <v>2062 Lebanon Rd.</v>
      </c>
      <c r="AA82" s="130" t="str">
        <f>VLOOKUP($B82,Table1[#All],3,FALSE)</f>
        <v>Crawfordsville</v>
      </c>
      <c r="AB82" s="130" t="str">
        <f>VLOOKUP($B82,Table1[#All],4,FALSE)</f>
        <v>Montgomery</v>
      </c>
      <c r="AC82" s="130">
        <f>VLOOKUP($B82,'Address sheet'!A81:E625,5,FALSE)</f>
        <v>0</v>
      </c>
    </row>
    <row r="83" spans="1:29" ht="100.8" hidden="1" x14ac:dyDescent="0.3">
      <c r="A83" s="28">
        <v>82</v>
      </c>
      <c r="B83" s="24" t="s">
        <v>423</v>
      </c>
      <c r="C83" s="33" t="s">
        <v>424</v>
      </c>
      <c r="D83" s="24">
        <f>IF('Final List'!$C83=0,0,1)</f>
        <v>1</v>
      </c>
      <c r="E83" s="24" t="s">
        <v>40</v>
      </c>
      <c r="F83" s="24"/>
      <c r="G83" s="23" t="s">
        <v>32</v>
      </c>
      <c r="H83" s="48" t="s">
        <v>425</v>
      </c>
      <c r="I83" s="49" t="s">
        <v>426</v>
      </c>
      <c r="J83" s="49" t="s">
        <v>427</v>
      </c>
      <c r="K83" s="2" t="s">
        <v>36</v>
      </c>
      <c r="L83" s="49" t="s">
        <v>428</v>
      </c>
      <c r="M83" s="137">
        <f t="shared" si="5"/>
        <v>0</v>
      </c>
      <c r="N83" s="137">
        <f t="shared" si="5"/>
        <v>0</v>
      </c>
      <c r="O83" s="137">
        <f t="shared" si="5"/>
        <v>0</v>
      </c>
      <c r="P83" s="137">
        <f t="shared" si="5"/>
        <v>0</v>
      </c>
      <c r="Q83" s="137">
        <f t="shared" si="4"/>
        <v>0</v>
      </c>
      <c r="R83" s="137">
        <f t="shared" si="4"/>
        <v>0</v>
      </c>
      <c r="S83" s="137">
        <f t="shared" si="4"/>
        <v>0</v>
      </c>
      <c r="T83" s="137">
        <f t="shared" si="4"/>
        <v>0</v>
      </c>
      <c r="U83">
        <f>_xlfn.IFNA(VLOOKUP(Table2[[#This Row],[Website]],'Contacted Companies'!$C$2:$L$28,11,FALSE),0)</f>
        <v>0</v>
      </c>
      <c r="V83" s="87"/>
      <c r="W83" s="87" t="s">
        <v>429</v>
      </c>
      <c r="X83" s="87" t="s">
        <v>233</v>
      </c>
      <c r="Y83" s="87"/>
      <c r="Z83" s="134" t="str">
        <f>VLOOKUP($B83,Table1[#All],2,FALSE)</f>
        <v>400 N Walnut St</v>
      </c>
      <c r="AA83" s="130" t="str">
        <f>VLOOKUP($B83,Table1[#All],3,FALSE)</f>
        <v>Crawfordsville</v>
      </c>
      <c r="AB83" s="130" t="str">
        <f>VLOOKUP($B83,Table1[#All],4,FALSE)</f>
        <v>Montgomery</v>
      </c>
      <c r="AC83" s="130">
        <f>VLOOKUP($B83,'Address sheet'!A82:E626,5,FALSE)</f>
        <v>100</v>
      </c>
    </row>
    <row r="84" spans="1:29" ht="201.6" hidden="1" x14ac:dyDescent="0.3">
      <c r="A84" s="27">
        <v>83</v>
      </c>
      <c r="B84" s="23" t="s">
        <v>430</v>
      </c>
      <c r="C84" s="32" t="s">
        <v>431</v>
      </c>
      <c r="D84" s="23">
        <f>IF('Final List'!$C84=0,0,1)</f>
        <v>1</v>
      </c>
      <c r="E84" s="23" t="s">
        <v>31</v>
      </c>
      <c r="F84" s="23"/>
      <c r="G84" s="23" t="s">
        <v>45</v>
      </c>
      <c r="H84" s="49" t="s">
        <v>432</v>
      </c>
      <c r="I84" s="49" t="s">
        <v>433</v>
      </c>
      <c r="J84" s="48" t="s">
        <v>434</v>
      </c>
      <c r="K84" s="44" t="s">
        <v>36</v>
      </c>
      <c r="L84" s="49" t="s">
        <v>435</v>
      </c>
      <c r="M84" s="137">
        <f t="shared" si="5"/>
        <v>0</v>
      </c>
      <c r="N84" s="137">
        <f t="shared" si="5"/>
        <v>0</v>
      </c>
      <c r="O84" s="137">
        <f t="shared" si="5"/>
        <v>0</v>
      </c>
      <c r="P84" s="137">
        <f t="shared" si="5"/>
        <v>0</v>
      </c>
      <c r="Q84" s="137">
        <f t="shared" si="4"/>
        <v>0</v>
      </c>
      <c r="R84" s="137">
        <f t="shared" si="4"/>
        <v>0</v>
      </c>
      <c r="S84" s="137">
        <f t="shared" si="4"/>
        <v>0</v>
      </c>
      <c r="T84" s="137">
        <f t="shared" si="4"/>
        <v>0</v>
      </c>
      <c r="U84">
        <f>_xlfn.IFNA(VLOOKUP(Table2[[#This Row],[Website]],'Contacted Companies'!$C$2:$L$28,11,FALSE),0)</f>
        <v>0</v>
      </c>
      <c r="V84" s="87"/>
      <c r="W84" s="87"/>
      <c r="X84" s="87" t="s">
        <v>233</v>
      </c>
      <c r="Y84" s="87"/>
      <c r="Z84" s="134" t="e">
        <f>VLOOKUP($B84,Table1[#All],2,FALSE)</f>
        <v>#N/A</v>
      </c>
      <c r="AA84" s="130" t="e">
        <f>VLOOKUP($B84,Table1[#All],3,FALSE)</f>
        <v>#N/A</v>
      </c>
      <c r="AB84" s="130" t="e">
        <f>VLOOKUP($B84,Table1[#All],4,FALSE)</f>
        <v>#N/A</v>
      </c>
      <c r="AC84" s="130" t="e">
        <f>VLOOKUP($B84,'Address sheet'!A83:E627,5,FALSE)</f>
        <v>#N/A</v>
      </c>
    </row>
    <row r="85" spans="1:29" ht="388.8" hidden="1" x14ac:dyDescent="0.3">
      <c r="A85" s="28">
        <v>84</v>
      </c>
      <c r="B85" s="24" t="s">
        <v>436</v>
      </c>
      <c r="C85" s="31" t="s">
        <v>437</v>
      </c>
      <c r="D85" s="24">
        <f>IF('Final List'!$C85=0,0,1)</f>
        <v>1</v>
      </c>
      <c r="E85" s="24" t="s">
        <v>31</v>
      </c>
      <c r="F85" s="24"/>
      <c r="G85" s="23" t="s">
        <v>45</v>
      </c>
      <c r="H85" s="49" t="s">
        <v>438</v>
      </c>
      <c r="I85" s="49" t="s">
        <v>439</v>
      </c>
      <c r="J85" s="49" t="s">
        <v>440</v>
      </c>
      <c r="K85" s="2" t="s">
        <v>36</v>
      </c>
      <c r="L85" s="49"/>
      <c r="M85" s="137">
        <f t="shared" si="5"/>
        <v>0</v>
      </c>
      <c r="N85" s="137">
        <f t="shared" si="5"/>
        <v>0</v>
      </c>
      <c r="O85" s="137">
        <f t="shared" si="5"/>
        <v>0</v>
      </c>
      <c r="P85" s="137">
        <f t="shared" si="5"/>
        <v>0</v>
      </c>
      <c r="Q85" s="137">
        <f t="shared" si="4"/>
        <v>0</v>
      </c>
      <c r="R85" s="137">
        <f t="shared" si="4"/>
        <v>0</v>
      </c>
      <c r="S85" s="137">
        <f t="shared" si="4"/>
        <v>0</v>
      </c>
      <c r="T85" s="137">
        <f t="shared" si="4"/>
        <v>0</v>
      </c>
      <c r="U85">
        <f>_xlfn.IFNA(VLOOKUP(Table2[[#This Row],[Website]],'Contacted Companies'!$C$2:$L$28,11,FALSE),0)</f>
        <v>0</v>
      </c>
      <c r="V85" s="87"/>
      <c r="W85" s="87"/>
      <c r="X85" s="87"/>
      <c r="Y85" s="87"/>
      <c r="Z85" s="134" t="str">
        <f>VLOOKUP($B85,Table1[#All],2,FALSE)</f>
        <v>1750 W State Road 28</v>
      </c>
      <c r="AA85" s="130" t="str">
        <f>VLOOKUP($B85,Table1[#All],3,FALSE)</f>
        <v>Frankfort</v>
      </c>
      <c r="AB85" s="130" t="str">
        <f>VLOOKUP($B85,Table1[#All],4,FALSE)</f>
        <v>Clinton</v>
      </c>
      <c r="AC85" s="130" t="e">
        <f>VLOOKUP($B85,'Address sheet'!A84:E628,5,FALSE)</f>
        <v>#N/A</v>
      </c>
    </row>
    <row r="86" spans="1:29" ht="115.2" hidden="1" x14ac:dyDescent="0.3">
      <c r="A86" s="27">
        <v>85</v>
      </c>
      <c r="B86" s="23" t="s">
        <v>441</v>
      </c>
      <c r="C86" s="34" t="s">
        <v>442</v>
      </c>
      <c r="D86" s="23">
        <f>IF('Final List'!$C86=0,0,1)</f>
        <v>1</v>
      </c>
      <c r="E86" s="23" t="s">
        <v>31</v>
      </c>
      <c r="F86" s="23"/>
      <c r="G86" s="23" t="s">
        <v>45</v>
      </c>
      <c r="H86" s="49" t="s">
        <v>443</v>
      </c>
      <c r="I86" s="49" t="s">
        <v>444</v>
      </c>
      <c r="J86" s="48" t="s">
        <v>445</v>
      </c>
      <c r="K86" s="44" t="s">
        <v>36</v>
      </c>
      <c r="L86" s="49"/>
      <c r="M86" s="137">
        <f t="shared" si="5"/>
        <v>0</v>
      </c>
      <c r="N86" s="137">
        <f t="shared" si="5"/>
        <v>0</v>
      </c>
      <c r="O86" s="137">
        <f t="shared" si="5"/>
        <v>0</v>
      </c>
      <c r="P86" s="137">
        <f t="shared" si="5"/>
        <v>0</v>
      </c>
      <c r="Q86" s="137">
        <f t="shared" si="4"/>
        <v>0</v>
      </c>
      <c r="R86" s="137">
        <f t="shared" si="4"/>
        <v>0</v>
      </c>
      <c r="S86" s="137">
        <f t="shared" si="4"/>
        <v>0</v>
      </c>
      <c r="T86" s="137">
        <f t="shared" si="4"/>
        <v>0</v>
      </c>
      <c r="U86">
        <f>_xlfn.IFNA(VLOOKUP(Table2[[#This Row],[Website]],'Contacted Companies'!$C$2:$L$28,11,FALSE),0)</f>
        <v>0</v>
      </c>
      <c r="V86" s="87"/>
      <c r="W86" s="87"/>
      <c r="X86" s="87"/>
      <c r="Y86" s="87"/>
      <c r="Z86" s="134" t="str">
        <f>VLOOKUP($B86,Table1[#All],2,FALSE)</f>
        <v>P.O. Box 21</v>
      </c>
      <c r="AA86" s="130" t="str">
        <f>VLOOKUP($B86,Table1[#All],3,FALSE)</f>
        <v>Crawfordsville</v>
      </c>
      <c r="AB86" s="130" t="str">
        <f>VLOOKUP($B86,Table1[#All],4,FALSE)</f>
        <v>Montgomery</v>
      </c>
      <c r="AC86" s="130">
        <f>VLOOKUP($B86,'Address sheet'!A85:E629,5,FALSE)</f>
        <v>50</v>
      </c>
    </row>
    <row r="87" spans="1:29" ht="172.8" hidden="1" x14ac:dyDescent="0.3">
      <c r="A87" s="28">
        <v>86</v>
      </c>
      <c r="B87" s="24" t="s">
        <v>446</v>
      </c>
      <c r="C87" s="31" t="s">
        <v>447</v>
      </c>
      <c r="D87" s="24">
        <f>IF('Final List'!$C87=0,0,1)</f>
        <v>1</v>
      </c>
      <c r="E87" s="24" t="s">
        <v>40</v>
      </c>
      <c r="F87" s="24"/>
      <c r="G87" s="23" t="s">
        <v>32</v>
      </c>
      <c r="H87" s="49" t="s">
        <v>448</v>
      </c>
      <c r="I87" s="49" t="s">
        <v>449</v>
      </c>
      <c r="J87" s="48" t="s">
        <v>450</v>
      </c>
      <c r="K87" s="2" t="s">
        <v>36</v>
      </c>
      <c r="L87" s="49" t="s">
        <v>451</v>
      </c>
      <c r="M87" s="137">
        <f t="shared" si="5"/>
        <v>0</v>
      </c>
      <c r="N87" s="137">
        <f t="shared" si="5"/>
        <v>0</v>
      </c>
      <c r="O87" s="137">
        <f t="shared" si="5"/>
        <v>0</v>
      </c>
      <c r="P87" s="137">
        <f t="shared" si="5"/>
        <v>0</v>
      </c>
      <c r="Q87" s="137">
        <f t="shared" si="4"/>
        <v>0</v>
      </c>
      <c r="R87" s="137">
        <f t="shared" si="4"/>
        <v>0</v>
      </c>
      <c r="S87" s="137">
        <f t="shared" si="4"/>
        <v>0</v>
      </c>
      <c r="T87" s="137">
        <f t="shared" si="4"/>
        <v>1</v>
      </c>
      <c r="U87">
        <f>_xlfn.IFNA(VLOOKUP(Table2[[#This Row],[Website]],'Contacted Companies'!$C$2:$L$28,11,FALSE),0)</f>
        <v>0</v>
      </c>
      <c r="V87" s="108" t="s">
        <v>452</v>
      </c>
      <c r="W87" s="87"/>
      <c r="X87" s="87" t="s">
        <v>233</v>
      </c>
      <c r="Y87" s="87"/>
      <c r="Z87" s="134" t="str">
        <f>VLOOKUP($B87,Table1[#All],2,FALSE)</f>
        <v>1400 Canal Road</v>
      </c>
      <c r="AA87" s="130" t="str">
        <f>VLOOKUP($B87,Table1[#All],3,FALSE)</f>
        <v>Lafayette</v>
      </c>
      <c r="AB87" s="130" t="str">
        <f>VLOOKUP($B87,Table1[#All],4,FALSE)</f>
        <v>Tippecanoe</v>
      </c>
      <c r="AC87" s="130">
        <f>VLOOKUP($B87,'Address sheet'!A86:E630,5,FALSE)</f>
        <v>15</v>
      </c>
    </row>
    <row r="88" spans="1:29" s="84" customFormat="1" ht="201.6" hidden="1" x14ac:dyDescent="0.3">
      <c r="A88" s="79">
        <v>87</v>
      </c>
      <c r="B88" s="80" t="s">
        <v>453</v>
      </c>
      <c r="C88" s="89" t="s">
        <v>246</v>
      </c>
      <c r="D88" s="80">
        <f>IF('Final List'!$C88=0,0,1)</f>
        <v>1</v>
      </c>
      <c r="E88" s="80" t="s">
        <v>31</v>
      </c>
      <c r="F88" s="80"/>
      <c r="G88" s="23" t="s">
        <v>45</v>
      </c>
      <c r="H88" s="49" t="s">
        <v>454</v>
      </c>
      <c r="I88" s="49" t="s">
        <v>247</v>
      </c>
      <c r="J88" s="49" t="s">
        <v>248</v>
      </c>
      <c r="K88" s="83" t="s">
        <v>36</v>
      </c>
      <c r="L88" s="82" t="s">
        <v>249</v>
      </c>
      <c r="M88" s="137">
        <f t="shared" si="5"/>
        <v>1</v>
      </c>
      <c r="N88" s="137">
        <f t="shared" si="5"/>
        <v>0</v>
      </c>
      <c r="O88" s="137">
        <f t="shared" si="5"/>
        <v>0</v>
      </c>
      <c r="P88" s="137">
        <f t="shared" si="5"/>
        <v>0</v>
      </c>
      <c r="Q88" s="137">
        <f t="shared" si="4"/>
        <v>0</v>
      </c>
      <c r="R88" s="137">
        <f t="shared" si="4"/>
        <v>0</v>
      </c>
      <c r="S88" s="137">
        <f t="shared" si="4"/>
        <v>0</v>
      </c>
      <c r="T88" s="137">
        <f t="shared" si="4"/>
        <v>0</v>
      </c>
      <c r="U88" s="84">
        <f>_xlfn.IFNA(VLOOKUP(Table2[[#This Row],[Website]],'Contacted Companies'!$C$2:$L$28,11,FALSE),0)</f>
        <v>0</v>
      </c>
      <c r="X88" s="84" t="s">
        <v>233</v>
      </c>
      <c r="Y88" s="84" t="s">
        <v>250</v>
      </c>
      <c r="Z88" s="134" t="str">
        <f>VLOOKUP($B88,Table1[#All],2,FALSE)</f>
        <v>711 N 31st St</v>
      </c>
      <c r="AA88" s="131" t="str">
        <f>VLOOKUP($B88,Table1[#All],3,FALSE)</f>
        <v>Lafayette</v>
      </c>
      <c r="AB88" s="131" t="str">
        <f>VLOOKUP($B88,Table1[#All],4,FALSE)</f>
        <v>Tippecanoe</v>
      </c>
      <c r="AC88" s="130">
        <f>VLOOKUP($B88,'Address sheet'!A87:E631,5,FALSE)</f>
        <v>12</v>
      </c>
    </row>
    <row r="89" spans="1:29" ht="331.2" hidden="1" x14ac:dyDescent="0.3">
      <c r="A89" s="28">
        <v>88</v>
      </c>
      <c r="B89" s="24" t="s">
        <v>455</v>
      </c>
      <c r="C89" s="33" t="s">
        <v>456</v>
      </c>
      <c r="D89" s="24">
        <f>IF('Final List'!$C89=0,0,1)</f>
        <v>1</v>
      </c>
      <c r="E89" s="24" t="s">
        <v>40</v>
      </c>
      <c r="F89" s="24"/>
      <c r="G89" s="24" t="s">
        <v>404</v>
      </c>
      <c r="H89" s="49" t="s">
        <v>457</v>
      </c>
      <c r="I89" s="49" t="s">
        <v>458</v>
      </c>
      <c r="J89" s="49"/>
      <c r="K89" s="2" t="s">
        <v>213</v>
      </c>
      <c r="L89" s="49"/>
      <c r="M89" s="137">
        <f t="shared" si="5"/>
        <v>0</v>
      </c>
      <c r="N89" s="137">
        <f t="shared" si="5"/>
        <v>0</v>
      </c>
      <c r="O89" s="137">
        <f t="shared" si="5"/>
        <v>0</v>
      </c>
      <c r="P89" s="137">
        <f t="shared" si="5"/>
        <v>0</v>
      </c>
      <c r="Q89" s="137">
        <f t="shared" si="4"/>
        <v>0</v>
      </c>
      <c r="R89" s="137">
        <f t="shared" si="4"/>
        <v>0</v>
      </c>
      <c r="S89" s="137">
        <f t="shared" si="4"/>
        <v>0</v>
      </c>
      <c r="T89" s="137">
        <f t="shared" si="4"/>
        <v>0</v>
      </c>
      <c r="U89">
        <f>_xlfn.IFNA(VLOOKUP(Table2[[#This Row],[Website]],'Contacted Companies'!$C$2:$L$28,11,FALSE),0)</f>
        <v>0</v>
      </c>
      <c r="V89" s="87"/>
      <c r="W89" s="87"/>
      <c r="X89" s="87"/>
      <c r="Y89" s="87"/>
      <c r="Z89" s="134" t="str">
        <f>VLOOKUP($B89,Table1[#All],2,FALSE)</f>
        <v>P.O. Box 279</v>
      </c>
      <c r="AA89" s="130" t="str">
        <f>VLOOKUP($B89,Table1[#All],3,FALSE)</f>
        <v>Mulberry</v>
      </c>
      <c r="AB89" s="130" t="str">
        <f>VLOOKUP($B89,Table1[#All],4,FALSE)</f>
        <v>Clinton</v>
      </c>
      <c r="AC89" s="130">
        <f>VLOOKUP($B89,'Address sheet'!A88:E632,5,FALSE)</f>
        <v>1</v>
      </c>
    </row>
    <row r="90" spans="1:29" ht="115.2" hidden="1" x14ac:dyDescent="0.3">
      <c r="A90" s="27">
        <v>89</v>
      </c>
      <c r="B90" s="23" t="s">
        <v>459</v>
      </c>
      <c r="C90" s="34" t="s">
        <v>460</v>
      </c>
      <c r="D90" s="23">
        <f>IF('Final List'!$C90=0,0,1)</f>
        <v>1</v>
      </c>
      <c r="E90" s="23" t="s">
        <v>31</v>
      </c>
      <c r="F90" s="23"/>
      <c r="G90" s="23" t="s">
        <v>45</v>
      </c>
      <c r="H90" s="49" t="s">
        <v>102</v>
      </c>
      <c r="I90" s="49" t="s">
        <v>461</v>
      </c>
      <c r="J90" s="48" t="s">
        <v>462</v>
      </c>
      <c r="K90" s="44" t="s">
        <v>36</v>
      </c>
      <c r="L90" s="49" t="s">
        <v>463</v>
      </c>
      <c r="M90" s="137">
        <f t="shared" si="5"/>
        <v>0</v>
      </c>
      <c r="N90" s="137">
        <f t="shared" si="5"/>
        <v>0</v>
      </c>
      <c r="O90" s="137">
        <f t="shared" si="5"/>
        <v>1</v>
      </c>
      <c r="P90" s="137">
        <f t="shared" si="5"/>
        <v>0</v>
      </c>
      <c r="Q90" s="137">
        <f t="shared" si="4"/>
        <v>0</v>
      </c>
      <c r="R90" s="137">
        <f t="shared" si="4"/>
        <v>0</v>
      </c>
      <c r="S90" s="137">
        <f t="shared" si="4"/>
        <v>0</v>
      </c>
      <c r="T90" s="137">
        <f t="shared" si="4"/>
        <v>1</v>
      </c>
      <c r="U90">
        <f>_xlfn.IFNA(VLOOKUP(Table2[[#This Row],[Website]],'Contacted Companies'!$C$2:$L$28,11,FALSE),0)</f>
        <v>0</v>
      </c>
      <c r="V90" s="87"/>
      <c r="W90" s="87"/>
      <c r="X90" s="87" t="s">
        <v>233</v>
      </c>
      <c r="Y90" s="87"/>
      <c r="Z90" s="134" t="str">
        <f>VLOOKUP($B90,Table1[#All],2,FALSE)</f>
        <v>5596 Keeneland Way</v>
      </c>
      <c r="AA90" s="130" t="str">
        <f>VLOOKUP($B90,Table1[#All],3,FALSE)</f>
        <v>Lafayette</v>
      </c>
      <c r="AB90" s="130" t="str">
        <f>VLOOKUP($B90,Table1[#All],4,FALSE)</f>
        <v>Tippecanoe</v>
      </c>
      <c r="AC90" s="130">
        <f>VLOOKUP($B90,'Address sheet'!A89:E633,5,FALSE)</f>
        <v>2</v>
      </c>
    </row>
    <row r="91" spans="1:29" ht="72" hidden="1" x14ac:dyDescent="0.3">
      <c r="A91" s="28">
        <v>90</v>
      </c>
      <c r="B91" s="35" t="s">
        <v>464</v>
      </c>
      <c r="C91" s="31" t="s">
        <v>465</v>
      </c>
      <c r="D91" s="24">
        <f>IF('Final List'!$C91=0,0,1)</f>
        <v>1</v>
      </c>
      <c r="E91" s="24" t="s">
        <v>224</v>
      </c>
      <c r="F91" s="24"/>
      <c r="G91" s="24" t="s">
        <v>124</v>
      </c>
      <c r="H91" s="49" t="str">
        <f>_xlfn.IFNA(VLOOKUP(Table2[[#This Row],[Website]],'Contacted Companies'!$C$2:$L$28,5,FALSE),0)</f>
        <v>OEM</v>
      </c>
      <c r="I91" s="49" t="str">
        <f>_xlfn.IFNA(VLOOKUP(Table2[[#This Row],[Website]],'Contacted Companies'!$C$2:$L$28,6,FALSE),0)</f>
        <v>Air Products and Timers, Auxiliary Generators, Cab Cooling &amp; Heating, Dynamic Braking Resistors, Locomotive Cooling Fan Assemblies, Locomotive Motor-Driven Air Compressors, Miscellaneous Mechanical, Motor, Pole pieces</v>
      </c>
      <c r="J91" s="49" t="s">
        <v>466</v>
      </c>
      <c r="K91" s="2" t="s">
        <v>467</v>
      </c>
      <c r="L91" s="49" t="s">
        <v>468</v>
      </c>
      <c r="M91" s="137">
        <f t="shared" si="5"/>
        <v>0</v>
      </c>
      <c r="N91" s="137">
        <f t="shared" si="5"/>
        <v>1</v>
      </c>
      <c r="O91" s="137">
        <f t="shared" si="5"/>
        <v>0</v>
      </c>
      <c r="P91" s="137">
        <f t="shared" si="5"/>
        <v>0</v>
      </c>
      <c r="Q91" s="137">
        <f t="shared" si="4"/>
        <v>0</v>
      </c>
      <c r="R91" s="137">
        <f t="shared" si="4"/>
        <v>0</v>
      </c>
      <c r="S91" s="137">
        <f t="shared" si="4"/>
        <v>1</v>
      </c>
      <c r="T91" s="137">
        <f t="shared" si="4"/>
        <v>0</v>
      </c>
      <c r="U91" t="e">
        <f>_xlfn.IFNA(VLOOKUP(Table2[[#This Row],[Website]],'Contacted Companies'!$C$2:$L$28,11,FALSE),0)</f>
        <v>#REF!</v>
      </c>
      <c r="V91" s="87"/>
      <c r="W91" s="87"/>
      <c r="X91" s="87" t="s">
        <v>233</v>
      </c>
      <c r="Y91" s="87"/>
      <c r="Z91" s="134" t="str">
        <f>VLOOKUP($B91,Table1[#All],2,FALSE)</f>
        <v>4750 Swisher Rd</v>
      </c>
      <c r="AA91" s="130" t="str">
        <f>VLOOKUP($B91,Table1[#All],3,FALSE)</f>
        <v>West Lafayette</v>
      </c>
      <c r="AB91" s="130" t="str">
        <f>VLOOKUP($B91,Table1[#All],4,FALSE)</f>
        <v>Tippecanoe</v>
      </c>
      <c r="AC91" s="130">
        <f>VLOOKUP($B91,'Address sheet'!A90:E634,5,FALSE)</f>
        <v>71</v>
      </c>
    </row>
    <row r="92" spans="1:29" ht="129.6" hidden="1" x14ac:dyDescent="0.3">
      <c r="A92" s="27">
        <v>91</v>
      </c>
      <c r="B92" s="23" t="s">
        <v>469</v>
      </c>
      <c r="C92" s="34" t="s">
        <v>470</v>
      </c>
      <c r="D92" s="23">
        <f>IF('Final List'!$C92=0,0,1)</f>
        <v>1</v>
      </c>
      <c r="E92" s="23" t="s">
        <v>31</v>
      </c>
      <c r="F92" s="23"/>
      <c r="G92" s="23" t="s">
        <v>80</v>
      </c>
      <c r="H92" s="49" t="s">
        <v>86</v>
      </c>
      <c r="I92" s="49" t="s">
        <v>471</v>
      </c>
      <c r="J92" s="48" t="s">
        <v>472</v>
      </c>
      <c r="K92" s="44" t="s">
        <v>36</v>
      </c>
      <c r="L92" s="49"/>
      <c r="M92" s="137">
        <f t="shared" si="5"/>
        <v>0</v>
      </c>
      <c r="N92" s="137">
        <f t="shared" si="5"/>
        <v>0</v>
      </c>
      <c r="O92" s="137">
        <f t="shared" si="5"/>
        <v>0</v>
      </c>
      <c r="P92" s="137">
        <f t="shared" si="5"/>
        <v>0</v>
      </c>
      <c r="Q92" s="137">
        <f t="shared" si="4"/>
        <v>0</v>
      </c>
      <c r="R92" s="137">
        <f t="shared" si="4"/>
        <v>0</v>
      </c>
      <c r="S92" s="137">
        <f t="shared" si="4"/>
        <v>0</v>
      </c>
      <c r="T92" s="137">
        <f t="shared" si="4"/>
        <v>0</v>
      </c>
      <c r="U92">
        <f>_xlfn.IFNA(VLOOKUP(Table2[[#This Row],[Website]],'Contacted Companies'!$C$2:$L$28,11,FALSE),0)</f>
        <v>0</v>
      </c>
      <c r="V92" s="87"/>
      <c r="W92" s="87"/>
      <c r="X92" s="87"/>
      <c r="Y92" s="87"/>
      <c r="Z92" s="134" t="str">
        <f>VLOOKUP($B92,Table1[#All],2,FALSE)</f>
        <v>121 N 4th St</v>
      </c>
      <c r="AA92" s="130" t="str">
        <f>VLOOKUP($B92,Table1[#All],3,FALSE)</f>
        <v>Lafayette</v>
      </c>
      <c r="AB92" s="130" t="str">
        <f>VLOOKUP($B92,Table1[#All],4,FALSE)</f>
        <v>Tippecanoe</v>
      </c>
      <c r="AC92" s="130">
        <f>VLOOKUP($B92,'Address sheet'!A91:E635,5,FALSE)</f>
        <v>8</v>
      </c>
    </row>
    <row r="93" spans="1:29" ht="100.8" hidden="1" x14ac:dyDescent="0.3">
      <c r="A93" s="28">
        <v>92</v>
      </c>
      <c r="B93" s="24" t="s">
        <v>473</v>
      </c>
      <c r="C93" s="31" t="s">
        <v>474</v>
      </c>
      <c r="D93" s="24">
        <f>IF('Final List'!$C93=0,0,1)</f>
        <v>1</v>
      </c>
      <c r="E93" s="24" t="s">
        <v>40</v>
      </c>
      <c r="F93" s="24"/>
      <c r="G93" s="23" t="s">
        <v>32</v>
      </c>
      <c r="H93" s="49" t="s">
        <v>475</v>
      </c>
      <c r="I93" s="49">
        <f>_xlfn.IFNA(VLOOKUP(Table2[[#This Row],[Website]],'Contacted Companies'!$C$2:$L$28,6,FALSE),0)</f>
        <v>0</v>
      </c>
      <c r="J93" s="49" t="s">
        <v>476</v>
      </c>
      <c r="K93" s="2" t="s">
        <v>36</v>
      </c>
      <c r="L93" s="49"/>
      <c r="M93" s="137">
        <f t="shared" si="5"/>
        <v>0</v>
      </c>
      <c r="N93" s="137">
        <f t="shared" si="5"/>
        <v>0</v>
      </c>
      <c r="O93" s="137">
        <f t="shared" si="5"/>
        <v>0</v>
      </c>
      <c r="P93" s="137">
        <f t="shared" si="5"/>
        <v>0</v>
      </c>
      <c r="Q93" s="137">
        <f t="shared" si="4"/>
        <v>0</v>
      </c>
      <c r="R93" s="137">
        <f t="shared" si="4"/>
        <v>0</v>
      </c>
      <c r="S93" s="137">
        <f t="shared" si="4"/>
        <v>0</v>
      </c>
      <c r="T93" s="137">
        <f t="shared" si="4"/>
        <v>0</v>
      </c>
      <c r="U93">
        <f>_xlfn.IFNA(VLOOKUP(Table2[[#This Row],[Website]],'Contacted Companies'!$C$2:$L$28,11,FALSE),0)</f>
        <v>0</v>
      </c>
      <c r="V93" s="87"/>
      <c r="W93" s="87"/>
      <c r="X93" s="87" t="s">
        <v>233</v>
      </c>
      <c r="Y93" s="87"/>
      <c r="Z93" s="134" t="str">
        <f>VLOOKUP($B93,Table1[#All],2,FALSE)</f>
        <v>1281 Win Hentschel Blvd</v>
      </c>
      <c r="AA93" s="130" t="str">
        <f>VLOOKUP($B93,Table1[#All],3,FALSE)</f>
        <v>West Lafayette</v>
      </c>
      <c r="AB93" s="130" t="str">
        <f>VLOOKUP($B93,Table1[#All],4,FALSE)</f>
        <v>Tippecanoe</v>
      </c>
      <c r="AC93" s="130">
        <f>VLOOKUP($B93,'Address sheet'!A92:E636,5,FALSE)</f>
        <v>3</v>
      </c>
    </row>
    <row r="94" spans="1:29" ht="72" hidden="1" x14ac:dyDescent="0.3">
      <c r="A94" s="27">
        <v>93</v>
      </c>
      <c r="B94" s="23" t="s">
        <v>477</v>
      </c>
      <c r="C94" s="34" t="s">
        <v>478</v>
      </c>
      <c r="D94" s="23">
        <f>IF('Final List'!$C94=0,0,1)</f>
        <v>1</v>
      </c>
      <c r="E94" s="23" t="s">
        <v>40</v>
      </c>
      <c r="F94" s="23"/>
      <c r="G94" s="23" t="s">
        <v>45</v>
      </c>
      <c r="H94" s="49" t="s">
        <v>102</v>
      </c>
      <c r="I94" s="49" t="s">
        <v>479</v>
      </c>
      <c r="J94" s="48" t="s">
        <v>480</v>
      </c>
      <c r="K94" s="44" t="s">
        <v>481</v>
      </c>
      <c r="L94" s="49"/>
      <c r="M94" s="137">
        <f t="shared" si="5"/>
        <v>0</v>
      </c>
      <c r="N94" s="137">
        <f t="shared" si="5"/>
        <v>0</v>
      </c>
      <c r="O94" s="137">
        <f t="shared" si="5"/>
        <v>0</v>
      </c>
      <c r="P94" s="137">
        <f t="shared" si="5"/>
        <v>0</v>
      </c>
      <c r="Q94" s="137">
        <f t="shared" si="4"/>
        <v>0</v>
      </c>
      <c r="R94" s="137">
        <f t="shared" si="4"/>
        <v>0</v>
      </c>
      <c r="S94" s="137">
        <f t="shared" si="4"/>
        <v>0</v>
      </c>
      <c r="T94" s="137">
        <f t="shared" si="4"/>
        <v>0</v>
      </c>
      <c r="U94">
        <f>_xlfn.IFNA(VLOOKUP(Table2[[#This Row],[Website]],'Contacted Companies'!$C$2:$L$28,11,FALSE),0)</f>
        <v>0</v>
      </c>
      <c r="V94" s="87" t="s">
        <v>482</v>
      </c>
      <c r="W94" s="87"/>
      <c r="X94" s="87" t="s">
        <v>233</v>
      </c>
      <c r="Y94" s="87"/>
      <c r="Z94" s="134" t="str">
        <f>VLOOKUP($B94,Table1[#All],2,FALSE)</f>
        <v>313 S Washington St</v>
      </c>
      <c r="AA94" s="130" t="str">
        <f>VLOOKUP($B94,Table1[#All],3,FALSE)</f>
        <v>Delphi</v>
      </c>
      <c r="AB94" s="130" t="str">
        <f>VLOOKUP($B94,Table1[#All],4,FALSE)</f>
        <v>Carroll</v>
      </c>
      <c r="AC94" s="130" t="e">
        <f>VLOOKUP($B94,'Address sheet'!A93:E637,5,FALSE)</f>
        <v>#N/A</v>
      </c>
    </row>
    <row r="95" spans="1:29" s="95" customFormat="1" ht="28.8" hidden="1" x14ac:dyDescent="0.3">
      <c r="A95" s="90">
        <v>94</v>
      </c>
      <c r="B95" s="91" t="s">
        <v>483</v>
      </c>
      <c r="C95" s="92">
        <v>0</v>
      </c>
      <c r="D95" s="91">
        <f>IF('Final List'!$C95=0,0,1)</f>
        <v>0</v>
      </c>
      <c r="E95" s="91"/>
      <c r="F95" s="91">
        <v>1</v>
      </c>
      <c r="G95" s="23" t="s">
        <v>190</v>
      </c>
      <c r="H95" s="93" t="s">
        <v>484</v>
      </c>
      <c r="I95" s="93" t="s">
        <v>485</v>
      </c>
      <c r="J95" s="93"/>
      <c r="K95" s="94" t="s">
        <v>36</v>
      </c>
      <c r="L95" s="93"/>
      <c r="M95" s="137">
        <f t="shared" si="5"/>
        <v>0</v>
      </c>
      <c r="N95" s="137">
        <f t="shared" si="5"/>
        <v>0</v>
      </c>
      <c r="O95" s="137">
        <f t="shared" si="5"/>
        <v>0</v>
      </c>
      <c r="P95" s="137">
        <f t="shared" si="5"/>
        <v>0</v>
      </c>
      <c r="Q95" s="137">
        <f t="shared" si="4"/>
        <v>0</v>
      </c>
      <c r="R95" s="137">
        <f t="shared" si="4"/>
        <v>0</v>
      </c>
      <c r="S95" s="137">
        <f t="shared" si="4"/>
        <v>0</v>
      </c>
      <c r="T95" s="137">
        <f t="shared" si="4"/>
        <v>0</v>
      </c>
      <c r="U95" s="95">
        <f>_xlfn.IFNA(VLOOKUP(Table2[[#This Row],[Website]],'Contacted Companies'!$C$2:$L$28,11,FALSE),0)</f>
        <v>0</v>
      </c>
      <c r="Z95" s="134" t="str">
        <f>VLOOKUP($B95,Table1[#All],2,FALSE)</f>
        <v>2065 W US Highway 421</v>
      </c>
      <c r="AA95" s="132" t="str">
        <f>VLOOKUP($B95,Table1[#All],3,FALSE)</f>
        <v>Delphi</v>
      </c>
      <c r="AB95" s="132" t="str">
        <f>VLOOKUP($B95,Table1[#All],4,FALSE)</f>
        <v>Carroll</v>
      </c>
      <c r="AC95" s="130" t="e">
        <f>VLOOKUP($B95,'Address sheet'!A94:E638,5,FALSE)</f>
        <v>#N/A</v>
      </c>
    </row>
    <row r="96" spans="1:29" ht="129.6" hidden="1" x14ac:dyDescent="0.3">
      <c r="A96" s="27">
        <v>95</v>
      </c>
      <c r="B96" s="23" t="s">
        <v>486</v>
      </c>
      <c r="C96" s="34" t="s">
        <v>487</v>
      </c>
      <c r="D96" s="23">
        <f>IF('Final List'!$C96=0,0,1)</f>
        <v>1</v>
      </c>
      <c r="E96" s="23" t="s">
        <v>40</v>
      </c>
      <c r="F96" s="23"/>
      <c r="G96" s="23" t="s">
        <v>45</v>
      </c>
      <c r="H96" s="49" t="s">
        <v>488</v>
      </c>
      <c r="I96" s="49" t="s">
        <v>489</v>
      </c>
      <c r="J96" s="48" t="s">
        <v>490</v>
      </c>
      <c r="K96" s="44" t="s">
        <v>36</v>
      </c>
      <c r="L96" s="49"/>
      <c r="M96" s="137">
        <f t="shared" si="5"/>
        <v>0</v>
      </c>
      <c r="N96" s="137">
        <f t="shared" si="5"/>
        <v>0</v>
      </c>
      <c r="O96" s="137">
        <f t="shared" si="5"/>
        <v>0</v>
      </c>
      <c r="P96" s="137">
        <f t="shared" si="5"/>
        <v>0</v>
      </c>
      <c r="Q96" s="137">
        <f t="shared" si="4"/>
        <v>0</v>
      </c>
      <c r="R96" s="137">
        <f t="shared" si="4"/>
        <v>0</v>
      </c>
      <c r="S96" s="137">
        <f t="shared" si="4"/>
        <v>0</v>
      </c>
      <c r="T96" s="137">
        <f t="shared" si="4"/>
        <v>0</v>
      </c>
      <c r="U96">
        <f>_xlfn.IFNA(VLOOKUP(Table2[[#This Row],[Website]],'Contacted Companies'!$C$2:$L$28,11,FALSE),0)</f>
        <v>0</v>
      </c>
      <c r="V96" s="87"/>
      <c r="W96" s="87"/>
      <c r="X96" s="87"/>
      <c r="Y96" s="87"/>
      <c r="Z96" s="134" t="str">
        <f>VLOOKUP($B96,Table1[#All],2,FALSE)</f>
        <v>858 S Williams Rd</v>
      </c>
      <c r="AA96" s="130" t="str">
        <f>VLOOKUP($B96,Table1[#All],3,FALSE)</f>
        <v>Frankfort</v>
      </c>
      <c r="AB96" s="130" t="str">
        <f>VLOOKUP($B96,Table1[#All],4,FALSE)</f>
        <v>Clinton</v>
      </c>
      <c r="AC96" s="130">
        <f>VLOOKUP($B96,'Address sheet'!A95:E639,5,FALSE)</f>
        <v>1</v>
      </c>
    </row>
    <row r="97" spans="1:29" ht="201.6" hidden="1" x14ac:dyDescent="0.3">
      <c r="A97" s="28">
        <v>96</v>
      </c>
      <c r="B97" s="24" t="s">
        <v>491</v>
      </c>
      <c r="C97" s="31" t="s">
        <v>492</v>
      </c>
      <c r="D97" s="24">
        <f>IF('Final List'!$C97=0,0,1)</f>
        <v>1</v>
      </c>
      <c r="E97" s="24" t="s">
        <v>40</v>
      </c>
      <c r="F97" s="24"/>
      <c r="G97" s="23" t="s">
        <v>80</v>
      </c>
      <c r="H97" s="49" t="s">
        <v>493</v>
      </c>
      <c r="I97" s="49" t="s">
        <v>494</v>
      </c>
      <c r="J97" s="49" t="s">
        <v>495</v>
      </c>
      <c r="K97" s="2" t="s">
        <v>36</v>
      </c>
      <c r="L97" s="49"/>
      <c r="M97" s="137">
        <f t="shared" si="5"/>
        <v>0</v>
      </c>
      <c r="N97" s="137">
        <f t="shared" si="5"/>
        <v>0</v>
      </c>
      <c r="O97" s="137">
        <f t="shared" si="5"/>
        <v>0</v>
      </c>
      <c r="P97" s="137">
        <f t="shared" si="5"/>
        <v>0</v>
      </c>
      <c r="Q97" s="137">
        <f t="shared" si="4"/>
        <v>0</v>
      </c>
      <c r="R97" s="137">
        <f t="shared" si="4"/>
        <v>0</v>
      </c>
      <c r="S97" s="137">
        <f t="shared" si="4"/>
        <v>0</v>
      </c>
      <c r="T97" s="137">
        <f t="shared" si="4"/>
        <v>0</v>
      </c>
      <c r="U97">
        <f>_xlfn.IFNA(VLOOKUP(Table2[[#This Row],[Website]],'Contacted Companies'!$C$2:$L$28,11,FALSE),0)</f>
        <v>0</v>
      </c>
      <c r="V97" s="87"/>
      <c r="W97" s="87"/>
      <c r="X97" s="87"/>
      <c r="Y97" s="87"/>
      <c r="Z97" s="134" t="str">
        <f>VLOOKUP($B97,Table1[#All],2,FALSE)</f>
        <v>4315 Commerce Dr, Suite 440-115</v>
      </c>
      <c r="AA97" s="130" t="str">
        <f>VLOOKUP($B97,Table1[#All],3,FALSE)</f>
        <v>Lafayette</v>
      </c>
      <c r="AB97" s="130" t="str">
        <f>VLOOKUP($B97,Table1[#All],4,FALSE)</f>
        <v>Tippecanoe</v>
      </c>
      <c r="AC97" s="130">
        <f>VLOOKUP($B97,'Address sheet'!A96:E640,5,FALSE)</f>
        <v>1</v>
      </c>
    </row>
    <row r="98" spans="1:29" ht="317.39999999999998" hidden="1" customHeight="1" x14ac:dyDescent="0.3">
      <c r="A98" s="27">
        <v>97</v>
      </c>
      <c r="B98" s="23" t="s">
        <v>496</v>
      </c>
      <c r="C98" s="34" t="s">
        <v>497</v>
      </c>
      <c r="D98" s="23">
        <f>IF('Final List'!$C98=0,0,1)</f>
        <v>1</v>
      </c>
      <c r="E98" s="23" t="s">
        <v>31</v>
      </c>
      <c r="F98" s="23"/>
      <c r="G98" s="23" t="s">
        <v>45</v>
      </c>
      <c r="H98" s="49" t="s">
        <v>102</v>
      </c>
      <c r="I98" s="49" t="s">
        <v>498</v>
      </c>
      <c r="J98" s="48" t="s">
        <v>499</v>
      </c>
      <c r="K98" s="44" t="s">
        <v>500</v>
      </c>
      <c r="L98" s="49"/>
      <c r="M98" s="137">
        <f t="shared" si="5"/>
        <v>0</v>
      </c>
      <c r="N98" s="137">
        <f t="shared" si="5"/>
        <v>0</v>
      </c>
      <c r="O98" s="137">
        <f t="shared" si="5"/>
        <v>0</v>
      </c>
      <c r="P98" s="137">
        <f t="shared" si="5"/>
        <v>0</v>
      </c>
      <c r="Q98" s="137">
        <f t="shared" si="4"/>
        <v>0</v>
      </c>
      <c r="R98" s="137">
        <f t="shared" si="4"/>
        <v>0</v>
      </c>
      <c r="S98" s="137">
        <f t="shared" si="4"/>
        <v>0</v>
      </c>
      <c r="T98" s="137">
        <f t="shared" si="4"/>
        <v>0</v>
      </c>
      <c r="U98">
        <f>_xlfn.IFNA(VLOOKUP(Table2[[#This Row],[Website]],'Contacted Companies'!$C$2:$L$28,11,FALSE),0)</f>
        <v>0</v>
      </c>
      <c r="V98" s="87" t="s">
        <v>501</v>
      </c>
      <c r="W98" s="87"/>
      <c r="X98" s="87"/>
      <c r="Y98" s="87" t="s">
        <v>502</v>
      </c>
      <c r="Z98" s="134" t="str">
        <f>VLOOKUP($B98,Table1[#All],2,FALSE)</f>
        <v>111 E Mildred St</v>
      </c>
      <c r="AA98" s="130" t="str">
        <f>VLOOKUP($B98,Table1[#All],3,FALSE)</f>
        <v>LOGANSPORT</v>
      </c>
      <c r="AB98" s="130" t="str">
        <f>VLOOKUP($B98,Table1[#All],4,FALSE)</f>
        <v>Cass</v>
      </c>
      <c r="AC98" s="130">
        <f>VLOOKUP($B98,'Address sheet'!A97:E641,5,FALSE)</f>
        <v>500</v>
      </c>
    </row>
    <row r="99" spans="1:29" ht="144" hidden="1" x14ac:dyDescent="0.3">
      <c r="A99" s="28">
        <v>98</v>
      </c>
      <c r="B99" s="24" t="s">
        <v>503</v>
      </c>
      <c r="C99" s="33" t="s">
        <v>504</v>
      </c>
      <c r="D99" s="24">
        <f>IF('Final List'!$C99=0,0,1)</f>
        <v>1</v>
      </c>
      <c r="E99" s="24" t="s">
        <v>40</v>
      </c>
      <c r="F99" s="24"/>
      <c r="G99" s="23" t="s">
        <v>45</v>
      </c>
      <c r="H99" s="49" t="s">
        <v>505</v>
      </c>
      <c r="I99" s="49" t="s">
        <v>506</v>
      </c>
      <c r="J99" s="49" t="s">
        <v>507</v>
      </c>
      <c r="K99" s="2" t="s">
        <v>508</v>
      </c>
      <c r="L99" s="49"/>
      <c r="M99" s="137">
        <f t="shared" si="5"/>
        <v>0</v>
      </c>
      <c r="N99" s="137">
        <f t="shared" si="5"/>
        <v>0</v>
      </c>
      <c r="O99" s="137">
        <f t="shared" si="5"/>
        <v>0</v>
      </c>
      <c r="P99" s="137">
        <f t="shared" si="5"/>
        <v>0</v>
      </c>
      <c r="Q99" s="137">
        <f t="shared" si="4"/>
        <v>0</v>
      </c>
      <c r="R99" s="137">
        <f t="shared" si="4"/>
        <v>0</v>
      </c>
      <c r="S99" s="137">
        <f t="shared" si="4"/>
        <v>0</v>
      </c>
      <c r="T99" s="137">
        <f t="shared" si="4"/>
        <v>0</v>
      </c>
      <c r="U99">
        <f>_xlfn.IFNA(VLOOKUP(Table2[[#This Row],[Website]],'Contacted Companies'!$C$2:$L$28,11,FALSE),0)</f>
        <v>0</v>
      </c>
      <c r="V99" s="87"/>
      <c r="W99" s="87" t="s">
        <v>509</v>
      </c>
      <c r="X99" s="87" t="s">
        <v>233</v>
      </c>
      <c r="Y99" s="87"/>
      <c r="Z99" s="134" t="str">
        <f>VLOOKUP($B99,Table1[#All],2,FALSE)</f>
        <v>3260 W State Road 28</v>
      </c>
      <c r="AA99" s="130" t="str">
        <f>VLOOKUP($B99,Table1[#All],3,FALSE)</f>
        <v>Frankfort</v>
      </c>
      <c r="AB99" s="130" t="str">
        <f>VLOOKUP($B99,Table1[#All],4,FALSE)</f>
        <v>Clinton</v>
      </c>
      <c r="AC99" s="130">
        <f>VLOOKUP($B99,'Address sheet'!A98:E642,5,FALSE)</f>
        <v>400</v>
      </c>
    </row>
    <row r="100" spans="1:29" ht="115.2" hidden="1" x14ac:dyDescent="0.3">
      <c r="A100" s="27">
        <v>99</v>
      </c>
      <c r="B100" s="23" t="s">
        <v>510</v>
      </c>
      <c r="C100" s="34" t="s">
        <v>511</v>
      </c>
      <c r="D100" s="23">
        <f>IF('Final List'!$C100=0,0,1)</f>
        <v>1</v>
      </c>
      <c r="E100" s="23" t="s">
        <v>40</v>
      </c>
      <c r="F100" s="23"/>
      <c r="G100" s="23" t="s">
        <v>45</v>
      </c>
      <c r="H100" s="49" t="s">
        <v>512</v>
      </c>
      <c r="I100" s="49" t="s">
        <v>513</v>
      </c>
      <c r="J100" s="48" t="s">
        <v>514</v>
      </c>
      <c r="K100" s="44" t="s">
        <v>515</v>
      </c>
      <c r="L100" s="49" t="s">
        <v>516</v>
      </c>
      <c r="M100" s="137">
        <f t="shared" si="5"/>
        <v>0</v>
      </c>
      <c r="N100" s="137">
        <f t="shared" si="5"/>
        <v>0</v>
      </c>
      <c r="O100" s="137">
        <f t="shared" si="5"/>
        <v>0</v>
      </c>
      <c r="P100" s="137">
        <f t="shared" si="5"/>
        <v>1</v>
      </c>
      <c r="Q100" s="137">
        <f t="shared" si="4"/>
        <v>0</v>
      </c>
      <c r="R100" s="137">
        <f t="shared" si="4"/>
        <v>0</v>
      </c>
      <c r="S100" s="137">
        <f t="shared" si="4"/>
        <v>0</v>
      </c>
      <c r="T100" s="137">
        <f t="shared" si="4"/>
        <v>0</v>
      </c>
      <c r="U100">
        <f>_xlfn.IFNA(VLOOKUP(Table2[[#This Row],[Website]],'Contacted Companies'!$C$2:$L$28,11,FALSE),0)</f>
        <v>0</v>
      </c>
      <c r="V100" s="108" t="s">
        <v>517</v>
      </c>
      <c r="W100" s="87"/>
      <c r="X100" s="87"/>
      <c r="Y100" s="87" t="s">
        <v>518</v>
      </c>
      <c r="Z100" s="134" t="str">
        <f>VLOOKUP($B100,Table1[#All],2,FALSE)</f>
        <v>5 Bottle Dr</v>
      </c>
      <c r="AA100" s="130" t="str">
        <f>VLOOKUP($B100,Table1[#All],3,FALSE)</f>
        <v>Oxford</v>
      </c>
      <c r="AB100" s="130" t="str">
        <f>VLOOKUP($B100,Table1[#All],4,FALSE)</f>
        <v>Benton</v>
      </c>
      <c r="AC100" s="130" t="e">
        <f>VLOOKUP($B100,'Address sheet'!A99:E643,5,FALSE)</f>
        <v>#N/A</v>
      </c>
    </row>
    <row r="101" spans="1:29" ht="129.6" hidden="1" x14ac:dyDescent="0.3">
      <c r="A101" s="28">
        <v>100</v>
      </c>
      <c r="B101" s="24" t="s">
        <v>519</v>
      </c>
      <c r="C101" s="31" t="s">
        <v>520</v>
      </c>
      <c r="D101" s="24">
        <f>IF('Final List'!$C101=0,0,1)</f>
        <v>1</v>
      </c>
      <c r="E101" s="24" t="s">
        <v>31</v>
      </c>
      <c r="F101" s="24"/>
      <c r="G101" s="24" t="s">
        <v>521</v>
      </c>
      <c r="H101" s="49" t="s">
        <v>522</v>
      </c>
      <c r="I101" s="49" t="s">
        <v>523</v>
      </c>
      <c r="J101" s="49" t="s">
        <v>524</v>
      </c>
      <c r="K101" s="2" t="s">
        <v>525</v>
      </c>
      <c r="L101" s="49"/>
      <c r="M101" s="137">
        <f t="shared" si="5"/>
        <v>0</v>
      </c>
      <c r="N101" s="137">
        <f t="shared" si="5"/>
        <v>0</v>
      </c>
      <c r="O101" s="137">
        <f t="shared" si="5"/>
        <v>0</v>
      </c>
      <c r="P101" s="137">
        <f t="shared" si="5"/>
        <v>0</v>
      </c>
      <c r="Q101" s="137">
        <f t="shared" si="4"/>
        <v>0</v>
      </c>
      <c r="R101" s="137">
        <f t="shared" si="4"/>
        <v>0</v>
      </c>
      <c r="S101" s="137">
        <f t="shared" si="4"/>
        <v>0</v>
      </c>
      <c r="T101" s="137">
        <f t="shared" si="4"/>
        <v>0</v>
      </c>
      <c r="U101">
        <f>_xlfn.IFNA(VLOOKUP(Table2[[#This Row],[Website]],'Contacted Companies'!$C$2:$L$28,11,FALSE),0)</f>
        <v>0</v>
      </c>
      <c r="V101" s="87"/>
      <c r="W101" s="87"/>
      <c r="X101" s="87"/>
      <c r="Y101" s="87"/>
      <c r="Z101" s="134" t="str">
        <f>VLOOKUP($B101,Table1[#All],2,FALSE)</f>
        <v>3110 W State Road 28</v>
      </c>
      <c r="AA101" s="130" t="str">
        <f>VLOOKUP($B101,Table1[#All],3,FALSE)</f>
        <v>Frankfort</v>
      </c>
      <c r="AB101" s="130" t="str">
        <f>VLOOKUP($B101,Table1[#All],4,FALSE)</f>
        <v>Clinton</v>
      </c>
      <c r="AC101" s="130" t="e">
        <f>VLOOKUP($B101,'Address sheet'!A100:E644,5,FALSE)</f>
        <v>#N/A</v>
      </c>
    </row>
    <row r="102" spans="1:29" ht="86.4" hidden="1" x14ac:dyDescent="0.3">
      <c r="A102" s="27">
        <v>101</v>
      </c>
      <c r="B102" s="23" t="s">
        <v>526</v>
      </c>
      <c r="C102" s="32" t="s">
        <v>527</v>
      </c>
      <c r="D102" s="23">
        <f>IF('Final List'!$C102=0,0,1)</f>
        <v>1</v>
      </c>
      <c r="E102" s="23" t="s">
        <v>40</v>
      </c>
      <c r="F102" s="23"/>
      <c r="G102" s="23" t="s">
        <v>45</v>
      </c>
      <c r="H102" s="49" t="s">
        <v>102</v>
      </c>
      <c r="I102" s="49" t="s">
        <v>528</v>
      </c>
      <c r="J102" s="48" t="s">
        <v>529</v>
      </c>
      <c r="K102" s="44" t="s">
        <v>303</v>
      </c>
      <c r="L102" s="49"/>
      <c r="M102" s="137">
        <f t="shared" si="5"/>
        <v>0</v>
      </c>
      <c r="N102" s="137">
        <f t="shared" si="5"/>
        <v>0</v>
      </c>
      <c r="O102" s="137">
        <f t="shared" si="5"/>
        <v>0</v>
      </c>
      <c r="P102" s="137">
        <f t="shared" si="5"/>
        <v>0</v>
      </c>
      <c r="Q102" s="137">
        <f t="shared" si="4"/>
        <v>0</v>
      </c>
      <c r="R102" s="137">
        <f t="shared" si="4"/>
        <v>0</v>
      </c>
      <c r="S102" s="137">
        <f t="shared" si="4"/>
        <v>0</v>
      </c>
      <c r="T102" s="137">
        <f t="shared" si="4"/>
        <v>0</v>
      </c>
      <c r="U102">
        <f>_xlfn.IFNA(VLOOKUP(Table2[[#This Row],[Website]],'Contacted Companies'!$C$2:$L$28,11,FALSE),0)</f>
        <v>0</v>
      </c>
      <c r="V102" s="87"/>
      <c r="W102" s="87"/>
      <c r="X102" s="87"/>
      <c r="Y102" s="87"/>
      <c r="Z102" s="134" t="str">
        <f>VLOOKUP($B102,Table1[#All],2,FALSE)</f>
        <v>204 E Sherry Ln</v>
      </c>
      <c r="AA102" s="130" t="str">
        <f>VLOOKUP($B102,Table1[#All],3,FALSE)</f>
        <v>Wolcott</v>
      </c>
      <c r="AB102" s="130" t="str">
        <f>VLOOKUP($B102,Table1[#All],4,FALSE)</f>
        <v>White</v>
      </c>
      <c r="AC102" s="130">
        <f>VLOOKUP($B102,'Address sheet'!A101:E645,5,FALSE)</f>
        <v>120</v>
      </c>
    </row>
    <row r="103" spans="1:29" s="95" customFormat="1" hidden="1" x14ac:dyDescent="0.3">
      <c r="A103" s="90">
        <v>102</v>
      </c>
      <c r="B103" s="91" t="s">
        <v>530</v>
      </c>
      <c r="C103" s="92" t="s">
        <v>531</v>
      </c>
      <c r="D103" s="91">
        <f>IF('Final List'!$C103=0,0,1)</f>
        <v>1</v>
      </c>
      <c r="E103" s="91" t="s">
        <v>31</v>
      </c>
      <c r="F103" s="91"/>
      <c r="G103" s="23" t="s">
        <v>32</v>
      </c>
      <c r="H103" s="93" t="s">
        <v>532</v>
      </c>
      <c r="I103" s="93" t="s">
        <v>533</v>
      </c>
      <c r="J103" s="93"/>
      <c r="K103" s="94" t="s">
        <v>36</v>
      </c>
      <c r="L103" s="93"/>
      <c r="M103" s="137">
        <f t="shared" si="5"/>
        <v>0</v>
      </c>
      <c r="N103" s="137">
        <f t="shared" si="5"/>
        <v>0</v>
      </c>
      <c r="O103" s="137">
        <f t="shared" si="5"/>
        <v>0</v>
      </c>
      <c r="P103" s="137">
        <f t="shared" si="5"/>
        <v>0</v>
      </c>
      <c r="Q103" s="137">
        <f t="shared" si="4"/>
        <v>0</v>
      </c>
      <c r="R103" s="137">
        <f t="shared" si="4"/>
        <v>0</v>
      </c>
      <c r="S103" s="137">
        <f t="shared" si="4"/>
        <v>0</v>
      </c>
      <c r="T103" s="137">
        <f t="shared" si="4"/>
        <v>0</v>
      </c>
      <c r="U103" s="95">
        <f>_xlfn.IFNA(VLOOKUP(Table2[[#This Row],[Website]],'Contacted Companies'!$C$2:$L$28,11,FALSE),0)</f>
        <v>0</v>
      </c>
      <c r="Z103" s="134" t="str">
        <f>VLOOKUP($B103,Table1[#All],2,FALSE)</f>
        <v>620 N 26th St</v>
      </c>
      <c r="AA103" s="132" t="str">
        <f>VLOOKUP($B103,Table1[#All],3,FALSE)</f>
        <v>Lafayette</v>
      </c>
      <c r="AB103" s="132" t="str">
        <f>VLOOKUP($B103,Table1[#All],4,FALSE)</f>
        <v>Tippecanoe</v>
      </c>
      <c r="AC103" s="130">
        <f>VLOOKUP($B103,'Address sheet'!A102:E646,5,FALSE)</f>
        <v>0</v>
      </c>
    </row>
    <row r="104" spans="1:29" ht="140.25" hidden="1" customHeight="1" x14ac:dyDescent="0.3">
      <c r="A104" s="27">
        <v>103</v>
      </c>
      <c r="B104" s="23" t="s">
        <v>534</v>
      </c>
      <c r="C104" s="34" t="s">
        <v>535</v>
      </c>
      <c r="D104" s="23">
        <f>IF('Final List'!$C104=0,0,1)</f>
        <v>1</v>
      </c>
      <c r="E104" s="23" t="s">
        <v>31</v>
      </c>
      <c r="F104" s="23"/>
      <c r="G104" s="23" t="s">
        <v>45</v>
      </c>
      <c r="H104" s="49" t="str">
        <f>_xlfn.IFNA(VLOOKUP(Table2[[#This Row],[Website]],'Contacted Companies'!$C$2:$L$28,5,FALSE),0)</f>
        <v>Manufacturing</v>
      </c>
      <c r="I104" s="49" t="str">
        <f>_xlfn.IFNA(VLOOKUP(Table2[[#This Row],[Website]],'Contacted Companies'!$C$2:$L$28,6,FALSE),0)</f>
        <v>assembled machined components, fabricated and welded components </v>
      </c>
      <c r="J104" s="48"/>
      <c r="K104" s="44" t="s">
        <v>536</v>
      </c>
      <c r="L104" s="49" t="s">
        <v>537</v>
      </c>
      <c r="M104" s="137">
        <f t="shared" si="5"/>
        <v>1</v>
      </c>
      <c r="N104" s="137">
        <f t="shared" si="5"/>
        <v>1</v>
      </c>
      <c r="O104" s="137">
        <f t="shared" si="5"/>
        <v>1</v>
      </c>
      <c r="P104" s="137">
        <f t="shared" si="5"/>
        <v>0</v>
      </c>
      <c r="Q104" s="137">
        <f t="shared" si="4"/>
        <v>1</v>
      </c>
      <c r="R104" s="137">
        <f t="shared" si="4"/>
        <v>1</v>
      </c>
      <c r="S104" s="137">
        <f t="shared" si="4"/>
        <v>0</v>
      </c>
      <c r="T104" s="137">
        <f t="shared" si="4"/>
        <v>0</v>
      </c>
      <c r="U104" t="e">
        <f>_xlfn.IFNA(VLOOKUP(Table2[[#This Row],[Website]],'Contacted Companies'!$C$2:$L$28,11,FALSE),0)</f>
        <v>#REF!</v>
      </c>
      <c r="V104" s="87"/>
      <c r="W104" s="87"/>
      <c r="X104" s="87"/>
      <c r="Y104" s="87"/>
      <c r="Z104" s="134" t="str">
        <f>VLOOKUP($B104,Table1[#All],2,FALSE)</f>
        <v>3893 S State Road 263</v>
      </c>
      <c r="AA104" s="130" t="str">
        <f>VLOOKUP($B104,Table1[#All],3,FALSE)</f>
        <v>West Lebanon</v>
      </c>
      <c r="AB104" s="130" t="str">
        <f>VLOOKUP($B104,Table1[#All],4,FALSE)</f>
        <v>Warren</v>
      </c>
      <c r="AC104" s="130">
        <f>VLOOKUP($B104,'Address sheet'!A103:E647,5,FALSE)</f>
        <v>28</v>
      </c>
    </row>
    <row r="105" spans="1:29" ht="28.8" hidden="1" x14ac:dyDescent="0.3">
      <c r="A105" s="28">
        <v>104</v>
      </c>
      <c r="B105" s="24" t="s">
        <v>538</v>
      </c>
      <c r="C105" s="31" t="s">
        <v>539</v>
      </c>
      <c r="D105" s="24">
        <f>IF('Final List'!$C105=0,0,1)</f>
        <v>1</v>
      </c>
      <c r="E105" s="24" t="s">
        <v>40</v>
      </c>
      <c r="F105" s="24"/>
      <c r="G105" s="23" t="s">
        <v>45</v>
      </c>
      <c r="H105" s="49" t="s">
        <v>102</v>
      </c>
      <c r="I105" s="49" t="s">
        <v>540</v>
      </c>
      <c r="J105" s="49"/>
      <c r="K105" s="2" t="s">
        <v>36</v>
      </c>
      <c r="L105" s="49"/>
      <c r="M105" s="137">
        <f t="shared" si="5"/>
        <v>0</v>
      </c>
      <c r="N105" s="137">
        <f t="shared" si="5"/>
        <v>0</v>
      </c>
      <c r="O105" s="137">
        <f t="shared" si="5"/>
        <v>0</v>
      </c>
      <c r="P105" s="137">
        <f t="shared" si="5"/>
        <v>0</v>
      </c>
      <c r="Q105" s="137">
        <f t="shared" si="4"/>
        <v>0</v>
      </c>
      <c r="R105" s="137">
        <f t="shared" si="4"/>
        <v>0</v>
      </c>
      <c r="S105" s="137">
        <f t="shared" si="4"/>
        <v>0</v>
      </c>
      <c r="T105" s="137">
        <f t="shared" si="4"/>
        <v>0</v>
      </c>
      <c r="U105">
        <f>_xlfn.IFNA(VLOOKUP(Table2[[#This Row],[Website]],'Contacted Companies'!$C$2:$L$28,11,FALSE),0)</f>
        <v>0</v>
      </c>
      <c r="V105" s="87"/>
      <c r="W105" s="87"/>
      <c r="X105" s="87"/>
      <c r="Y105" s="87"/>
      <c r="Z105" s="134" t="str">
        <f>VLOOKUP($B105,Table1[#All],2,FALSE)</f>
        <v>2709 S Freeman Rd</v>
      </c>
      <c r="AA105" s="130" t="str">
        <f>VLOOKUP($B105,Table1[#All],3,FALSE)</f>
        <v>Monticello</v>
      </c>
      <c r="AB105" s="130" t="str">
        <f>VLOOKUP($B105,Table1[#All],4,FALSE)</f>
        <v>White</v>
      </c>
      <c r="AC105" s="130">
        <f>VLOOKUP($B105,'Address sheet'!A104:E648,5,FALSE)</f>
        <v>30</v>
      </c>
    </row>
    <row r="106" spans="1:29" ht="288" hidden="1" x14ac:dyDescent="0.3">
      <c r="A106" s="27">
        <v>105</v>
      </c>
      <c r="B106" s="23" t="s">
        <v>541</v>
      </c>
      <c r="C106" s="34" t="s">
        <v>542</v>
      </c>
      <c r="D106" s="23">
        <f>IF('Final List'!$C106=0,0,1)</f>
        <v>1</v>
      </c>
      <c r="E106" s="23" t="s">
        <v>31</v>
      </c>
      <c r="F106" s="23"/>
      <c r="G106" s="23" t="s">
        <v>57</v>
      </c>
      <c r="H106" s="49" t="s">
        <v>225</v>
      </c>
      <c r="I106" s="49" t="s">
        <v>543</v>
      </c>
      <c r="J106" s="48" t="s">
        <v>544</v>
      </c>
      <c r="K106" s="44" t="s">
        <v>36</v>
      </c>
      <c r="L106" s="49" t="s">
        <v>545</v>
      </c>
      <c r="M106" s="137">
        <f t="shared" si="5"/>
        <v>0</v>
      </c>
      <c r="N106" s="137">
        <f t="shared" si="5"/>
        <v>0</v>
      </c>
      <c r="O106" s="137">
        <f t="shared" si="5"/>
        <v>0</v>
      </c>
      <c r="P106" s="137">
        <f t="shared" si="5"/>
        <v>0</v>
      </c>
      <c r="Q106" s="137">
        <f t="shared" si="4"/>
        <v>0</v>
      </c>
      <c r="R106" s="137">
        <f t="shared" si="4"/>
        <v>0</v>
      </c>
      <c r="S106" s="137">
        <f t="shared" si="4"/>
        <v>0</v>
      </c>
      <c r="T106" s="137">
        <f t="shared" si="4"/>
        <v>0</v>
      </c>
      <c r="U106">
        <f>_xlfn.IFNA(VLOOKUP(Table2[[#This Row],[Website]],'Contacted Companies'!$C$2:$L$28,11,FALSE),0)</f>
        <v>0</v>
      </c>
      <c r="V106" s="87"/>
      <c r="W106" s="87"/>
      <c r="X106" s="87"/>
      <c r="Y106" s="87"/>
      <c r="Z106" s="134" t="str">
        <f>VLOOKUP($B106,Table1[#All],2,FALSE)</f>
        <v>407 YORKTOWN RD</v>
      </c>
      <c r="AA106" s="130" t="str">
        <f>VLOOKUP($B106,Table1[#All],3,FALSE)</f>
        <v>LOGANSPORT</v>
      </c>
      <c r="AB106" s="130" t="str">
        <f>VLOOKUP($B106,Table1[#All],4,FALSE)</f>
        <v>Cass</v>
      </c>
      <c r="AC106" s="130">
        <f>VLOOKUP($B106,'Address sheet'!A105:E649,5,FALSE)</f>
        <v>14</v>
      </c>
    </row>
    <row r="107" spans="1:29" ht="158.4" hidden="1" x14ac:dyDescent="0.3">
      <c r="A107" s="28">
        <v>106</v>
      </c>
      <c r="B107" s="24" t="s">
        <v>546</v>
      </c>
      <c r="C107" s="31" t="s">
        <v>547</v>
      </c>
      <c r="D107" s="24">
        <f>IF('Final List'!$C107=0,0,1)</f>
        <v>1</v>
      </c>
      <c r="E107" s="24" t="s">
        <v>31</v>
      </c>
      <c r="F107" s="24"/>
      <c r="G107" s="23" t="s">
        <v>45</v>
      </c>
      <c r="H107" s="49" t="s">
        <v>548</v>
      </c>
      <c r="I107" s="49" t="s">
        <v>549</v>
      </c>
      <c r="J107" s="49" t="s">
        <v>550</v>
      </c>
      <c r="K107" s="2" t="s">
        <v>467</v>
      </c>
      <c r="L107" s="49"/>
      <c r="M107" s="137">
        <f t="shared" si="5"/>
        <v>0</v>
      </c>
      <c r="N107" s="137">
        <f t="shared" si="5"/>
        <v>0</v>
      </c>
      <c r="O107" s="137">
        <f t="shared" si="5"/>
        <v>0</v>
      </c>
      <c r="P107" s="137">
        <f t="shared" si="5"/>
        <v>0</v>
      </c>
      <c r="Q107" s="137">
        <f t="shared" si="4"/>
        <v>0</v>
      </c>
      <c r="R107" s="137">
        <f t="shared" si="4"/>
        <v>0</v>
      </c>
      <c r="S107" s="137">
        <f t="shared" si="4"/>
        <v>0</v>
      </c>
      <c r="T107" s="137">
        <f t="shared" si="4"/>
        <v>0</v>
      </c>
      <c r="U107">
        <f>_xlfn.IFNA(VLOOKUP(Table2[[#This Row],[Website]],'Contacted Companies'!$C$2:$L$28,11,FALSE),0)</f>
        <v>0</v>
      </c>
      <c r="V107" s="87" t="s">
        <v>551</v>
      </c>
      <c r="W107" s="87"/>
      <c r="X107" s="87"/>
      <c r="Y107" s="87" t="s">
        <v>552</v>
      </c>
      <c r="Z107" s="134" t="str">
        <f>VLOOKUP($B107,Table1[#All],2,FALSE)</f>
        <v>616 E Main St</v>
      </c>
      <c r="AA107" s="130" t="str">
        <f>VLOOKUP($B107,Table1[#All],3,FALSE)</f>
        <v>Logansport</v>
      </c>
      <c r="AB107" s="130" t="str">
        <f>VLOOKUP($B107,Table1[#All],4,FALSE)</f>
        <v>Cass</v>
      </c>
      <c r="AC107" s="130">
        <f>VLOOKUP($B107,'Address sheet'!A106:E650,5,FALSE)</f>
        <v>0</v>
      </c>
    </row>
    <row r="108" spans="1:29" s="95" customFormat="1" ht="230.4" hidden="1" x14ac:dyDescent="0.3">
      <c r="A108" s="90">
        <v>107</v>
      </c>
      <c r="B108" s="91" t="s">
        <v>553</v>
      </c>
      <c r="C108" s="92"/>
      <c r="D108" s="91">
        <f>IF('Final List'!$C108=0,0,1)</f>
        <v>0</v>
      </c>
      <c r="E108" s="91"/>
      <c r="F108" s="91"/>
      <c r="G108" s="23" t="s">
        <v>45</v>
      </c>
      <c r="H108" s="93" t="s">
        <v>554</v>
      </c>
      <c r="I108" s="93" t="s">
        <v>555</v>
      </c>
      <c r="J108" s="93" t="s">
        <v>556</v>
      </c>
      <c r="K108" s="94" t="s">
        <v>36</v>
      </c>
      <c r="L108" s="93"/>
      <c r="M108" s="137">
        <f t="shared" si="5"/>
        <v>0</v>
      </c>
      <c r="N108" s="137">
        <f t="shared" si="5"/>
        <v>0</v>
      </c>
      <c r="O108" s="137">
        <f t="shared" si="5"/>
        <v>0</v>
      </c>
      <c r="P108" s="137">
        <f t="shared" si="5"/>
        <v>0</v>
      </c>
      <c r="Q108" s="137">
        <f t="shared" ref="Q108:T171" si="6">IF(ISNUMBER(SEARCH(Q$1,$L108))=TRUE,1,0)</f>
        <v>0</v>
      </c>
      <c r="R108" s="137">
        <f t="shared" si="6"/>
        <v>0</v>
      </c>
      <c r="S108" s="137">
        <f t="shared" si="6"/>
        <v>0</v>
      </c>
      <c r="T108" s="137">
        <f t="shared" si="6"/>
        <v>0</v>
      </c>
      <c r="U108" s="95">
        <f>_xlfn.IFNA(VLOOKUP(Table2[[#This Row],[Website]],'Contacted Companies'!$C$2:$L$28,11,FALSE),0)</f>
        <v>0</v>
      </c>
      <c r="Z108" s="134" t="str">
        <f>VLOOKUP($B108,Table1[#All],2,FALSE)</f>
        <v>2095 South C.R. 150 E.</v>
      </c>
      <c r="AA108" s="132" t="str">
        <f>VLOOKUP($B108,Table1[#All],3,FALSE)</f>
        <v>Logansport</v>
      </c>
      <c r="AB108" s="132" t="str">
        <f>VLOOKUP($B108,Table1[#All],4,FALSE)</f>
        <v>Cass</v>
      </c>
      <c r="AC108" s="130">
        <f>VLOOKUP($B108,'Address sheet'!A107:E651,5,FALSE)</f>
        <v>2</v>
      </c>
    </row>
    <row r="109" spans="1:29" ht="196.95" hidden="1" customHeight="1" x14ac:dyDescent="0.3">
      <c r="A109" s="28">
        <v>108</v>
      </c>
      <c r="B109" s="24" t="s">
        <v>557</v>
      </c>
      <c r="C109" s="89" t="s">
        <v>558</v>
      </c>
      <c r="D109" s="24">
        <f>IF('Final List'!$C109=0,0,1)</f>
        <v>1</v>
      </c>
      <c r="E109" s="24" t="s">
        <v>40</v>
      </c>
      <c r="F109" s="24"/>
      <c r="G109" s="23" t="s">
        <v>32</v>
      </c>
      <c r="H109" s="49" t="s">
        <v>559</v>
      </c>
      <c r="I109" s="49" t="s">
        <v>560</v>
      </c>
      <c r="J109" s="49" t="s">
        <v>561</v>
      </c>
      <c r="K109" s="2" t="s">
        <v>36</v>
      </c>
      <c r="L109" s="49"/>
      <c r="M109" s="137">
        <f t="shared" si="5"/>
        <v>0</v>
      </c>
      <c r="N109" s="137">
        <f t="shared" si="5"/>
        <v>0</v>
      </c>
      <c r="O109" s="137">
        <f t="shared" si="5"/>
        <v>0</v>
      </c>
      <c r="P109" s="137">
        <f t="shared" si="5"/>
        <v>0</v>
      </c>
      <c r="Q109" s="137">
        <f t="shared" si="6"/>
        <v>0</v>
      </c>
      <c r="R109" s="137">
        <f t="shared" si="6"/>
        <v>0</v>
      </c>
      <c r="S109" s="137">
        <f t="shared" si="6"/>
        <v>0</v>
      </c>
      <c r="T109" s="137">
        <f t="shared" si="6"/>
        <v>0</v>
      </c>
      <c r="U109">
        <f>_xlfn.IFNA(VLOOKUP(Table2[[#This Row],[Website]],'Contacted Companies'!$C$2:$L$28,11,FALSE),0)</f>
        <v>0</v>
      </c>
      <c r="V109" s="87"/>
      <c r="W109" s="87"/>
      <c r="X109" s="87" t="s">
        <v>233</v>
      </c>
      <c r="Y109" s="87"/>
      <c r="Z109" s="134" t="str">
        <f>VLOOKUP($B109,Table1[#All],2,FALSE)</f>
        <v>404 N Earl Ave, Suite D</v>
      </c>
      <c r="AA109" s="130" t="str">
        <f>VLOOKUP($B109,Table1[#All],3,FALSE)</f>
        <v>Lafayette</v>
      </c>
      <c r="AB109" s="130" t="str">
        <f>VLOOKUP($B109,Table1[#All],4,FALSE)</f>
        <v>Tippecanoe</v>
      </c>
      <c r="AC109" s="130">
        <f>VLOOKUP($B109,'Address sheet'!A108:E652,5,FALSE)</f>
        <v>4</v>
      </c>
    </row>
    <row r="110" spans="1:29" s="95" customFormat="1" hidden="1" x14ac:dyDescent="0.3">
      <c r="A110" s="90">
        <v>109</v>
      </c>
      <c r="B110" s="91" t="s">
        <v>562</v>
      </c>
      <c r="C110" s="92" t="s">
        <v>563</v>
      </c>
      <c r="D110" s="91">
        <f>IF('Final List'!$C110=0,0,1)</f>
        <v>1</v>
      </c>
      <c r="E110" s="91"/>
      <c r="F110" s="91"/>
      <c r="G110" s="23" t="s">
        <v>32</v>
      </c>
      <c r="H110" s="93">
        <f>_xlfn.IFNA(VLOOKUP(Table2[[#This Row],[Website]],'Contacted Companies'!$C$2:$L$28,5,FALSE),0)</f>
        <v>0</v>
      </c>
      <c r="I110" s="123"/>
      <c r="J110" s="93" t="s">
        <v>564</v>
      </c>
      <c r="K110" s="94" t="s">
        <v>36</v>
      </c>
      <c r="L110" s="93"/>
      <c r="M110" s="137">
        <f t="shared" si="5"/>
        <v>0</v>
      </c>
      <c r="N110" s="137">
        <f t="shared" si="5"/>
        <v>0</v>
      </c>
      <c r="O110" s="137">
        <f t="shared" si="5"/>
        <v>0</v>
      </c>
      <c r="P110" s="137">
        <f t="shared" si="5"/>
        <v>0</v>
      </c>
      <c r="Q110" s="137">
        <f t="shared" si="6"/>
        <v>0</v>
      </c>
      <c r="R110" s="137">
        <f t="shared" si="6"/>
        <v>0</v>
      </c>
      <c r="S110" s="137">
        <f t="shared" si="6"/>
        <v>0</v>
      </c>
      <c r="T110" s="137">
        <f t="shared" si="6"/>
        <v>0</v>
      </c>
      <c r="U110" s="95">
        <f>_xlfn.IFNA(VLOOKUP(Table2[[#This Row],[Website]],'Contacted Companies'!$C$2:$L$28,11,FALSE),0)</f>
        <v>0</v>
      </c>
      <c r="Z110" s="134" t="str">
        <f>VLOOKUP($B110,Table1[#All],2,FALSE)</f>
        <v>703 N 36th Street</v>
      </c>
      <c r="AA110" s="132" t="str">
        <f>VLOOKUP($B110,Table1[#All],3,FALSE)</f>
        <v>Lafayette</v>
      </c>
      <c r="AB110" s="132" t="str">
        <f>VLOOKUP($B110,Table1[#All],4,FALSE)</f>
        <v>Tippecanoe</v>
      </c>
      <c r="AC110" s="130">
        <f>VLOOKUP($B110,'Address sheet'!A109:E653,5,FALSE)</f>
        <v>4</v>
      </c>
    </row>
    <row r="111" spans="1:29" ht="172.8" hidden="1" x14ac:dyDescent="0.3">
      <c r="A111" s="28">
        <v>110</v>
      </c>
      <c r="B111" s="24" t="s">
        <v>565</v>
      </c>
      <c r="C111" s="31" t="s">
        <v>566</v>
      </c>
      <c r="D111" s="24">
        <f>IF('Final List'!$C111=0,0,1)</f>
        <v>1</v>
      </c>
      <c r="E111" s="24" t="s">
        <v>40</v>
      </c>
      <c r="F111" s="24"/>
      <c r="G111" s="23" t="s">
        <v>32</v>
      </c>
      <c r="H111" s="49" t="s">
        <v>567</v>
      </c>
      <c r="I111" s="86"/>
      <c r="J111" s="49" t="s">
        <v>568</v>
      </c>
      <c r="K111" s="2" t="s">
        <v>36</v>
      </c>
      <c r="L111" s="49"/>
      <c r="M111" s="137">
        <f t="shared" si="5"/>
        <v>0</v>
      </c>
      <c r="N111" s="137">
        <f t="shared" si="5"/>
        <v>0</v>
      </c>
      <c r="O111" s="137">
        <f t="shared" si="5"/>
        <v>0</v>
      </c>
      <c r="P111" s="137">
        <f t="shared" si="5"/>
        <v>0</v>
      </c>
      <c r="Q111" s="137">
        <f t="shared" si="6"/>
        <v>0</v>
      </c>
      <c r="R111" s="137">
        <f t="shared" si="6"/>
        <v>0</v>
      </c>
      <c r="S111" s="137">
        <f t="shared" si="6"/>
        <v>0</v>
      </c>
      <c r="T111" s="137">
        <f t="shared" si="6"/>
        <v>0</v>
      </c>
      <c r="U111">
        <f>_xlfn.IFNA(VLOOKUP(Table2[[#This Row],[Website]],'Contacted Companies'!$C$2:$L$28,11,FALSE),0)</f>
        <v>0</v>
      </c>
      <c r="V111" s="87"/>
      <c r="W111" s="87" t="s">
        <v>569</v>
      </c>
      <c r="X111" s="87"/>
      <c r="Y111" s="87"/>
      <c r="Z111" s="134" t="str">
        <f>VLOOKUP($B111,Table1[#All],2,FALSE)</f>
        <v>3000 Kent Ave Ste A1-100</v>
      </c>
      <c r="AA111" s="130" t="str">
        <f>VLOOKUP($B111,Table1[#All],3,FALSE)</f>
        <v>West Lafayette</v>
      </c>
      <c r="AB111" s="130" t="str">
        <f>VLOOKUP($B111,Table1[#All],4,FALSE)</f>
        <v>Tippecanoe</v>
      </c>
      <c r="AC111" s="130">
        <f>VLOOKUP($B111,'Address sheet'!A110:E654,5,FALSE)</f>
        <v>78</v>
      </c>
    </row>
    <row r="112" spans="1:29" ht="172.8" hidden="1" x14ac:dyDescent="0.3">
      <c r="A112" s="27">
        <v>111</v>
      </c>
      <c r="B112" s="23" t="s">
        <v>570</v>
      </c>
      <c r="C112" s="34" t="s">
        <v>571</v>
      </c>
      <c r="D112" s="23">
        <f>IF('Final List'!$C112=0,0,1)</f>
        <v>1</v>
      </c>
      <c r="E112" s="23" t="s">
        <v>31</v>
      </c>
      <c r="F112" s="23"/>
      <c r="G112" s="23" t="s">
        <v>45</v>
      </c>
      <c r="H112" s="49" t="s">
        <v>45</v>
      </c>
      <c r="I112" s="86"/>
      <c r="J112" s="49" t="s">
        <v>572</v>
      </c>
      <c r="K112" s="44" t="s">
        <v>36</v>
      </c>
      <c r="L112" s="49" t="s">
        <v>573</v>
      </c>
      <c r="M112" s="137">
        <f t="shared" si="5"/>
        <v>0</v>
      </c>
      <c r="N112" s="137">
        <f t="shared" si="5"/>
        <v>0</v>
      </c>
      <c r="O112" s="137">
        <f t="shared" si="5"/>
        <v>0</v>
      </c>
      <c r="P112" s="137">
        <f t="shared" si="5"/>
        <v>0</v>
      </c>
      <c r="Q112" s="137">
        <f t="shared" si="6"/>
        <v>0</v>
      </c>
      <c r="R112" s="137">
        <f t="shared" si="6"/>
        <v>0</v>
      </c>
      <c r="S112" s="137">
        <f t="shared" si="6"/>
        <v>0</v>
      </c>
      <c r="T112" s="137">
        <f t="shared" si="6"/>
        <v>0</v>
      </c>
      <c r="U112">
        <f>_xlfn.IFNA(VLOOKUP(Table2[[#This Row],[Website]],'Contacted Companies'!$C$2:$L$28,11,FALSE),0)</f>
        <v>0</v>
      </c>
      <c r="V112" s="87" t="s">
        <v>574</v>
      </c>
      <c r="W112" s="87"/>
      <c r="X112" s="87" t="s">
        <v>233</v>
      </c>
      <c r="Y112" s="87"/>
      <c r="Z112" s="134" t="str">
        <f>VLOOKUP($B112,Table1[#All],2,FALSE)</f>
        <v>2095 S County Road 150 E</v>
      </c>
      <c r="AA112" s="130" t="str">
        <f>VLOOKUP($B112,Table1[#All],3,FALSE)</f>
        <v>Logansport</v>
      </c>
      <c r="AB112" s="130" t="str">
        <f>VLOOKUP($B112,Table1[#All],4,FALSE)</f>
        <v>Cass</v>
      </c>
      <c r="AC112" s="130" t="e">
        <f>VLOOKUP($B112,'Address sheet'!A111:E655,5,FALSE)</f>
        <v>#N/A</v>
      </c>
    </row>
    <row r="113" spans="1:29" hidden="1" x14ac:dyDescent="0.3">
      <c r="A113" s="28">
        <v>112</v>
      </c>
      <c r="B113" s="24" t="s">
        <v>575</v>
      </c>
      <c r="C113" s="31" t="s">
        <v>576</v>
      </c>
      <c r="D113" s="24">
        <f>IF('Final List'!$C113=0,0,1)</f>
        <v>1</v>
      </c>
      <c r="E113" s="24"/>
      <c r="F113" s="24"/>
      <c r="G113" s="23" t="s">
        <v>32</v>
      </c>
      <c r="H113" s="49">
        <f>_xlfn.IFNA(VLOOKUP(Table2[[#This Row],[Website]],'Contacted Companies'!$C$2:$L$28,5,FALSE),0)</f>
        <v>0</v>
      </c>
      <c r="I113" s="86"/>
      <c r="J113" s="49" t="s">
        <v>564</v>
      </c>
      <c r="K113" s="2" t="s">
        <v>36</v>
      </c>
      <c r="L113" s="49"/>
      <c r="M113" s="137">
        <f t="shared" si="5"/>
        <v>0</v>
      </c>
      <c r="N113" s="137">
        <f t="shared" si="5"/>
        <v>0</v>
      </c>
      <c r="O113" s="137">
        <f t="shared" si="5"/>
        <v>0</v>
      </c>
      <c r="P113" s="137">
        <f t="shared" si="5"/>
        <v>0</v>
      </c>
      <c r="Q113" s="137">
        <f t="shared" si="6"/>
        <v>0</v>
      </c>
      <c r="R113" s="137">
        <f t="shared" si="6"/>
        <v>0</v>
      </c>
      <c r="S113" s="137">
        <f t="shared" si="6"/>
        <v>0</v>
      </c>
      <c r="T113" s="137">
        <f t="shared" si="6"/>
        <v>0</v>
      </c>
      <c r="U113">
        <f>_xlfn.IFNA(VLOOKUP(Table2[[#This Row],[Website]],'Contacted Companies'!$C$2:$L$28,11,FALSE),0)</f>
        <v>0</v>
      </c>
      <c r="V113" s="87"/>
      <c r="W113" s="87"/>
      <c r="X113" s="87"/>
      <c r="Y113" s="87"/>
      <c r="Z113" s="134" t="str">
        <f>VLOOKUP($B113,Table1[#All],2,FALSE)</f>
        <v>2508 Malden Road, APT A</v>
      </c>
      <c r="AA113" s="130" t="str">
        <f>VLOOKUP($B113,Table1[#All],3,FALSE)</f>
        <v>Lafayette</v>
      </c>
      <c r="AB113" s="130" t="str">
        <f>VLOOKUP($B113,Table1[#All],4,FALSE)</f>
        <v>Tippecanoe</v>
      </c>
      <c r="AC113" s="130">
        <f>VLOOKUP($B113,'Address sheet'!A112:E656,5,FALSE)</f>
        <v>1</v>
      </c>
    </row>
    <row r="114" spans="1:29" hidden="1" x14ac:dyDescent="0.3">
      <c r="A114" s="27">
        <v>113</v>
      </c>
      <c r="B114" s="23" t="s">
        <v>577</v>
      </c>
      <c r="C114" s="34" t="s">
        <v>578</v>
      </c>
      <c r="D114" s="23">
        <f>IF('Final List'!$C114=0,0,1)</f>
        <v>1</v>
      </c>
      <c r="E114" s="23" t="s">
        <v>31</v>
      </c>
      <c r="F114" s="23"/>
      <c r="G114" s="23" t="s">
        <v>32</v>
      </c>
      <c r="H114" s="48" t="s">
        <v>579</v>
      </c>
      <c r="I114" s="86"/>
      <c r="J114" s="48"/>
      <c r="K114" s="44" t="s">
        <v>36</v>
      </c>
      <c r="L114" s="49"/>
      <c r="M114" s="137">
        <f t="shared" si="5"/>
        <v>0</v>
      </c>
      <c r="N114" s="137">
        <f t="shared" si="5"/>
        <v>0</v>
      </c>
      <c r="O114" s="137">
        <f t="shared" si="5"/>
        <v>0</v>
      </c>
      <c r="P114" s="137">
        <f t="shared" si="5"/>
        <v>0</v>
      </c>
      <c r="Q114" s="137">
        <f t="shared" si="6"/>
        <v>0</v>
      </c>
      <c r="R114" s="137">
        <f t="shared" si="6"/>
        <v>0</v>
      </c>
      <c r="S114" s="137">
        <f t="shared" si="6"/>
        <v>0</v>
      </c>
      <c r="T114" s="137">
        <f t="shared" si="6"/>
        <v>0</v>
      </c>
      <c r="U114">
        <f>_xlfn.IFNA(VLOOKUP(Table2[[#This Row],[Website]],'Contacted Companies'!$C$2:$L$28,11,FALSE),0)</f>
        <v>0</v>
      </c>
      <c r="V114" s="87"/>
      <c r="W114" s="87"/>
      <c r="X114" s="87"/>
      <c r="Y114" s="87"/>
      <c r="Z114" s="134" t="str">
        <f>VLOOKUP($B114,Table1[#All],2,FALSE)</f>
        <v>901 S Prairie St</v>
      </c>
      <c r="AA114" s="130" t="str">
        <f>VLOOKUP($B114,Table1[#All],3,FALSE)</f>
        <v>Brookston</v>
      </c>
      <c r="AB114" s="130" t="str">
        <f>VLOOKUP($B114,Table1[#All],4,FALSE)</f>
        <v>White</v>
      </c>
      <c r="AC114" s="130">
        <f>VLOOKUP($B114,'Address sheet'!A113:E657,5,FALSE)</f>
        <v>2</v>
      </c>
    </row>
    <row r="115" spans="1:29" hidden="1" x14ac:dyDescent="0.3">
      <c r="A115" s="28">
        <v>114</v>
      </c>
      <c r="B115" s="24" t="s">
        <v>580</v>
      </c>
      <c r="C115" s="31" t="s">
        <v>581</v>
      </c>
      <c r="D115" s="24">
        <f>IF('Final List'!$C115=0,0,1)</f>
        <v>1</v>
      </c>
      <c r="E115" s="24" t="s">
        <v>40</v>
      </c>
      <c r="F115" s="24"/>
      <c r="G115" s="23" t="s">
        <v>45</v>
      </c>
      <c r="H115" s="48" t="s">
        <v>45</v>
      </c>
      <c r="I115" s="86"/>
      <c r="J115" s="49" t="s">
        <v>582</v>
      </c>
      <c r="K115" s="2" t="s">
        <v>583</v>
      </c>
      <c r="L115" s="49" t="s">
        <v>584</v>
      </c>
      <c r="M115" s="137">
        <f t="shared" si="5"/>
        <v>0</v>
      </c>
      <c r="N115" s="137">
        <f t="shared" si="5"/>
        <v>0</v>
      </c>
      <c r="O115" s="137">
        <f t="shared" si="5"/>
        <v>0</v>
      </c>
      <c r="P115" s="137">
        <f t="shared" si="5"/>
        <v>0</v>
      </c>
      <c r="Q115" s="137">
        <f t="shared" si="6"/>
        <v>0</v>
      </c>
      <c r="R115" s="137">
        <f t="shared" si="6"/>
        <v>0</v>
      </c>
      <c r="S115" s="137">
        <f t="shared" si="6"/>
        <v>0</v>
      </c>
      <c r="T115" s="137">
        <f t="shared" si="6"/>
        <v>0</v>
      </c>
      <c r="U115">
        <f>_xlfn.IFNA(VLOOKUP(Table2[[#This Row],[Website]],'Contacted Companies'!$C$2:$L$28,11,FALSE),0)</f>
        <v>0</v>
      </c>
      <c r="V115" s="87" t="s">
        <v>585</v>
      </c>
      <c r="W115" s="87" t="s">
        <v>586</v>
      </c>
      <c r="X115" s="87"/>
      <c r="Y115" s="87"/>
      <c r="Z115" s="134" t="str">
        <f>VLOOKUP($B115,Table1[#All],2,FALSE)</f>
        <v>1509 Woodlawn Avenue</v>
      </c>
      <c r="AA115" s="130" t="str">
        <f>VLOOKUP($B115,Table1[#All],3,FALSE)</f>
        <v>Logansport</v>
      </c>
      <c r="AB115" s="130" t="str">
        <f>VLOOKUP($B115,Table1[#All],4,FALSE)</f>
        <v>Cass</v>
      </c>
      <c r="AC115" s="130">
        <f>VLOOKUP($B115,'Address sheet'!A114:E658,5,FALSE)</f>
        <v>0</v>
      </c>
    </row>
    <row r="116" spans="1:29" ht="28.8" hidden="1" x14ac:dyDescent="0.3">
      <c r="A116" s="27">
        <v>115</v>
      </c>
      <c r="B116" s="23" t="s">
        <v>587</v>
      </c>
      <c r="C116" s="34" t="s">
        <v>588</v>
      </c>
      <c r="D116" s="23">
        <f>IF('Final List'!$C116=0,0,1)</f>
        <v>1</v>
      </c>
      <c r="E116" s="23" t="s">
        <v>40</v>
      </c>
      <c r="F116" s="23"/>
      <c r="G116" s="23" t="s">
        <v>45</v>
      </c>
      <c r="H116" s="49" t="s">
        <v>589</v>
      </c>
      <c r="I116" s="86"/>
      <c r="J116" s="49"/>
      <c r="K116" s="44" t="s">
        <v>590</v>
      </c>
      <c r="L116" s="49"/>
      <c r="M116" s="137">
        <f t="shared" si="5"/>
        <v>0</v>
      </c>
      <c r="N116" s="137">
        <f t="shared" si="5"/>
        <v>0</v>
      </c>
      <c r="O116" s="137">
        <f t="shared" si="5"/>
        <v>0</v>
      </c>
      <c r="P116" s="137">
        <f t="shared" si="5"/>
        <v>0</v>
      </c>
      <c r="Q116" s="137">
        <f t="shared" si="6"/>
        <v>0</v>
      </c>
      <c r="R116" s="137">
        <f t="shared" si="6"/>
        <v>0</v>
      </c>
      <c r="S116" s="137">
        <f t="shared" si="6"/>
        <v>0</v>
      </c>
      <c r="T116" s="137">
        <f t="shared" si="6"/>
        <v>0</v>
      </c>
      <c r="U116">
        <f>_xlfn.IFNA(VLOOKUP(Table2[[#This Row],[Website]],'Contacted Companies'!$C$2:$L$28,11,FALSE),0)</f>
        <v>0</v>
      </c>
      <c r="V116" s="87"/>
      <c r="W116" s="87"/>
      <c r="X116" s="87"/>
      <c r="Y116" s="87"/>
      <c r="Z116" s="134" t="str">
        <f>VLOOKUP($B116,Table1[#All],2,FALSE)</f>
        <v>1650 Lilly Rd</v>
      </c>
      <c r="AA116" s="130" t="str">
        <f>VLOOKUP($B116,Table1[#All],3,FALSE)</f>
        <v>Lafayette</v>
      </c>
      <c r="AB116" s="130" t="str">
        <f>VLOOKUP($B116,Table1[#All],4,FALSE)</f>
        <v>Tippecanoe</v>
      </c>
      <c r="AC116" s="130">
        <f>VLOOKUP($B116,'Address sheet'!A115:E659,5,FALSE)</f>
        <v>650</v>
      </c>
    </row>
    <row r="117" spans="1:29" ht="28.8" hidden="1" x14ac:dyDescent="0.3">
      <c r="A117" s="28">
        <v>116</v>
      </c>
      <c r="B117" s="24" t="s">
        <v>591</v>
      </c>
      <c r="C117" s="31" t="s">
        <v>592</v>
      </c>
      <c r="D117" s="24">
        <f>IF('Final List'!$C117=0,0,1)</f>
        <v>1</v>
      </c>
      <c r="E117" s="24" t="s">
        <v>40</v>
      </c>
      <c r="F117" s="24"/>
      <c r="G117" s="23" t="s">
        <v>45</v>
      </c>
      <c r="H117" s="49" t="s">
        <v>589</v>
      </c>
      <c r="I117" s="86"/>
      <c r="J117" s="49"/>
      <c r="K117" s="44" t="s">
        <v>590</v>
      </c>
      <c r="L117" s="49"/>
      <c r="M117" s="137">
        <f t="shared" si="5"/>
        <v>0</v>
      </c>
      <c r="N117" s="137">
        <f t="shared" si="5"/>
        <v>0</v>
      </c>
      <c r="O117" s="137">
        <f t="shared" si="5"/>
        <v>0</v>
      </c>
      <c r="P117" s="137">
        <f t="shared" si="5"/>
        <v>0</v>
      </c>
      <c r="Q117" s="137">
        <f t="shared" si="6"/>
        <v>0</v>
      </c>
      <c r="R117" s="137">
        <f t="shared" si="6"/>
        <v>0</v>
      </c>
      <c r="S117" s="137">
        <f t="shared" si="6"/>
        <v>0</v>
      </c>
      <c r="T117" s="137">
        <f t="shared" si="6"/>
        <v>0</v>
      </c>
      <c r="U117">
        <f>_xlfn.IFNA(VLOOKUP(Table2[[#This Row],[Website]],'Contacted Companies'!$C$2:$L$28,11,FALSE),0)</f>
        <v>0</v>
      </c>
      <c r="V117" s="87"/>
      <c r="W117" s="87"/>
      <c r="X117" s="87"/>
      <c r="Y117" s="87"/>
      <c r="Z117" s="134" t="str">
        <f>VLOOKUP($B117,Table1[#All],2,FALSE)</f>
        <v>1650 Lilly Rd</v>
      </c>
      <c r="AA117" s="130" t="str">
        <f>VLOOKUP($B117,Table1[#All],3,FALSE)</f>
        <v>Lafayette</v>
      </c>
      <c r="AB117" s="130" t="str">
        <f>VLOOKUP($B117,Table1[#All],4,FALSE)</f>
        <v>Tippecanoe</v>
      </c>
      <c r="AC117" s="130">
        <f>VLOOKUP($B117,'Address sheet'!A116:E660,5,FALSE)</f>
        <v>0</v>
      </c>
    </row>
    <row r="118" spans="1:29" s="95" customFormat="1" hidden="1" x14ac:dyDescent="0.3">
      <c r="A118" s="90">
        <v>117</v>
      </c>
      <c r="B118" s="91" t="s">
        <v>593</v>
      </c>
      <c r="C118" s="92" t="s">
        <v>594</v>
      </c>
      <c r="D118" s="91">
        <f>IF('Final List'!$C118=0,0,1)</f>
        <v>1</v>
      </c>
      <c r="E118" s="91" t="s">
        <v>31</v>
      </c>
      <c r="F118" s="91"/>
      <c r="G118" s="23" t="s">
        <v>32</v>
      </c>
      <c r="H118" s="93">
        <f>_xlfn.IFNA(VLOOKUP(Table2[[#This Row],[Website]],'Contacted Companies'!$C$2:$L$28,5,FALSE),0)</f>
        <v>0</v>
      </c>
      <c r="I118" s="124"/>
      <c r="J118" s="93" t="s">
        <v>595</v>
      </c>
      <c r="K118" s="94" t="s">
        <v>36</v>
      </c>
      <c r="L118" s="93"/>
      <c r="M118" s="137">
        <f t="shared" si="5"/>
        <v>0</v>
      </c>
      <c r="N118" s="137">
        <f t="shared" si="5"/>
        <v>0</v>
      </c>
      <c r="O118" s="137">
        <f t="shared" si="5"/>
        <v>0</v>
      </c>
      <c r="P118" s="137">
        <f t="shared" si="5"/>
        <v>0</v>
      </c>
      <c r="Q118" s="137">
        <f t="shared" si="6"/>
        <v>0</v>
      </c>
      <c r="R118" s="137">
        <f t="shared" si="6"/>
        <v>0</v>
      </c>
      <c r="S118" s="137">
        <f t="shared" si="6"/>
        <v>0</v>
      </c>
      <c r="T118" s="137">
        <f t="shared" si="6"/>
        <v>0</v>
      </c>
      <c r="U118" s="95">
        <f>_xlfn.IFNA(VLOOKUP(Table2[[#This Row],[Website]],'Contacted Companies'!$C$2:$L$28,11,FALSE),0)</f>
        <v>0</v>
      </c>
      <c r="V118" s="95" t="s">
        <v>596</v>
      </c>
      <c r="Z118" s="134" t="str">
        <f>VLOOKUP($B118,Table1[#All],2,FALSE)</f>
        <v>307 S Main St</v>
      </c>
      <c r="AA118" s="132" t="str">
        <f>VLOOKUP($B118,Table1[#All],3,FALSE)</f>
        <v>Kirklin</v>
      </c>
      <c r="AB118" s="132" t="str">
        <f>VLOOKUP($B118,Table1[#All],4,FALSE)</f>
        <v>Clinton</v>
      </c>
      <c r="AC118" s="130" t="e">
        <f>VLOOKUP($B118,'Address sheet'!A117:E661,5,FALSE)</f>
        <v>#N/A</v>
      </c>
    </row>
    <row r="119" spans="1:29" s="95" customFormat="1" hidden="1" x14ac:dyDescent="0.3">
      <c r="A119" s="90">
        <v>118</v>
      </c>
      <c r="B119" s="91" t="s">
        <v>597</v>
      </c>
      <c r="C119" s="92" t="s">
        <v>598</v>
      </c>
      <c r="D119" s="91">
        <f>IF('Final List'!$C119=0,0,1)</f>
        <v>1</v>
      </c>
      <c r="E119" s="91"/>
      <c r="F119" s="91"/>
      <c r="G119" s="23" t="s">
        <v>32</v>
      </c>
      <c r="H119" s="93">
        <f>_xlfn.IFNA(VLOOKUP(Table2[[#This Row],[Website]],'Contacted Companies'!$C$2:$L$28,5,FALSE),0)</f>
        <v>0</v>
      </c>
      <c r="I119" s="124"/>
      <c r="J119" s="93" t="s">
        <v>564</v>
      </c>
      <c r="K119" s="94" t="s">
        <v>36</v>
      </c>
      <c r="L119" s="93"/>
      <c r="M119" s="137">
        <f t="shared" si="5"/>
        <v>0</v>
      </c>
      <c r="N119" s="137">
        <f t="shared" si="5"/>
        <v>0</v>
      </c>
      <c r="O119" s="137">
        <f t="shared" si="5"/>
        <v>0</v>
      </c>
      <c r="P119" s="137">
        <f t="shared" si="5"/>
        <v>0</v>
      </c>
      <c r="Q119" s="137">
        <f t="shared" si="6"/>
        <v>0</v>
      </c>
      <c r="R119" s="137">
        <f t="shared" si="6"/>
        <v>0</v>
      </c>
      <c r="S119" s="137">
        <f t="shared" si="6"/>
        <v>0</v>
      </c>
      <c r="T119" s="137">
        <f t="shared" si="6"/>
        <v>0</v>
      </c>
      <c r="U119" s="95">
        <f>_xlfn.IFNA(VLOOKUP(Table2[[#This Row],[Website]],'Contacted Companies'!$C$2:$L$28,11,FALSE),0)</f>
        <v>0</v>
      </c>
      <c r="Z119" s="134" t="str">
        <f>VLOOKUP($B119,Table1[#All],2,FALSE)</f>
        <v>9560 E. County Rd. 600 N.</v>
      </c>
      <c r="AA119" s="132" t="str">
        <f>VLOOKUP($B119,Table1[#All],3,FALSE)</f>
        <v>Forest</v>
      </c>
      <c r="AB119" s="132" t="str">
        <f>VLOOKUP($B119,Table1[#All],4,FALSE)</f>
        <v>Clinton</v>
      </c>
      <c r="AC119" s="130">
        <f>VLOOKUP($B119,'Address sheet'!A118:E662,5,FALSE)</f>
        <v>2</v>
      </c>
    </row>
    <row r="120" spans="1:29" ht="129.6" hidden="1" x14ac:dyDescent="0.3">
      <c r="A120" s="27">
        <v>119</v>
      </c>
      <c r="B120" s="23" t="s">
        <v>599</v>
      </c>
      <c r="C120" s="32" t="s">
        <v>600</v>
      </c>
      <c r="D120" s="23">
        <f>IF('Final List'!$C120=0,0,1)</f>
        <v>1</v>
      </c>
      <c r="E120" s="23" t="s">
        <v>40</v>
      </c>
      <c r="F120" s="23"/>
      <c r="G120" s="23" t="s">
        <v>190</v>
      </c>
      <c r="H120" s="49" t="s">
        <v>355</v>
      </c>
      <c r="I120" s="49" t="s">
        <v>601</v>
      </c>
      <c r="J120" s="48" t="s">
        <v>602</v>
      </c>
      <c r="K120" s="44" t="s">
        <v>36</v>
      </c>
      <c r="L120" s="49"/>
      <c r="M120" s="137">
        <f t="shared" si="5"/>
        <v>0</v>
      </c>
      <c r="N120" s="137">
        <f t="shared" si="5"/>
        <v>0</v>
      </c>
      <c r="O120" s="137">
        <f t="shared" si="5"/>
        <v>0</v>
      </c>
      <c r="P120" s="137">
        <f t="shared" si="5"/>
        <v>0</v>
      </c>
      <c r="Q120" s="137">
        <f t="shared" si="6"/>
        <v>0</v>
      </c>
      <c r="R120" s="137">
        <f t="shared" si="6"/>
        <v>0</v>
      </c>
      <c r="S120" s="137">
        <f t="shared" si="6"/>
        <v>0</v>
      </c>
      <c r="T120" s="137">
        <f t="shared" si="6"/>
        <v>0</v>
      </c>
      <c r="U120">
        <f>_xlfn.IFNA(VLOOKUP(Table2[[#This Row],[Website]],'Contacted Companies'!$C$2:$L$28,11,FALSE),0)</f>
        <v>0</v>
      </c>
      <c r="V120" s="108" t="s">
        <v>603</v>
      </c>
      <c r="W120" s="87" t="s">
        <v>604</v>
      </c>
      <c r="X120" s="87"/>
      <c r="Y120" s="87"/>
      <c r="Z120" s="134" t="str">
        <f>VLOOKUP($B120,Table1[#All],2,FALSE)</f>
        <v>2845 W State Road 28</v>
      </c>
      <c r="AA120" s="130" t="str">
        <f>VLOOKUP($B120,Table1[#All],3,FALSE)</f>
        <v>Frankfort</v>
      </c>
      <c r="AB120" s="130" t="str">
        <f>VLOOKUP($B120,Table1[#All],4,FALSE)</f>
        <v>Clinton</v>
      </c>
      <c r="AC120" s="130" t="e">
        <f>VLOOKUP($B120,'Address sheet'!A119:E663,5,FALSE)</f>
        <v>#N/A</v>
      </c>
    </row>
    <row r="121" spans="1:29" ht="273.60000000000002" hidden="1" x14ac:dyDescent="0.3">
      <c r="A121" s="28" t="s">
        <v>605</v>
      </c>
      <c r="B121" s="24" t="s">
        <v>606</v>
      </c>
      <c r="C121" s="31" t="s">
        <v>607</v>
      </c>
      <c r="D121" s="24">
        <f>IF('Final List'!$C121=0,0,1)</f>
        <v>1</v>
      </c>
      <c r="E121" s="24"/>
      <c r="F121" s="24"/>
      <c r="G121" s="23" t="s">
        <v>45</v>
      </c>
      <c r="H121" s="49" t="s">
        <v>45</v>
      </c>
      <c r="I121" s="49" t="s">
        <v>608</v>
      </c>
      <c r="J121" s="49" t="s">
        <v>609</v>
      </c>
      <c r="K121" s="2" t="s">
        <v>36</v>
      </c>
      <c r="L121" s="49" t="s">
        <v>610</v>
      </c>
      <c r="M121" s="137">
        <f t="shared" si="5"/>
        <v>0</v>
      </c>
      <c r="N121" s="137">
        <f t="shared" si="5"/>
        <v>1</v>
      </c>
      <c r="O121" s="137">
        <f t="shared" si="5"/>
        <v>0</v>
      </c>
      <c r="P121" s="137">
        <f t="shared" si="5"/>
        <v>0</v>
      </c>
      <c r="Q121" s="137">
        <f t="shared" si="6"/>
        <v>0</v>
      </c>
      <c r="R121" s="137">
        <f t="shared" si="6"/>
        <v>0</v>
      </c>
      <c r="S121" s="137">
        <f t="shared" si="6"/>
        <v>0</v>
      </c>
      <c r="T121" s="137">
        <f t="shared" si="6"/>
        <v>0</v>
      </c>
      <c r="U121">
        <f>_xlfn.IFNA(VLOOKUP(Table2[[#This Row],[Website]],'Contacted Companies'!$C$2:$L$28,11,FALSE),0)</f>
        <v>0</v>
      </c>
      <c r="V121" s="108" t="s">
        <v>611</v>
      </c>
      <c r="W121" s="87" t="s">
        <v>612</v>
      </c>
      <c r="X121" s="87"/>
      <c r="Y121" s="87"/>
      <c r="Z121" s="134" t="str">
        <f>VLOOKUP($B121,Table1[#All],2,FALSE)</f>
        <v>11778 S 600 W</v>
      </c>
      <c r="AA121" s="130" t="str">
        <f>VLOOKUP($B121,Table1[#All],3,FALSE)</f>
        <v>Covington</v>
      </c>
      <c r="AB121" s="130" t="str">
        <f>VLOOKUP($B121,Table1[#All],4,FALSE)</f>
        <v>Warren</v>
      </c>
      <c r="AC121" s="130">
        <f>VLOOKUP($B121,'Address sheet'!A120:E664,5,FALSE)</f>
        <v>188</v>
      </c>
    </row>
    <row r="122" spans="1:29" ht="144" hidden="1" x14ac:dyDescent="0.3">
      <c r="A122" s="27">
        <v>121</v>
      </c>
      <c r="B122" s="23" t="s">
        <v>613</v>
      </c>
      <c r="C122" s="34" t="s">
        <v>614</v>
      </c>
      <c r="D122" s="23">
        <f>IF('Final List'!$C122=0,0,1)</f>
        <v>1</v>
      </c>
      <c r="E122" s="23" t="s">
        <v>40</v>
      </c>
      <c r="F122" s="23"/>
      <c r="G122" s="23" t="s">
        <v>45</v>
      </c>
      <c r="H122" s="49" t="s">
        <v>102</v>
      </c>
      <c r="I122" s="49" t="s">
        <v>615</v>
      </c>
      <c r="J122" s="48" t="s">
        <v>616</v>
      </c>
      <c r="K122" s="44" t="s">
        <v>36</v>
      </c>
      <c r="L122" s="49" t="s">
        <v>617</v>
      </c>
      <c r="M122" s="137">
        <f t="shared" si="5"/>
        <v>0</v>
      </c>
      <c r="N122" s="137">
        <f t="shared" si="5"/>
        <v>0</v>
      </c>
      <c r="O122" s="137">
        <f t="shared" si="5"/>
        <v>0</v>
      </c>
      <c r="P122" s="137">
        <f t="shared" si="5"/>
        <v>0</v>
      </c>
      <c r="Q122" s="137">
        <f t="shared" si="6"/>
        <v>0</v>
      </c>
      <c r="R122" s="137">
        <f t="shared" si="6"/>
        <v>0</v>
      </c>
      <c r="S122" s="137">
        <f t="shared" si="6"/>
        <v>0</v>
      </c>
      <c r="T122" s="137">
        <f t="shared" si="6"/>
        <v>0</v>
      </c>
      <c r="U122">
        <f>_xlfn.IFNA(VLOOKUP(Table2[[#This Row],[Website]],'Contacted Companies'!$C$2:$L$28,11,FALSE),0)</f>
        <v>0</v>
      </c>
      <c r="V122" s="87"/>
      <c r="W122" s="87"/>
      <c r="X122" s="87"/>
      <c r="Y122" s="87" t="s">
        <v>618</v>
      </c>
      <c r="Z122" s="134" t="str">
        <f>VLOOKUP($B122,Table1[#All],2,FALSE)</f>
        <v>3595 W State Road 28</v>
      </c>
      <c r="AA122" s="130" t="str">
        <f>VLOOKUP($B122,Table1[#All],3,FALSE)</f>
        <v>Frankfort</v>
      </c>
      <c r="AB122" s="130" t="str">
        <f>VLOOKUP($B122,Table1[#All],4,FALSE)</f>
        <v>Clinton</v>
      </c>
      <c r="AC122" s="130" t="e">
        <f>VLOOKUP($B122,'Address sheet'!A121:E665,5,FALSE)</f>
        <v>#N/A</v>
      </c>
    </row>
    <row r="123" spans="1:29" ht="100.8" hidden="1" x14ac:dyDescent="0.3">
      <c r="A123" s="28">
        <v>122</v>
      </c>
      <c r="B123" s="24" t="s">
        <v>619</v>
      </c>
      <c r="C123" s="31" t="s">
        <v>620</v>
      </c>
      <c r="D123" s="24">
        <f>IF('Final List'!$C123=0,0,1)</f>
        <v>1</v>
      </c>
      <c r="E123" s="24" t="s">
        <v>31</v>
      </c>
      <c r="F123" s="24"/>
      <c r="G123" s="23" t="s">
        <v>45</v>
      </c>
      <c r="H123" s="49" t="s">
        <v>621</v>
      </c>
      <c r="I123" s="49" t="s">
        <v>622</v>
      </c>
      <c r="J123" s="49"/>
      <c r="K123" s="2" t="s">
        <v>36</v>
      </c>
      <c r="L123" s="49" t="s">
        <v>623</v>
      </c>
      <c r="M123" s="137">
        <f t="shared" si="5"/>
        <v>0</v>
      </c>
      <c r="N123" s="137">
        <f t="shared" si="5"/>
        <v>0</v>
      </c>
      <c r="O123" s="137">
        <f t="shared" si="5"/>
        <v>0</v>
      </c>
      <c r="P123" s="137">
        <f t="shared" si="5"/>
        <v>0</v>
      </c>
      <c r="Q123" s="137">
        <f t="shared" si="6"/>
        <v>0</v>
      </c>
      <c r="R123" s="137">
        <f t="shared" si="6"/>
        <v>0</v>
      </c>
      <c r="S123" s="137">
        <f t="shared" si="6"/>
        <v>0</v>
      </c>
      <c r="T123" s="137">
        <f t="shared" si="6"/>
        <v>0</v>
      </c>
      <c r="U123">
        <f>_xlfn.IFNA(VLOOKUP(Table2[[#This Row],[Website]],'Contacted Companies'!$C$2:$L$28,11,FALSE),0)</f>
        <v>0</v>
      </c>
      <c r="V123" s="108" t="s">
        <v>624</v>
      </c>
      <c r="W123" s="87"/>
      <c r="X123" s="87"/>
      <c r="Y123" s="87"/>
      <c r="Z123" s="134" t="str">
        <f>VLOOKUP($B123,Table1[#All],2,FALSE)</f>
        <v>215 E Van Buren St</v>
      </c>
      <c r="AA123" s="130" t="str">
        <f>VLOOKUP($B123,Table1[#All],3,FALSE)</f>
        <v>Veedersburg</v>
      </c>
      <c r="AB123" s="130" t="str">
        <f>VLOOKUP($B123,Table1[#All],4,FALSE)</f>
        <v>Fountain</v>
      </c>
      <c r="AC123" s="130" t="e">
        <f>VLOOKUP($B123,'Address sheet'!A122:E666,5,FALSE)</f>
        <v>#N/A</v>
      </c>
    </row>
    <row r="124" spans="1:29" ht="129.6" hidden="1" x14ac:dyDescent="0.3">
      <c r="A124" s="27">
        <v>123</v>
      </c>
      <c r="B124" s="23" t="s">
        <v>625</v>
      </c>
      <c r="C124" s="34" t="s">
        <v>626</v>
      </c>
      <c r="D124" s="23">
        <f>IF('Final List'!$C124=0,0,1)</f>
        <v>1</v>
      </c>
      <c r="E124" s="23" t="s">
        <v>40</v>
      </c>
      <c r="F124" s="23"/>
      <c r="G124" s="23" t="s">
        <v>45</v>
      </c>
      <c r="H124" s="49" t="s">
        <v>102</v>
      </c>
      <c r="I124" s="49" t="s">
        <v>627</v>
      </c>
      <c r="J124" s="48" t="s">
        <v>628</v>
      </c>
      <c r="K124" s="44" t="s">
        <v>36</v>
      </c>
      <c r="L124" s="49"/>
      <c r="M124" s="137">
        <f t="shared" si="5"/>
        <v>0</v>
      </c>
      <c r="N124" s="137">
        <f t="shared" si="5"/>
        <v>0</v>
      </c>
      <c r="O124" s="137">
        <f t="shared" si="5"/>
        <v>0</v>
      </c>
      <c r="P124" s="137">
        <f t="shared" si="5"/>
        <v>0</v>
      </c>
      <c r="Q124" s="137">
        <f t="shared" si="6"/>
        <v>0</v>
      </c>
      <c r="R124" s="137">
        <f t="shared" si="6"/>
        <v>0</v>
      </c>
      <c r="S124" s="137">
        <f t="shared" si="6"/>
        <v>0</v>
      </c>
      <c r="T124" s="137">
        <f t="shared" si="6"/>
        <v>0</v>
      </c>
      <c r="U124">
        <f>_xlfn.IFNA(VLOOKUP(Table2[[#This Row],[Website]],'Contacted Companies'!$C$2:$L$28,11,FALSE),0)</f>
        <v>0</v>
      </c>
      <c r="V124" s="87"/>
      <c r="W124" s="87"/>
      <c r="X124" s="87"/>
      <c r="Y124" s="87"/>
      <c r="Z124" s="134" t="str">
        <f>VLOOKUP($B124,Table1[#All],2,FALSE)</f>
        <v>4385 S 1450 W</v>
      </c>
      <c r="AA124" s="130" t="str">
        <f>VLOOKUP($B124,Table1[#All],3,FALSE)</f>
        <v>Francesville</v>
      </c>
      <c r="AB124" s="130" t="str">
        <f>VLOOKUP($B124,Table1[#All],4,FALSE)</f>
        <v>Pulaski</v>
      </c>
      <c r="AC124" s="130">
        <f>VLOOKUP($B124,'Address sheet'!A123:E667,5,FALSE)</f>
        <v>100</v>
      </c>
    </row>
    <row r="125" spans="1:29" hidden="1" x14ac:dyDescent="0.3">
      <c r="A125" s="28">
        <v>124</v>
      </c>
      <c r="B125" s="24" t="s">
        <v>629</v>
      </c>
      <c r="C125" s="31">
        <v>0</v>
      </c>
      <c r="D125" s="24">
        <f>IF('Final List'!$C125=0,0,1)</f>
        <v>0</v>
      </c>
      <c r="E125" s="24"/>
      <c r="F125" s="24">
        <v>0</v>
      </c>
      <c r="G125" s="23" t="s">
        <v>32</v>
      </c>
      <c r="H125" s="49">
        <f>_xlfn.IFNA(VLOOKUP(Table2[[#This Row],[Website]],'Contacted Companies'!$C$2:$L$28,5,FALSE),0)</f>
        <v>0</v>
      </c>
      <c r="I125" s="49">
        <f>_xlfn.IFNA(VLOOKUP(Table2[[#This Row],[Website]],'Contacted Companies'!$C$2:$L$28,6,FALSE),0)</f>
        <v>0</v>
      </c>
      <c r="J125" s="93" t="s">
        <v>485</v>
      </c>
      <c r="K125" s="2" t="s">
        <v>36</v>
      </c>
      <c r="L125" s="49"/>
      <c r="M125" s="137">
        <f t="shared" si="5"/>
        <v>0</v>
      </c>
      <c r="N125" s="137">
        <f t="shared" si="5"/>
        <v>0</v>
      </c>
      <c r="O125" s="137">
        <f t="shared" si="5"/>
        <v>0</v>
      </c>
      <c r="P125" s="137">
        <f t="shared" si="5"/>
        <v>0</v>
      </c>
      <c r="Q125" s="137">
        <f t="shared" si="6"/>
        <v>0</v>
      </c>
      <c r="R125" s="137">
        <f t="shared" si="6"/>
        <v>0</v>
      </c>
      <c r="S125" s="137">
        <f t="shared" si="6"/>
        <v>0</v>
      </c>
      <c r="T125" s="137">
        <f t="shared" si="6"/>
        <v>0</v>
      </c>
      <c r="U125">
        <f>_xlfn.IFNA(VLOOKUP(Table2[[#This Row],[Website]],'Contacted Companies'!$C$2:$L$28,11,FALSE),0)</f>
        <v>0</v>
      </c>
      <c r="V125" s="87"/>
      <c r="W125" s="87"/>
      <c r="X125" s="87"/>
      <c r="Y125" s="87"/>
      <c r="Z125" s="134" t="str">
        <f>VLOOKUP($B125,Table1[#All],2,FALSE)</f>
        <v>1204 Darlington Ave</v>
      </c>
      <c r="AA125" s="130" t="str">
        <f>VLOOKUP($B125,Table1[#All],3,FALSE)</f>
        <v>Crawfordsville</v>
      </c>
      <c r="AB125" s="130" t="str">
        <f>VLOOKUP($B125,Table1[#All],4,FALSE)</f>
        <v>Montgomery</v>
      </c>
      <c r="AC125" s="130" t="e">
        <f>VLOOKUP($B125,'Address sheet'!A124:E668,5,FALSE)</f>
        <v>#N/A</v>
      </c>
    </row>
    <row r="126" spans="1:29" ht="28.8" hidden="1" x14ac:dyDescent="0.3">
      <c r="A126" s="27">
        <v>125</v>
      </c>
      <c r="B126" s="23" t="s">
        <v>630</v>
      </c>
      <c r="C126" s="34" t="s">
        <v>631</v>
      </c>
      <c r="D126" s="23">
        <f>IF('Final List'!$C126=0,0,1)</f>
        <v>1</v>
      </c>
      <c r="E126" s="23" t="s">
        <v>40</v>
      </c>
      <c r="F126" s="23"/>
      <c r="G126" s="23" t="s">
        <v>45</v>
      </c>
      <c r="H126" s="49" t="s">
        <v>632</v>
      </c>
      <c r="I126" s="49" t="s">
        <v>633</v>
      </c>
      <c r="J126" s="48"/>
      <c r="K126" s="44" t="s">
        <v>36</v>
      </c>
      <c r="L126" s="49"/>
      <c r="M126" s="137">
        <f t="shared" si="5"/>
        <v>0</v>
      </c>
      <c r="N126" s="137">
        <f t="shared" si="5"/>
        <v>0</v>
      </c>
      <c r="O126" s="137">
        <f t="shared" si="5"/>
        <v>0</v>
      </c>
      <c r="P126" s="137">
        <f t="shared" si="5"/>
        <v>0</v>
      </c>
      <c r="Q126" s="137">
        <f t="shared" si="6"/>
        <v>0</v>
      </c>
      <c r="R126" s="137">
        <f t="shared" si="6"/>
        <v>0</v>
      </c>
      <c r="S126" s="137">
        <f t="shared" si="6"/>
        <v>0</v>
      </c>
      <c r="T126" s="137">
        <f t="shared" si="6"/>
        <v>0</v>
      </c>
      <c r="U126">
        <f>_xlfn.IFNA(VLOOKUP(Table2[[#This Row],[Website]],'Contacted Companies'!$C$2:$L$28,11,FALSE),0)</f>
        <v>0</v>
      </c>
      <c r="V126" s="87"/>
      <c r="W126" s="87" t="s">
        <v>634</v>
      </c>
      <c r="X126" s="87"/>
      <c r="Y126" s="87"/>
      <c r="Z126" s="134" t="str">
        <f>VLOOKUP($B126,Table1[#All],2,FALSE)</f>
        <v>165 S County Road 300 W</v>
      </c>
      <c r="AA126" s="130" t="str">
        <f>VLOOKUP($B126,Table1[#All],3,FALSE)</f>
        <v>Frankfort</v>
      </c>
      <c r="AB126" s="130" t="str">
        <f>VLOOKUP($B126,Table1[#All],4,FALSE)</f>
        <v>Clinton</v>
      </c>
      <c r="AC126" s="130">
        <f>VLOOKUP($B126,'Address sheet'!A125:E669,5,FALSE)</f>
        <v>166</v>
      </c>
    </row>
    <row r="127" spans="1:29" s="95" customFormat="1" hidden="1" x14ac:dyDescent="0.3">
      <c r="A127" s="90">
        <v>126</v>
      </c>
      <c r="B127" s="91" t="s">
        <v>635</v>
      </c>
      <c r="C127" s="92" t="s">
        <v>636</v>
      </c>
      <c r="D127" s="91">
        <f>IF('Final List'!$C127=0,0,1)</f>
        <v>1</v>
      </c>
      <c r="E127" s="91"/>
      <c r="F127" s="91"/>
      <c r="G127" s="23" t="s">
        <v>45</v>
      </c>
      <c r="H127" s="93" t="s">
        <v>637</v>
      </c>
      <c r="I127" s="93" t="s">
        <v>638</v>
      </c>
      <c r="J127" s="93"/>
      <c r="K127" s="94" t="s">
        <v>36</v>
      </c>
      <c r="L127" s="93"/>
      <c r="M127" s="137">
        <f t="shared" si="5"/>
        <v>0</v>
      </c>
      <c r="N127" s="137">
        <f t="shared" si="5"/>
        <v>0</v>
      </c>
      <c r="O127" s="137">
        <f t="shared" si="5"/>
        <v>0</v>
      </c>
      <c r="P127" s="137">
        <f t="shared" si="5"/>
        <v>0</v>
      </c>
      <c r="Q127" s="137">
        <f t="shared" si="6"/>
        <v>0</v>
      </c>
      <c r="R127" s="137">
        <f t="shared" si="6"/>
        <v>0</v>
      </c>
      <c r="S127" s="137">
        <f t="shared" si="6"/>
        <v>0</v>
      </c>
      <c r="T127" s="137">
        <f t="shared" si="6"/>
        <v>0</v>
      </c>
      <c r="U127" s="95">
        <f>_xlfn.IFNA(VLOOKUP(Table2[[#This Row],[Website]],'Contacted Companies'!$C$2:$L$28,11,FALSE),0)</f>
        <v>0</v>
      </c>
      <c r="Z127" s="134" t="str">
        <f>VLOOKUP($B127,Table1[#All],2,FALSE)</f>
        <v>2418 West County Road 400 South</v>
      </c>
      <c r="AA127" s="132" t="str">
        <f>VLOOKUP($B127,Table1[#All],3,FALSE)</f>
        <v>Crawfordsville</v>
      </c>
      <c r="AB127" s="132" t="str">
        <f>VLOOKUP($B127,Table1[#All],4,FALSE)</f>
        <v>Montgomery</v>
      </c>
      <c r="AC127" s="130">
        <f>VLOOKUP($B127,'Address sheet'!A126:E670,5,FALSE)</f>
        <v>4</v>
      </c>
    </row>
    <row r="128" spans="1:29" ht="129.6" hidden="1" x14ac:dyDescent="0.3">
      <c r="A128" s="27">
        <v>127</v>
      </c>
      <c r="B128" s="23" t="s">
        <v>639</v>
      </c>
      <c r="C128" s="34" t="s">
        <v>640</v>
      </c>
      <c r="D128" s="23">
        <f>IF('Final List'!$C128=0,0,1)</f>
        <v>1</v>
      </c>
      <c r="E128" s="23" t="s">
        <v>31</v>
      </c>
      <c r="F128" s="23"/>
      <c r="G128" s="23" t="s">
        <v>45</v>
      </c>
      <c r="H128" s="49" t="s">
        <v>102</v>
      </c>
      <c r="I128" s="48" t="s">
        <v>641</v>
      </c>
      <c r="J128" s="49" t="s">
        <v>642</v>
      </c>
      <c r="K128" s="44" t="s">
        <v>36</v>
      </c>
      <c r="L128" s="49"/>
      <c r="M128" s="137">
        <f t="shared" si="5"/>
        <v>0</v>
      </c>
      <c r="N128" s="137">
        <f t="shared" si="5"/>
        <v>0</v>
      </c>
      <c r="O128" s="137">
        <f t="shared" si="5"/>
        <v>0</v>
      </c>
      <c r="P128" s="137">
        <f t="shared" si="5"/>
        <v>0</v>
      </c>
      <c r="Q128" s="137">
        <f t="shared" si="6"/>
        <v>0</v>
      </c>
      <c r="R128" s="137">
        <f t="shared" si="6"/>
        <v>0</v>
      </c>
      <c r="S128" s="137">
        <f t="shared" si="6"/>
        <v>0</v>
      </c>
      <c r="T128" s="137">
        <f t="shared" si="6"/>
        <v>0</v>
      </c>
      <c r="U128">
        <f>_xlfn.IFNA(VLOOKUP(Table2[[#This Row],[Website]],'Contacted Companies'!$C$2:$L$28,11,FALSE),0)</f>
        <v>0</v>
      </c>
      <c r="V128" s="87"/>
      <c r="W128" s="87"/>
      <c r="X128" s="87"/>
      <c r="Y128" s="87"/>
      <c r="Z128" s="134" t="str">
        <f>VLOOKUP($B128,Table1[#All],2,FALSE)</f>
        <v>480 E 150 S</v>
      </c>
      <c r="AA128" s="130" t="str">
        <f>VLOOKUP($B128,Table1[#All],3,FALSE)</f>
        <v>Winamac</v>
      </c>
      <c r="AB128" s="130" t="str">
        <f>VLOOKUP($B128,Table1[#All],4,FALSE)</f>
        <v>Pulaski</v>
      </c>
      <c r="AC128" s="130">
        <f>VLOOKUP($B128,'Address sheet'!A127:E671,5,FALSE)</f>
        <v>200</v>
      </c>
    </row>
    <row r="129" spans="1:29" ht="273.60000000000002" hidden="1" x14ac:dyDescent="0.3">
      <c r="A129" s="28">
        <v>128</v>
      </c>
      <c r="B129" s="24" t="s">
        <v>643</v>
      </c>
      <c r="C129" s="31" t="s">
        <v>644</v>
      </c>
      <c r="D129" s="24">
        <f>IF('Final List'!$C129=0,0,1)</f>
        <v>1</v>
      </c>
      <c r="E129" s="24" t="s">
        <v>40</v>
      </c>
      <c r="F129" s="24"/>
      <c r="G129" s="23" t="s">
        <v>45</v>
      </c>
      <c r="H129" s="49" t="s">
        <v>102</v>
      </c>
      <c r="I129" s="48" t="s">
        <v>645</v>
      </c>
      <c r="J129" s="49" t="s">
        <v>646</v>
      </c>
      <c r="K129" s="2" t="s">
        <v>36</v>
      </c>
      <c r="L129" s="49"/>
      <c r="M129" s="137">
        <f t="shared" si="5"/>
        <v>0</v>
      </c>
      <c r="N129" s="137">
        <f t="shared" si="5"/>
        <v>0</v>
      </c>
      <c r="O129" s="137">
        <f t="shared" si="5"/>
        <v>0</v>
      </c>
      <c r="P129" s="137">
        <f t="shared" si="5"/>
        <v>0</v>
      </c>
      <c r="Q129" s="137">
        <f t="shared" si="6"/>
        <v>0</v>
      </c>
      <c r="R129" s="137">
        <f t="shared" si="6"/>
        <v>0</v>
      </c>
      <c r="S129" s="137">
        <f t="shared" si="6"/>
        <v>0</v>
      </c>
      <c r="T129" s="137">
        <f t="shared" si="6"/>
        <v>0</v>
      </c>
      <c r="U129">
        <f>_xlfn.IFNA(VLOOKUP(Table2[[#This Row],[Website]],'Contacted Companies'!$C$2:$L$28,11,FALSE),0)</f>
        <v>0</v>
      </c>
      <c r="V129" s="87"/>
      <c r="W129" s="87"/>
      <c r="X129" s="87" t="s">
        <v>233</v>
      </c>
      <c r="Y129" s="87"/>
      <c r="Z129" s="134" t="str">
        <f>VLOOKUP($B129,Table1[#All],2,FALSE)</f>
        <v>612 W 11th St</v>
      </c>
      <c r="AA129" s="130" t="str">
        <f>VLOOKUP($B129,Table1[#All],3,FALSE)</f>
        <v>Winamac</v>
      </c>
      <c r="AB129" s="130" t="str">
        <f>VLOOKUP($B129,Table1[#All],4,FALSE)</f>
        <v>Pulaski</v>
      </c>
      <c r="AC129" s="130">
        <f>VLOOKUP($B129,'Address sheet'!A128:E672,5,FALSE)</f>
        <v>50</v>
      </c>
    </row>
    <row r="130" spans="1:29" ht="86.4" hidden="1" x14ac:dyDescent="0.3">
      <c r="A130" s="27">
        <v>129</v>
      </c>
      <c r="B130" s="23" t="s">
        <v>647</v>
      </c>
      <c r="C130" s="32" t="s">
        <v>648</v>
      </c>
      <c r="D130" s="23">
        <f>IF('Final List'!$C130=0,0,1)</f>
        <v>1</v>
      </c>
      <c r="E130" s="23" t="s">
        <v>40</v>
      </c>
      <c r="F130" s="23"/>
      <c r="G130" s="23" t="s">
        <v>649</v>
      </c>
      <c r="H130" s="49" t="s">
        <v>650</v>
      </c>
      <c r="I130" s="49">
        <f>_xlfn.IFNA(VLOOKUP(Table2[[#This Row],[Website]],'Contacted Companies'!$C$2:$L$28,6,FALSE),0)</f>
        <v>0</v>
      </c>
      <c r="J130" s="48" t="s">
        <v>651</v>
      </c>
      <c r="K130" s="44" t="s">
        <v>36</v>
      </c>
      <c r="L130" s="49"/>
      <c r="M130" s="137">
        <f t="shared" si="5"/>
        <v>0</v>
      </c>
      <c r="N130" s="137">
        <f t="shared" si="5"/>
        <v>0</v>
      </c>
      <c r="O130" s="137">
        <f t="shared" si="5"/>
        <v>0</v>
      </c>
      <c r="P130" s="137">
        <f t="shared" si="5"/>
        <v>0</v>
      </c>
      <c r="Q130" s="137">
        <f t="shared" si="6"/>
        <v>0</v>
      </c>
      <c r="R130" s="137">
        <f t="shared" si="6"/>
        <v>0</v>
      </c>
      <c r="S130" s="137">
        <f t="shared" si="6"/>
        <v>0</v>
      </c>
      <c r="T130" s="137">
        <f t="shared" si="6"/>
        <v>0</v>
      </c>
      <c r="U130">
        <f>_xlfn.IFNA(VLOOKUP(Table2[[#This Row],[Website]],'Contacted Companies'!$C$2:$L$28,11,FALSE),0)</f>
        <v>0</v>
      </c>
      <c r="V130" s="87"/>
      <c r="W130" s="87"/>
      <c r="X130" s="87"/>
      <c r="Y130" s="87"/>
      <c r="Z130" s="134" t="str">
        <f>VLOOKUP($B130,Table1[#All],2,FALSE)</f>
        <v>3720 US Hwy 52 South</v>
      </c>
      <c r="AA130" s="130" t="str">
        <f>VLOOKUP($B130,Table1[#All],3,FALSE)</f>
        <v>Lafayette</v>
      </c>
      <c r="AB130" s="130" t="str">
        <f>VLOOKUP($B130,Table1[#All],4,FALSE)</f>
        <v>Tippecanoe</v>
      </c>
      <c r="AC130" s="130">
        <f>VLOOKUP($B130,'Address sheet'!A129:E673,5,FALSE)</f>
        <v>200</v>
      </c>
    </row>
    <row r="131" spans="1:29" ht="288" hidden="1" x14ac:dyDescent="0.3">
      <c r="A131" s="28">
        <v>130</v>
      </c>
      <c r="B131" s="24" t="s">
        <v>652</v>
      </c>
      <c r="C131" s="31" t="s">
        <v>653</v>
      </c>
      <c r="D131" s="24">
        <f>IF('Final List'!$C131=0,0,1)</f>
        <v>1</v>
      </c>
      <c r="E131" s="24" t="s">
        <v>40</v>
      </c>
      <c r="F131" s="24"/>
      <c r="G131" s="24" t="s">
        <v>404</v>
      </c>
      <c r="H131" s="49" t="s">
        <v>654</v>
      </c>
      <c r="I131" s="49" t="s">
        <v>655</v>
      </c>
      <c r="J131" s="49" t="s">
        <v>656</v>
      </c>
      <c r="K131" s="2" t="s">
        <v>36</v>
      </c>
      <c r="L131" s="49"/>
      <c r="M131" s="137">
        <f t="shared" si="5"/>
        <v>0</v>
      </c>
      <c r="N131" s="137">
        <f t="shared" si="5"/>
        <v>0</v>
      </c>
      <c r="O131" s="137">
        <f t="shared" si="5"/>
        <v>0</v>
      </c>
      <c r="P131" s="137">
        <f t="shared" si="5"/>
        <v>0</v>
      </c>
      <c r="Q131" s="137">
        <f t="shared" si="6"/>
        <v>0</v>
      </c>
      <c r="R131" s="137">
        <f t="shared" si="6"/>
        <v>0</v>
      </c>
      <c r="S131" s="137">
        <f t="shared" si="6"/>
        <v>0</v>
      </c>
      <c r="T131" s="137">
        <f t="shared" si="6"/>
        <v>0</v>
      </c>
      <c r="U131">
        <f>_xlfn.IFNA(VLOOKUP(Table2[[#This Row],[Website]],'Contacted Companies'!$C$2:$L$28,11,FALSE),0)</f>
        <v>0</v>
      </c>
      <c r="V131" s="87"/>
      <c r="W131" s="87"/>
      <c r="X131" s="87" t="s">
        <v>233</v>
      </c>
      <c r="Y131" s="87"/>
      <c r="Z131" s="134" t="str">
        <f>VLOOKUP($B131,Table1[#All],2,FALSE)</f>
        <v>401 S Earl Ave Ste 3</v>
      </c>
      <c r="AA131" s="130" t="str">
        <f>VLOOKUP($B131,Table1[#All],3,FALSE)</f>
        <v>Lafayette</v>
      </c>
      <c r="AB131" s="130" t="str">
        <f>VLOOKUP($B131,Table1[#All],4,FALSE)</f>
        <v>Tippecanoe</v>
      </c>
      <c r="AC131" s="130">
        <f>VLOOKUP($B131,'Address sheet'!A130:E674,5,FALSE)</f>
        <v>290</v>
      </c>
    </row>
    <row r="132" spans="1:29" ht="158.4" hidden="1" x14ac:dyDescent="0.3">
      <c r="A132" s="27">
        <v>131</v>
      </c>
      <c r="B132" s="23" t="s">
        <v>657</v>
      </c>
      <c r="C132" s="32" t="s">
        <v>658</v>
      </c>
      <c r="D132" s="23">
        <f>IF('Final List'!$C132=0,0,1)</f>
        <v>1</v>
      </c>
      <c r="E132" s="23" t="s">
        <v>31</v>
      </c>
      <c r="F132" s="23"/>
      <c r="G132" s="23" t="s">
        <v>45</v>
      </c>
      <c r="H132" s="49" t="s">
        <v>659</v>
      </c>
      <c r="I132" s="49" t="s">
        <v>660</v>
      </c>
      <c r="J132" s="48" t="s">
        <v>661</v>
      </c>
      <c r="K132" s="44" t="s">
        <v>36</v>
      </c>
      <c r="L132" s="49" t="s">
        <v>662</v>
      </c>
      <c r="M132" s="137">
        <f t="shared" si="5"/>
        <v>0</v>
      </c>
      <c r="N132" s="137">
        <f t="shared" si="5"/>
        <v>0</v>
      </c>
      <c r="O132" s="137">
        <f t="shared" si="5"/>
        <v>0</v>
      </c>
      <c r="P132" s="137">
        <f t="shared" si="5"/>
        <v>1</v>
      </c>
      <c r="Q132" s="137">
        <f t="shared" si="6"/>
        <v>0</v>
      </c>
      <c r="R132" s="137">
        <f t="shared" si="6"/>
        <v>0</v>
      </c>
      <c r="S132" s="137">
        <f t="shared" si="6"/>
        <v>0</v>
      </c>
      <c r="T132" s="137">
        <f t="shared" si="6"/>
        <v>0</v>
      </c>
      <c r="U132">
        <f>_xlfn.IFNA(VLOOKUP(Table2[[#This Row],[Website]],'Contacted Companies'!$C$2:$L$28,11,FALSE),0)</f>
        <v>0</v>
      </c>
      <c r="V132" s="87"/>
      <c r="W132" s="87"/>
      <c r="X132" s="87"/>
      <c r="Y132" s="87"/>
      <c r="Z132" s="134" t="str">
        <f>VLOOKUP($B132,Table1[#All],2,FALSE)</f>
        <v>2251 Staggerwing Ln</v>
      </c>
      <c r="AA132" s="130" t="str">
        <f>VLOOKUP($B132,Table1[#All],3,FALSE)</f>
        <v>Lafayette</v>
      </c>
      <c r="AB132" s="130" t="str">
        <f>VLOOKUP($B132,Table1[#All],4,FALSE)</f>
        <v>Tippecanoe</v>
      </c>
      <c r="AC132" s="130">
        <f>VLOOKUP($B132,'Address sheet'!A131:E675,5,FALSE)</f>
        <v>6</v>
      </c>
    </row>
    <row r="133" spans="1:29" ht="115.2" hidden="1" x14ac:dyDescent="0.3">
      <c r="A133" s="28">
        <v>132</v>
      </c>
      <c r="B133" s="24" t="s">
        <v>663</v>
      </c>
      <c r="C133" s="31" t="s">
        <v>664</v>
      </c>
      <c r="D133" s="24">
        <f>IF('Final List'!$C133=0,0,1)</f>
        <v>1</v>
      </c>
      <c r="E133" s="24" t="s">
        <v>31</v>
      </c>
      <c r="F133" s="24"/>
      <c r="G133" s="23" t="s">
        <v>45</v>
      </c>
      <c r="H133" s="49" t="s">
        <v>102</v>
      </c>
      <c r="I133" s="49" t="s">
        <v>665</v>
      </c>
      <c r="J133" s="49" t="s">
        <v>666</v>
      </c>
      <c r="K133" s="2" t="s">
        <v>61</v>
      </c>
      <c r="L133" s="49" t="s">
        <v>667</v>
      </c>
      <c r="M133" s="137">
        <f t="shared" si="5"/>
        <v>1</v>
      </c>
      <c r="N133" s="137">
        <f t="shared" si="5"/>
        <v>1</v>
      </c>
      <c r="O133" s="137">
        <f t="shared" si="5"/>
        <v>0</v>
      </c>
      <c r="P133" s="137">
        <f t="shared" si="5"/>
        <v>0</v>
      </c>
      <c r="Q133" s="137">
        <f t="shared" si="6"/>
        <v>1</v>
      </c>
      <c r="R133" s="137">
        <f t="shared" si="6"/>
        <v>0</v>
      </c>
      <c r="S133" s="137">
        <f t="shared" si="6"/>
        <v>0</v>
      </c>
      <c r="T133" s="137">
        <f t="shared" si="6"/>
        <v>0</v>
      </c>
      <c r="U133">
        <f>_xlfn.IFNA(VLOOKUP(Table2[[#This Row],[Website]],'Contacted Companies'!$C$2:$L$28,11,FALSE),0)</f>
        <v>0</v>
      </c>
      <c r="V133" s="87"/>
      <c r="W133" s="87" t="s">
        <v>668</v>
      </c>
      <c r="X133" s="87"/>
      <c r="Y133" s="87"/>
      <c r="Z133" s="134" t="str">
        <f>VLOOKUP($B133,Table1[#All],2,FALSE)</f>
        <v>5262 N East Shafer Dr</v>
      </c>
      <c r="AA133" s="130" t="str">
        <f>VLOOKUP($B133,Table1[#All],3,FALSE)</f>
        <v>Monticello</v>
      </c>
      <c r="AB133" s="130" t="str">
        <f>VLOOKUP($B133,Table1[#All],4,FALSE)</f>
        <v>White</v>
      </c>
      <c r="AC133" s="130">
        <f>VLOOKUP($B133,'Address sheet'!A132:E676,5,FALSE)</f>
        <v>100</v>
      </c>
    </row>
    <row r="134" spans="1:29" s="95" customFormat="1" hidden="1" x14ac:dyDescent="0.3">
      <c r="A134" s="90">
        <v>133</v>
      </c>
      <c r="B134" s="91" t="s">
        <v>669</v>
      </c>
      <c r="C134" s="92">
        <v>0</v>
      </c>
      <c r="D134" s="91">
        <f>IF('Final List'!$C134=0,0,1)</f>
        <v>0</v>
      </c>
      <c r="E134" s="91"/>
      <c r="F134" s="91">
        <v>0</v>
      </c>
      <c r="G134" s="23" t="s">
        <v>32</v>
      </c>
      <c r="H134" s="93">
        <f>_xlfn.IFNA(VLOOKUP(Table2[[#This Row],[Website]],'Contacted Companies'!$C$2:$L$28,5,FALSE),0)</f>
        <v>0</v>
      </c>
      <c r="I134" s="123"/>
      <c r="J134" s="93" t="s">
        <v>670</v>
      </c>
      <c r="K134" s="94" t="s">
        <v>671</v>
      </c>
      <c r="L134" s="93"/>
      <c r="M134" s="137">
        <f t="shared" si="5"/>
        <v>0</v>
      </c>
      <c r="N134" s="137">
        <f t="shared" si="5"/>
        <v>0</v>
      </c>
      <c r="O134" s="137">
        <f t="shared" si="5"/>
        <v>0</v>
      </c>
      <c r="P134" s="137">
        <f t="shared" si="5"/>
        <v>0</v>
      </c>
      <c r="Q134" s="137">
        <f t="shared" si="6"/>
        <v>0</v>
      </c>
      <c r="R134" s="137">
        <f t="shared" si="6"/>
        <v>0</v>
      </c>
      <c r="S134" s="137">
        <f t="shared" si="6"/>
        <v>0</v>
      </c>
      <c r="T134" s="137">
        <f t="shared" si="6"/>
        <v>0</v>
      </c>
      <c r="U134" s="95">
        <f>_xlfn.IFNA(VLOOKUP(Table2[[#This Row],[Website]],'Contacted Companies'!$C$2:$L$28,11,FALSE),0)</f>
        <v>0</v>
      </c>
      <c r="Z134" s="134" t="str">
        <f>VLOOKUP($B134,Table1[#All],2,FALSE)</f>
        <v>1 Geddes Way</v>
      </c>
      <c r="AA134" s="132" t="str">
        <f>VLOOKUP($B134,Table1[#All],3,FALSE)</f>
        <v>West Lafayette</v>
      </c>
      <c r="AB134" s="132" t="str">
        <f>VLOOKUP($B134,Table1[#All],4,FALSE)</f>
        <v>Tippecanoe</v>
      </c>
      <c r="AC134" s="130">
        <f>VLOOKUP($B134,'Address sheet'!A133:E677,5,FALSE)</f>
        <v>200</v>
      </c>
    </row>
    <row r="135" spans="1:29" ht="100.8" hidden="1" x14ac:dyDescent="0.3">
      <c r="A135" s="28">
        <v>134</v>
      </c>
      <c r="B135" s="24" t="s">
        <v>672</v>
      </c>
      <c r="C135" s="31" t="s">
        <v>673</v>
      </c>
      <c r="D135" s="24">
        <f>IF('Final List'!$C135=0,0,1)</f>
        <v>1</v>
      </c>
      <c r="E135" s="24" t="s">
        <v>31</v>
      </c>
      <c r="F135" s="24"/>
      <c r="G135" s="23" t="s">
        <v>649</v>
      </c>
      <c r="H135" s="49" t="s">
        <v>650</v>
      </c>
      <c r="I135" s="49" t="s">
        <v>674</v>
      </c>
      <c r="J135" s="49" t="s">
        <v>675</v>
      </c>
      <c r="K135" s="2" t="s">
        <v>36</v>
      </c>
      <c r="L135" s="49"/>
      <c r="M135" s="137">
        <f t="shared" si="5"/>
        <v>0</v>
      </c>
      <c r="N135" s="137">
        <f t="shared" si="5"/>
        <v>0</v>
      </c>
      <c r="O135" s="137">
        <f t="shared" si="5"/>
        <v>0</v>
      </c>
      <c r="P135" s="137">
        <f t="shared" si="5"/>
        <v>0</v>
      </c>
      <c r="Q135" s="137">
        <f t="shared" si="6"/>
        <v>0</v>
      </c>
      <c r="R135" s="137">
        <f t="shared" si="6"/>
        <v>0</v>
      </c>
      <c r="S135" s="137">
        <f t="shared" si="6"/>
        <v>0</v>
      </c>
      <c r="T135" s="137">
        <f t="shared" si="6"/>
        <v>0</v>
      </c>
      <c r="U135">
        <f>_xlfn.IFNA(VLOOKUP(Table2[[#This Row],[Website]],'Contacted Companies'!$C$2:$L$28,11,FALSE),0)</f>
        <v>0</v>
      </c>
      <c r="V135" s="87"/>
      <c r="W135" s="87"/>
      <c r="X135" s="87"/>
      <c r="Y135" s="87"/>
      <c r="Z135" s="134" t="str">
        <f>VLOOKUP($B135,Table1[#All],2,FALSE)</f>
        <v>933 Hanawalt Rd / PO Box 217, PO Box 217</v>
      </c>
      <c r="AA135" s="130" t="str">
        <f>VLOOKUP($B135,Table1[#All],3,FALSE)</f>
        <v>Monticello</v>
      </c>
      <c r="AB135" s="130" t="str">
        <f>VLOOKUP($B135,Table1[#All],4,FALSE)</f>
        <v>White</v>
      </c>
      <c r="AC135" s="130">
        <f>VLOOKUP($B135,'Address sheet'!A134:E678,5,FALSE)</f>
        <v>12</v>
      </c>
    </row>
    <row r="136" spans="1:29" ht="72" hidden="1" x14ac:dyDescent="0.3">
      <c r="A136" s="27">
        <v>135</v>
      </c>
      <c r="B136" s="23" t="s">
        <v>676</v>
      </c>
      <c r="C136" s="32" t="s">
        <v>677</v>
      </c>
      <c r="D136" s="23">
        <f>IF('Final List'!$C136=0,0,1)</f>
        <v>1</v>
      </c>
      <c r="E136" s="23" t="s">
        <v>40</v>
      </c>
      <c r="F136" s="23"/>
      <c r="G136" s="24" t="s">
        <v>404</v>
      </c>
      <c r="H136" s="48" t="s">
        <v>678</v>
      </c>
      <c r="I136" s="48" t="s">
        <v>679</v>
      </c>
      <c r="J136" s="48" t="s">
        <v>680</v>
      </c>
      <c r="K136" s="44" t="s">
        <v>36</v>
      </c>
      <c r="L136" s="49"/>
      <c r="M136" s="137">
        <f t="shared" si="5"/>
        <v>0</v>
      </c>
      <c r="N136" s="137">
        <f t="shared" si="5"/>
        <v>0</v>
      </c>
      <c r="O136" s="137">
        <f t="shared" si="5"/>
        <v>0</v>
      </c>
      <c r="P136" s="137">
        <f t="shared" ref="P136:S199" si="7">IF(ISNUMBER(SEARCH(P$1,$L136))=TRUE,1,0)</f>
        <v>0</v>
      </c>
      <c r="Q136" s="137">
        <f t="shared" si="6"/>
        <v>0</v>
      </c>
      <c r="R136" s="137">
        <f t="shared" si="6"/>
        <v>0</v>
      </c>
      <c r="S136" s="137">
        <f t="shared" si="6"/>
        <v>0</v>
      </c>
      <c r="T136" s="137">
        <f t="shared" si="6"/>
        <v>0</v>
      </c>
      <c r="U136">
        <f>_xlfn.IFNA(VLOOKUP(Table2[[#This Row],[Website]],'Contacted Companies'!$C$2:$L$28,11,FALSE),0)</f>
        <v>0</v>
      </c>
      <c r="V136" s="87"/>
      <c r="W136" s="87" t="s">
        <v>681</v>
      </c>
      <c r="X136" s="87" t="s">
        <v>233</v>
      </c>
      <c r="Y136" s="87" t="s">
        <v>682</v>
      </c>
      <c r="Z136" s="134" t="str">
        <f>VLOOKUP($B136,Table1[#All],2,FALSE)</f>
        <v>450 E. Division Road</v>
      </c>
      <c r="AA136" s="130" t="str">
        <f>VLOOKUP($B136,Table1[#All],3,FALSE)</f>
        <v>Veedersburg</v>
      </c>
      <c r="AB136" s="130" t="str">
        <f>VLOOKUP($B136,Table1[#All],4,FALSE)</f>
        <v>Fountain</v>
      </c>
      <c r="AC136" s="130">
        <f>VLOOKUP($B136,'Address sheet'!A135:E679,5,FALSE)</f>
        <v>2</v>
      </c>
    </row>
    <row r="137" spans="1:29" ht="86.4" hidden="1" x14ac:dyDescent="0.3">
      <c r="A137" s="28">
        <v>136</v>
      </c>
      <c r="B137" s="24" t="s">
        <v>683</v>
      </c>
      <c r="C137" s="31" t="s">
        <v>684</v>
      </c>
      <c r="D137" s="24">
        <f>IF('Final List'!$C137=0,0,1)</f>
        <v>1</v>
      </c>
      <c r="E137" s="24" t="s">
        <v>40</v>
      </c>
      <c r="F137" s="24"/>
      <c r="G137" s="23" t="s">
        <v>649</v>
      </c>
      <c r="H137" s="49" t="str">
        <f>_xlfn.IFNA(VLOOKUP(Table2[[#This Row],[Website]],'Contacted Companies'!$C$2:$L$28,5,FALSE),0)</f>
        <v>Maintenance contractor</v>
      </c>
      <c r="I137" s="49" t="str">
        <f>_xlfn.IFNA(VLOOKUP(Table2[[#This Row],[Website]],'Contacted Companies'!$C$2:$L$28,6,FALSE),0)</f>
        <v>Custom Metal Fabrication, General Contracting, Millwright / Steel Erection, Industrial Doors, Concrete, Heavy and Specialty Hauling</v>
      </c>
      <c r="J137" s="49"/>
      <c r="K137" s="2" t="s">
        <v>36</v>
      </c>
      <c r="L137" s="49" t="s">
        <v>685</v>
      </c>
      <c r="M137" s="137">
        <f t="shared" ref="M137:S200" si="8">IF(ISNUMBER(SEARCH(M$1,$L137))=TRUE,1,0)</f>
        <v>0</v>
      </c>
      <c r="N137" s="137">
        <f t="shared" si="8"/>
        <v>1</v>
      </c>
      <c r="O137" s="137">
        <f t="shared" si="8"/>
        <v>0</v>
      </c>
      <c r="P137" s="137">
        <f t="shared" si="7"/>
        <v>0</v>
      </c>
      <c r="Q137" s="137">
        <f t="shared" si="6"/>
        <v>0</v>
      </c>
      <c r="R137" s="137">
        <f t="shared" si="6"/>
        <v>0</v>
      </c>
      <c r="S137" s="137">
        <f t="shared" si="6"/>
        <v>0</v>
      </c>
      <c r="T137" s="137">
        <f t="shared" si="6"/>
        <v>0</v>
      </c>
      <c r="U137" t="e">
        <f>_xlfn.IFNA(VLOOKUP(Table2[[#This Row],[Website]],'Contacted Companies'!$C$2:$L$28,11,FALSE),0)</f>
        <v>#REF!</v>
      </c>
      <c r="V137" s="87"/>
      <c r="W137" s="87"/>
      <c r="X137" s="87" t="s">
        <v>233</v>
      </c>
      <c r="Y137" s="87"/>
      <c r="Z137" s="134" t="str">
        <f>VLOOKUP($B137,Table1[#All],2,FALSE)</f>
        <v>1784 N US Highway 35</v>
      </c>
      <c r="AA137" s="130" t="str">
        <f>VLOOKUP($B137,Table1[#All],3,FALSE)</f>
        <v>Logansport</v>
      </c>
      <c r="AB137" s="130" t="str">
        <f>VLOOKUP($B137,Table1[#All],4,FALSE)</f>
        <v>Cass</v>
      </c>
      <c r="AC137" s="130" t="e">
        <f>VLOOKUP($B137,'Address sheet'!A136:E680,5,FALSE)</f>
        <v>#N/A</v>
      </c>
    </row>
    <row r="138" spans="1:29" ht="331.2" hidden="1" x14ac:dyDescent="0.3">
      <c r="A138" s="27">
        <v>137</v>
      </c>
      <c r="B138" s="23" t="s">
        <v>686</v>
      </c>
      <c r="C138" s="34" t="s">
        <v>687</v>
      </c>
      <c r="D138" s="23">
        <f>IF('Final List'!$C138=0,0,1)</f>
        <v>1</v>
      </c>
      <c r="E138" s="23" t="s">
        <v>40</v>
      </c>
      <c r="F138" s="23"/>
      <c r="G138" s="23" t="s">
        <v>32</v>
      </c>
      <c r="H138" s="48" t="s">
        <v>688</v>
      </c>
      <c r="I138" s="48" t="s">
        <v>689</v>
      </c>
      <c r="J138" s="48" t="s">
        <v>690</v>
      </c>
      <c r="K138" s="44" t="s">
        <v>36</v>
      </c>
      <c r="L138" s="49"/>
      <c r="M138" s="137">
        <f t="shared" si="8"/>
        <v>0</v>
      </c>
      <c r="N138" s="137">
        <f t="shared" si="8"/>
        <v>0</v>
      </c>
      <c r="O138" s="137">
        <f t="shared" si="8"/>
        <v>0</v>
      </c>
      <c r="P138" s="137">
        <f t="shared" si="7"/>
        <v>0</v>
      </c>
      <c r="Q138" s="137">
        <f t="shared" si="6"/>
        <v>0</v>
      </c>
      <c r="R138" s="137">
        <f t="shared" si="6"/>
        <v>0</v>
      </c>
      <c r="S138" s="137">
        <f t="shared" si="6"/>
        <v>0</v>
      </c>
      <c r="T138" s="137">
        <f t="shared" si="6"/>
        <v>0</v>
      </c>
      <c r="U138">
        <f>_xlfn.IFNA(VLOOKUP(Table2[[#This Row],[Website]],'Contacted Companies'!$C$2:$L$28,11,FALSE),0)</f>
        <v>0</v>
      </c>
      <c r="V138" s="87"/>
      <c r="W138" s="87"/>
      <c r="X138" s="87"/>
      <c r="Y138" s="87"/>
      <c r="Z138" s="134" t="str">
        <f>VLOOKUP($B138,Table1[#All],2,FALSE)</f>
        <v>337 Columbia Street</v>
      </c>
      <c r="AA138" s="130" t="str">
        <f>VLOOKUP($B138,Table1[#All],3,FALSE)</f>
        <v>Lafayette</v>
      </c>
      <c r="AB138" s="130" t="str">
        <f>VLOOKUP($B138,Table1[#All],4,FALSE)</f>
        <v>Tippecanoe</v>
      </c>
      <c r="AC138" s="130">
        <f>VLOOKUP($B138,'Address sheet'!A137:E681,5,FALSE)</f>
        <v>14</v>
      </c>
    </row>
    <row r="139" spans="1:29" ht="187.2" hidden="1" x14ac:dyDescent="0.3">
      <c r="A139" s="28">
        <v>138</v>
      </c>
      <c r="B139" s="24" t="s">
        <v>691</v>
      </c>
      <c r="C139" s="31" t="s">
        <v>692</v>
      </c>
      <c r="D139" s="24">
        <f>IF('Final List'!$C139=0,0,1)</f>
        <v>0</v>
      </c>
      <c r="E139" s="24"/>
      <c r="F139" s="24"/>
      <c r="G139" s="23" t="s">
        <v>32</v>
      </c>
      <c r="H139" s="48" t="s">
        <v>693</v>
      </c>
      <c r="I139" s="48"/>
      <c r="J139" s="49" t="s">
        <v>694</v>
      </c>
      <c r="K139" s="2" t="s">
        <v>36</v>
      </c>
      <c r="L139" s="49"/>
      <c r="M139" s="137">
        <f t="shared" si="8"/>
        <v>0</v>
      </c>
      <c r="N139" s="137">
        <f t="shared" si="8"/>
        <v>0</v>
      </c>
      <c r="O139" s="137">
        <f t="shared" si="8"/>
        <v>0</v>
      </c>
      <c r="P139" s="137">
        <f t="shared" si="7"/>
        <v>0</v>
      </c>
      <c r="Q139" s="137">
        <f t="shared" si="6"/>
        <v>0</v>
      </c>
      <c r="R139" s="137">
        <f t="shared" si="6"/>
        <v>0</v>
      </c>
      <c r="S139" s="137">
        <f t="shared" si="6"/>
        <v>0</v>
      </c>
      <c r="T139" s="137">
        <f t="shared" si="6"/>
        <v>0</v>
      </c>
      <c r="U139">
        <f>_xlfn.IFNA(VLOOKUP(Table2[[#This Row],[Website]],'Contacted Companies'!$C$2:$L$28,11,FALSE),0)</f>
        <v>0</v>
      </c>
      <c r="V139" s="87"/>
      <c r="W139" s="87"/>
      <c r="X139" s="87"/>
      <c r="Y139" s="87"/>
      <c r="Z139" s="134" t="str">
        <f>VLOOKUP($B139,Table1[#All],2,FALSE)</f>
        <v>725 BURLINGTON AVE</v>
      </c>
      <c r="AA139" s="130" t="str">
        <f>VLOOKUP($B139,Table1[#All],3,FALSE)</f>
        <v>LOGANSPORT</v>
      </c>
      <c r="AB139" s="130" t="str">
        <f>VLOOKUP($B139,Table1[#All],4,FALSE)</f>
        <v>Cass</v>
      </c>
      <c r="AC139" s="130">
        <f>VLOOKUP($B139,'Address sheet'!A138:E682,5,FALSE)</f>
        <v>0</v>
      </c>
    </row>
    <row r="140" spans="1:29" ht="43.2" hidden="1" x14ac:dyDescent="0.3">
      <c r="A140" s="27">
        <v>139</v>
      </c>
      <c r="B140" s="23" t="s">
        <v>695</v>
      </c>
      <c r="C140" s="34" t="s">
        <v>696</v>
      </c>
      <c r="D140" s="23">
        <f>IF('Final List'!$C140=0,0,1)</f>
        <v>1</v>
      </c>
      <c r="E140" s="23" t="s">
        <v>40</v>
      </c>
      <c r="F140" s="23"/>
      <c r="G140" s="23" t="s">
        <v>649</v>
      </c>
      <c r="H140" s="49" t="s">
        <v>697</v>
      </c>
      <c r="I140" s="49" t="s">
        <v>698</v>
      </c>
      <c r="J140" s="48"/>
      <c r="K140" s="44" t="s">
        <v>36</v>
      </c>
      <c r="L140" s="49"/>
      <c r="M140" s="137">
        <f t="shared" si="8"/>
        <v>0</v>
      </c>
      <c r="N140" s="137">
        <f t="shared" si="8"/>
        <v>0</v>
      </c>
      <c r="O140" s="137">
        <f t="shared" si="8"/>
        <v>0</v>
      </c>
      <c r="P140" s="137">
        <f t="shared" si="7"/>
        <v>0</v>
      </c>
      <c r="Q140" s="137">
        <f t="shared" si="6"/>
        <v>0</v>
      </c>
      <c r="R140" s="137">
        <f t="shared" si="6"/>
        <v>0</v>
      </c>
      <c r="S140" s="137">
        <f t="shared" si="6"/>
        <v>0</v>
      </c>
      <c r="T140" s="137">
        <f t="shared" si="6"/>
        <v>0</v>
      </c>
      <c r="U140">
        <f>_xlfn.IFNA(VLOOKUP(Table2[[#This Row],[Website]],'Contacted Companies'!$C$2:$L$28,11,FALSE),0)</f>
        <v>0</v>
      </c>
      <c r="V140" s="87"/>
      <c r="W140" s="87"/>
      <c r="X140" s="87"/>
      <c r="Y140" s="87"/>
      <c r="Z140" s="134" t="str">
        <f>VLOOKUP($B140,Table1[#All],2,FALSE)</f>
        <v>80 Creasy Court</v>
      </c>
      <c r="AA140" s="130" t="str">
        <f>VLOOKUP($B140,Table1[#All],3,FALSE)</f>
        <v>Lafayette</v>
      </c>
      <c r="AB140" s="130" t="str">
        <f>VLOOKUP($B140,Table1[#All],4,FALSE)</f>
        <v>Tippecanoe</v>
      </c>
      <c r="AC140" s="130">
        <f>VLOOKUP($B140,'Address sheet'!A139:E683,5,FALSE)</f>
        <v>12</v>
      </c>
    </row>
    <row r="141" spans="1:29" hidden="1" x14ac:dyDescent="0.3">
      <c r="A141" s="28">
        <v>140</v>
      </c>
      <c r="B141" s="35" t="s">
        <v>699</v>
      </c>
      <c r="C141" s="31">
        <v>0</v>
      </c>
      <c r="D141" s="24">
        <f>IF('Final List'!$C141=0,0,1)</f>
        <v>0</v>
      </c>
      <c r="E141" s="24"/>
      <c r="F141" s="24">
        <v>0</v>
      </c>
      <c r="G141" s="23" t="s">
        <v>32</v>
      </c>
      <c r="H141" s="49">
        <f>_xlfn.IFNA(VLOOKUP(Table2[[#This Row],[Website]],'Contacted Companies'!$C$2:$L$28,5,FALSE),0)</f>
        <v>0</v>
      </c>
      <c r="I141" s="49">
        <f>_xlfn.IFNA(VLOOKUP(Table2[[#This Row],[Website]],'Contacted Companies'!$C$2:$L$28,6,FALSE),0)</f>
        <v>0</v>
      </c>
      <c r="J141" s="93" t="s">
        <v>670</v>
      </c>
      <c r="K141" s="2" t="s">
        <v>36</v>
      </c>
      <c r="L141" s="49"/>
      <c r="M141" s="137">
        <f t="shared" si="8"/>
        <v>0</v>
      </c>
      <c r="N141" s="137">
        <f t="shared" si="8"/>
        <v>0</v>
      </c>
      <c r="O141" s="137">
        <f t="shared" si="8"/>
        <v>0</v>
      </c>
      <c r="P141" s="137">
        <f t="shared" si="7"/>
        <v>0</v>
      </c>
      <c r="Q141" s="137">
        <f t="shared" si="6"/>
        <v>0</v>
      </c>
      <c r="R141" s="137">
        <f t="shared" si="6"/>
        <v>0</v>
      </c>
      <c r="S141" s="137">
        <f t="shared" si="6"/>
        <v>0</v>
      </c>
      <c r="T141" s="137">
        <f t="shared" si="6"/>
        <v>0</v>
      </c>
      <c r="U141">
        <f>_xlfn.IFNA(VLOOKUP(Table2[[#This Row],[Website]],'Contacted Companies'!$C$2:$L$28,11,FALSE),0)</f>
        <v>0</v>
      </c>
      <c r="V141" s="87"/>
      <c r="W141" s="87"/>
      <c r="X141" s="87"/>
      <c r="Y141" s="87"/>
      <c r="Z141" s="134" t="str">
        <f>VLOOKUP($B141,Table1[#All],2,FALSE)</f>
        <v>3000 Kent Ave Ste E1</v>
      </c>
      <c r="AA141" s="130" t="str">
        <f>VLOOKUP($B141,Table1[#All],3,FALSE)</f>
        <v>West Lafayette</v>
      </c>
      <c r="AB141" s="130" t="str">
        <f>VLOOKUP($B141,Table1[#All],4,FALSE)</f>
        <v>Tippecanoe</v>
      </c>
      <c r="AC141" s="130">
        <f>VLOOKUP($B141,'Address sheet'!A140:E684,5,FALSE)</f>
        <v>43</v>
      </c>
    </row>
    <row r="142" spans="1:29" ht="28.8" hidden="1" x14ac:dyDescent="0.3">
      <c r="A142" s="27">
        <v>141</v>
      </c>
      <c r="B142" s="36" t="s">
        <v>700</v>
      </c>
      <c r="C142" s="34" t="s">
        <v>701</v>
      </c>
      <c r="D142" s="23">
        <f>IF('Final List'!$C142=0,0,1)</f>
        <v>1</v>
      </c>
      <c r="E142" s="23" t="s">
        <v>40</v>
      </c>
      <c r="F142" s="23"/>
      <c r="G142" s="23" t="s">
        <v>45</v>
      </c>
      <c r="H142" s="49" t="s">
        <v>702</v>
      </c>
      <c r="I142" s="49" t="s">
        <v>703</v>
      </c>
      <c r="J142" s="48"/>
      <c r="K142" s="44" t="s">
        <v>36</v>
      </c>
      <c r="L142" s="49" t="s">
        <v>704</v>
      </c>
      <c r="M142" s="137">
        <f t="shared" si="8"/>
        <v>0</v>
      </c>
      <c r="N142" s="137">
        <f t="shared" si="8"/>
        <v>0</v>
      </c>
      <c r="O142" s="137">
        <f t="shared" si="8"/>
        <v>0</v>
      </c>
      <c r="P142" s="137">
        <f t="shared" si="7"/>
        <v>0</v>
      </c>
      <c r="Q142" s="137">
        <f t="shared" si="6"/>
        <v>0</v>
      </c>
      <c r="R142" s="137">
        <f t="shared" si="6"/>
        <v>0</v>
      </c>
      <c r="S142" s="137">
        <f t="shared" si="6"/>
        <v>0</v>
      </c>
      <c r="T142" s="137">
        <f t="shared" si="6"/>
        <v>0</v>
      </c>
      <c r="U142">
        <f>_xlfn.IFNA(VLOOKUP(Table2[[#This Row],[Website]],'Contacted Companies'!$C$2:$L$28,11,FALSE),0)</f>
        <v>0</v>
      </c>
      <c r="V142" s="87" t="s">
        <v>705</v>
      </c>
      <c r="W142" s="87"/>
      <c r="X142" s="87"/>
      <c r="Y142" s="87"/>
      <c r="Z142" s="134" t="str">
        <f>VLOOKUP($B142,Table1[#All],2,FALSE)</f>
        <v>1100 E. ELMORE ST</v>
      </c>
      <c r="AA142" s="130" t="str">
        <f>VLOOKUP($B142,Table1[#All],3,FALSE)</f>
        <v>Crawfordsville</v>
      </c>
      <c r="AB142" s="130" t="str">
        <f>VLOOKUP($B142,Table1[#All],4,FALSE)</f>
        <v>Montgomery</v>
      </c>
      <c r="AC142" s="130">
        <f>VLOOKUP($B142,'Address sheet'!A141:E685,5,FALSE)</f>
        <v>8</v>
      </c>
    </row>
    <row r="143" spans="1:29" ht="115.2" hidden="1" x14ac:dyDescent="0.3">
      <c r="A143" s="28">
        <v>142</v>
      </c>
      <c r="B143" s="24" t="s">
        <v>706</v>
      </c>
      <c r="C143" s="31" t="s">
        <v>707</v>
      </c>
      <c r="D143" s="24">
        <f>IF('Final List'!$C143=0,0,1)</f>
        <v>1</v>
      </c>
      <c r="E143" s="24" t="s">
        <v>31</v>
      </c>
      <c r="F143" s="24"/>
      <c r="G143" s="23" t="s">
        <v>45</v>
      </c>
      <c r="H143" s="49" t="s">
        <v>708</v>
      </c>
      <c r="I143" s="49" t="s">
        <v>709</v>
      </c>
      <c r="J143" s="49" t="s">
        <v>710</v>
      </c>
      <c r="K143" s="2" t="s">
        <v>467</v>
      </c>
      <c r="L143" s="49" t="s">
        <v>711</v>
      </c>
      <c r="M143" s="137">
        <f t="shared" si="8"/>
        <v>0</v>
      </c>
      <c r="N143" s="137">
        <f t="shared" si="8"/>
        <v>0</v>
      </c>
      <c r="O143" s="137">
        <f t="shared" si="8"/>
        <v>0</v>
      </c>
      <c r="P143" s="137">
        <f t="shared" si="7"/>
        <v>1</v>
      </c>
      <c r="Q143" s="137">
        <f t="shared" si="6"/>
        <v>0</v>
      </c>
      <c r="R143" s="137">
        <f t="shared" si="6"/>
        <v>0</v>
      </c>
      <c r="S143" s="137">
        <f t="shared" si="6"/>
        <v>0</v>
      </c>
      <c r="T143" s="137">
        <f t="shared" si="6"/>
        <v>0</v>
      </c>
      <c r="U143">
        <f>_xlfn.IFNA(VLOOKUP(Table2[[#This Row],[Website]],'Contacted Companies'!$C$2:$L$28,11,FALSE),0)</f>
        <v>0</v>
      </c>
      <c r="V143" s="87" t="s">
        <v>712</v>
      </c>
      <c r="W143" s="87"/>
      <c r="X143" s="87"/>
      <c r="Y143" s="87"/>
      <c r="Z143" s="134" t="str">
        <f>VLOOKUP($B143,Table1[#All],2,FALSE)</f>
        <v>500 W Clinton St Ste 2</v>
      </c>
      <c r="AA143" s="130" t="str">
        <f>VLOOKUP($B143,Table1[#All],3,FALSE)</f>
        <v>Logansport</v>
      </c>
      <c r="AB143" s="130" t="str">
        <f>VLOOKUP($B143,Table1[#All],4,FALSE)</f>
        <v>Cass</v>
      </c>
      <c r="AC143" s="130" t="e">
        <f>VLOOKUP($B143,'Address sheet'!A142:E686,5,FALSE)</f>
        <v>#N/A</v>
      </c>
    </row>
    <row r="144" spans="1:29" ht="115.2" hidden="1" x14ac:dyDescent="0.3">
      <c r="A144" s="27">
        <v>143</v>
      </c>
      <c r="B144" s="23" t="s">
        <v>713</v>
      </c>
      <c r="C144" s="34" t="s">
        <v>714</v>
      </c>
      <c r="D144" s="23">
        <f>IF('Final List'!$C144=0,0,1)</f>
        <v>1</v>
      </c>
      <c r="E144" s="23" t="s">
        <v>31</v>
      </c>
      <c r="F144" s="23"/>
      <c r="G144" s="23" t="s">
        <v>45</v>
      </c>
      <c r="H144" s="49" t="str">
        <f>_xlfn.IFNA(VLOOKUP(Table2[[#This Row],[Website]],'Contacted Companies'!$C$2:$L$28,5,FALSE),0)</f>
        <v>Manufacturing</v>
      </c>
      <c r="I144" s="49" t="str">
        <f>_xlfn.IFNA(VLOOKUP(Table2[[#This Row],[Website]],'Contacted Companies'!$C$2:$L$28,6,FALSE),0)</f>
        <v>precision engineered steel castings</v>
      </c>
      <c r="J144" s="48"/>
      <c r="K144" s="44" t="s">
        <v>715</v>
      </c>
      <c r="L144" s="49" t="s">
        <v>716</v>
      </c>
      <c r="M144" s="137">
        <f t="shared" si="8"/>
        <v>0</v>
      </c>
      <c r="N144" s="137">
        <f t="shared" si="8"/>
        <v>0</v>
      </c>
      <c r="O144" s="137">
        <f t="shared" si="8"/>
        <v>0</v>
      </c>
      <c r="P144" s="137">
        <f t="shared" si="7"/>
        <v>0</v>
      </c>
      <c r="Q144" s="137">
        <f t="shared" si="6"/>
        <v>0</v>
      </c>
      <c r="R144" s="137">
        <f t="shared" si="6"/>
        <v>0</v>
      </c>
      <c r="S144" s="137">
        <f t="shared" si="6"/>
        <v>0</v>
      </c>
      <c r="T144" s="137">
        <f t="shared" si="6"/>
        <v>0</v>
      </c>
      <c r="U144" t="e">
        <f>_xlfn.IFNA(VLOOKUP(Table2[[#This Row],[Website]],'Contacted Companies'!$C$2:$L$28,11,FALSE),0)</f>
        <v>#REF!</v>
      </c>
      <c r="V144" s="108" t="s">
        <v>717</v>
      </c>
      <c r="W144" s="87"/>
      <c r="X144" s="87"/>
      <c r="Y144" s="108" t="s">
        <v>718</v>
      </c>
      <c r="Z144" s="134" t="str">
        <f>VLOOKUP($B144,Table1[#All],2,FALSE)</f>
        <v>900 Mound Street</v>
      </c>
      <c r="AA144" s="130" t="str">
        <f>VLOOKUP($B144,Table1[#All],3,FALSE)</f>
        <v>Attica</v>
      </c>
      <c r="AB144" s="130" t="str">
        <f>VLOOKUP($B144,Table1[#All],4,FALSE)</f>
        <v>Fountain</v>
      </c>
      <c r="AC144" s="130">
        <f>VLOOKUP($B144,'Address sheet'!A143:E687,5,FALSE)</f>
        <v>0</v>
      </c>
    </row>
    <row r="145" spans="1:29" ht="57.6" hidden="1" x14ac:dyDescent="0.3">
      <c r="A145" s="28">
        <v>144</v>
      </c>
      <c r="B145" s="24" t="s">
        <v>719</v>
      </c>
      <c r="C145" s="31" t="s">
        <v>720</v>
      </c>
      <c r="D145" s="24">
        <f>IF('Final List'!$C145=0,0,1)</f>
        <v>1</v>
      </c>
      <c r="E145" s="24" t="s">
        <v>31</v>
      </c>
      <c r="F145" s="24"/>
      <c r="G145" s="23" t="s">
        <v>80</v>
      </c>
      <c r="H145" s="49" t="s">
        <v>721</v>
      </c>
      <c r="I145" s="49" t="s">
        <v>722</v>
      </c>
      <c r="J145" s="49" t="s">
        <v>723</v>
      </c>
      <c r="K145" s="2" t="s">
        <v>36</v>
      </c>
      <c r="L145" s="49"/>
      <c r="M145" s="137">
        <f t="shared" si="8"/>
        <v>0</v>
      </c>
      <c r="N145" s="137">
        <f t="shared" si="8"/>
        <v>0</v>
      </c>
      <c r="O145" s="137">
        <f t="shared" si="8"/>
        <v>0</v>
      </c>
      <c r="P145" s="137">
        <f t="shared" si="7"/>
        <v>0</v>
      </c>
      <c r="Q145" s="137">
        <f t="shared" si="6"/>
        <v>0</v>
      </c>
      <c r="R145" s="137">
        <f t="shared" si="6"/>
        <v>0</v>
      </c>
      <c r="S145" s="137">
        <f t="shared" si="6"/>
        <v>0</v>
      </c>
      <c r="T145" s="137">
        <f t="shared" si="6"/>
        <v>0</v>
      </c>
      <c r="U145">
        <f>_xlfn.IFNA(VLOOKUP(Table2[[#This Row],[Website]],'Contacted Companies'!$C$2:$L$28,11,FALSE),0)</f>
        <v>0</v>
      </c>
      <c r="V145" s="87"/>
      <c r="W145" s="87"/>
      <c r="X145" s="87"/>
      <c r="Y145" s="87"/>
      <c r="Z145" s="134" t="str">
        <f>VLOOKUP($B145,Table1[#All],2,FALSE)</f>
        <v>59 S HOKE AVENUE</v>
      </c>
      <c r="AA145" s="130" t="str">
        <f>VLOOKUP($B145,Table1[#All],3,FALSE)</f>
        <v>FRANKFORT</v>
      </c>
      <c r="AB145" s="130" t="str">
        <f>VLOOKUP($B145,Table1[#All],4,FALSE)</f>
        <v>Clinton</v>
      </c>
      <c r="AC145" s="130">
        <f>VLOOKUP($B145,'Address sheet'!A144:E688,5,FALSE)</f>
        <v>3</v>
      </c>
    </row>
    <row r="146" spans="1:29" s="95" customFormat="1" hidden="1" x14ac:dyDescent="0.3">
      <c r="A146" s="90">
        <v>145</v>
      </c>
      <c r="B146" s="91" t="s">
        <v>724</v>
      </c>
      <c r="C146" s="92"/>
      <c r="D146" s="91">
        <f>IF('Final List'!$C146=0,0,1)</f>
        <v>0</v>
      </c>
      <c r="E146" s="91"/>
      <c r="F146" s="91"/>
      <c r="G146" s="23" t="s">
        <v>32</v>
      </c>
      <c r="H146" s="93">
        <f>_xlfn.IFNA(VLOOKUP(Table2[[#This Row],[Website]],'Contacted Companies'!$C$2:$L$28,5,FALSE),0)</f>
        <v>0</v>
      </c>
      <c r="I146" s="123"/>
      <c r="J146" s="93" t="s">
        <v>670</v>
      </c>
      <c r="K146" s="94" t="s">
        <v>36</v>
      </c>
      <c r="L146" s="93"/>
      <c r="M146" s="137">
        <f t="shared" si="8"/>
        <v>0</v>
      </c>
      <c r="N146" s="137">
        <f t="shared" si="8"/>
        <v>0</v>
      </c>
      <c r="O146" s="137">
        <f t="shared" si="8"/>
        <v>0</v>
      </c>
      <c r="P146" s="137">
        <f t="shared" si="7"/>
        <v>0</v>
      </c>
      <c r="Q146" s="137">
        <f t="shared" si="6"/>
        <v>0</v>
      </c>
      <c r="R146" s="137">
        <f t="shared" si="6"/>
        <v>0</v>
      </c>
      <c r="S146" s="137">
        <f t="shared" si="6"/>
        <v>0</v>
      </c>
      <c r="T146" s="137">
        <f t="shared" si="6"/>
        <v>0</v>
      </c>
      <c r="U146" s="95">
        <f>_xlfn.IFNA(VLOOKUP(Table2[[#This Row],[Website]],'Contacted Companies'!$C$2:$L$28,11,FALSE),0)</f>
        <v>0</v>
      </c>
      <c r="Z146" s="134" t="str">
        <f>VLOOKUP($B146,Table1[#All],2,FALSE)</f>
        <v>2760 E 200 N</v>
      </c>
      <c r="AA146" s="132" t="str">
        <f>VLOOKUP($B146,Table1[#All],3,FALSE)</f>
        <v>Winamac</v>
      </c>
      <c r="AB146" s="132" t="str">
        <f>VLOOKUP($B146,Table1[#All],4,FALSE)</f>
        <v>Pulaski</v>
      </c>
      <c r="AC146" s="130">
        <f>VLOOKUP($B146,'Address sheet'!A145:E689,5,FALSE)</f>
        <v>1</v>
      </c>
    </row>
    <row r="147" spans="1:29" ht="72" hidden="1" x14ac:dyDescent="0.3">
      <c r="A147" s="28">
        <v>146</v>
      </c>
      <c r="B147" s="24" t="s">
        <v>725</v>
      </c>
      <c r="C147" s="31" t="s">
        <v>726</v>
      </c>
      <c r="D147" s="24">
        <f>IF('Final List'!$C147=0,0,1)</f>
        <v>1</v>
      </c>
      <c r="E147" s="24" t="s">
        <v>31</v>
      </c>
      <c r="F147" s="24"/>
      <c r="G147" s="23" t="s">
        <v>32</v>
      </c>
      <c r="H147" s="49" t="s">
        <v>727</v>
      </c>
      <c r="I147" s="49">
        <f>_xlfn.IFNA(VLOOKUP(Table2[[#This Row],[Website]],'Contacted Companies'!$C$2:$L$28,6,FALSE),0)</f>
        <v>0</v>
      </c>
      <c r="J147" s="49" t="s">
        <v>728</v>
      </c>
      <c r="K147" s="2" t="s">
        <v>36</v>
      </c>
      <c r="L147" s="49" t="s">
        <v>729</v>
      </c>
      <c r="M147" s="137">
        <f t="shared" si="8"/>
        <v>0</v>
      </c>
      <c r="N147" s="137">
        <f t="shared" si="8"/>
        <v>0</v>
      </c>
      <c r="O147" s="137">
        <f t="shared" si="8"/>
        <v>0</v>
      </c>
      <c r="P147" s="137">
        <f t="shared" si="7"/>
        <v>0</v>
      </c>
      <c r="Q147" s="137">
        <f t="shared" si="6"/>
        <v>0</v>
      </c>
      <c r="R147" s="137">
        <f t="shared" si="6"/>
        <v>0</v>
      </c>
      <c r="S147" s="137">
        <f t="shared" si="6"/>
        <v>0</v>
      </c>
      <c r="T147" s="137">
        <f t="shared" si="6"/>
        <v>0</v>
      </c>
      <c r="U147">
        <f>_xlfn.IFNA(VLOOKUP(Table2[[#This Row],[Website]],'Contacted Companies'!$C$2:$L$28,11,FALSE),0)</f>
        <v>0</v>
      </c>
      <c r="V147" s="87"/>
      <c r="W147" s="87"/>
      <c r="X147" s="87"/>
      <c r="Y147" s="87"/>
      <c r="Z147" s="134" t="str">
        <f>VLOOKUP($B147,Table1[#All],2,FALSE)</f>
        <v>1388 W US HWY 136</v>
      </c>
      <c r="AA147" s="130" t="str">
        <f>VLOOKUP($B147,Table1[#All],3,FALSE)</f>
        <v>Crawfordsville</v>
      </c>
      <c r="AB147" s="130" t="str">
        <f>VLOOKUP($B147,Table1[#All],4,FALSE)</f>
        <v>Montgomery</v>
      </c>
      <c r="AC147" s="130">
        <f>VLOOKUP($B147,'Address sheet'!A146:E690,5,FALSE)</f>
        <v>9</v>
      </c>
    </row>
    <row r="148" spans="1:29" ht="230.4" hidden="1" x14ac:dyDescent="0.3">
      <c r="A148" s="27">
        <v>147</v>
      </c>
      <c r="B148" s="23" t="s">
        <v>730</v>
      </c>
      <c r="C148" s="32" t="s">
        <v>731</v>
      </c>
      <c r="D148" s="23">
        <f>IF('Final List'!$C148=0,0,1)</f>
        <v>1</v>
      </c>
      <c r="E148" s="23" t="s">
        <v>31</v>
      </c>
      <c r="F148" s="23"/>
      <c r="G148" s="23" t="s">
        <v>190</v>
      </c>
      <c r="H148" s="49" t="s">
        <v>732</v>
      </c>
      <c r="I148" s="49" t="s">
        <v>733</v>
      </c>
      <c r="J148" s="48" t="s">
        <v>734</v>
      </c>
      <c r="K148" s="44" t="s">
        <v>735</v>
      </c>
      <c r="L148" s="49" t="s">
        <v>736</v>
      </c>
      <c r="M148" s="137">
        <f t="shared" si="8"/>
        <v>0</v>
      </c>
      <c r="N148" s="137">
        <f t="shared" si="8"/>
        <v>1</v>
      </c>
      <c r="O148" s="137">
        <f t="shared" si="8"/>
        <v>1</v>
      </c>
      <c r="P148" s="137">
        <f t="shared" si="7"/>
        <v>0</v>
      </c>
      <c r="Q148" s="137">
        <f t="shared" si="6"/>
        <v>0</v>
      </c>
      <c r="R148" s="137">
        <f t="shared" si="6"/>
        <v>0</v>
      </c>
      <c r="S148" s="137">
        <f t="shared" si="6"/>
        <v>0</v>
      </c>
      <c r="T148" s="137">
        <f t="shared" si="6"/>
        <v>0</v>
      </c>
      <c r="U148">
        <f>_xlfn.IFNA(VLOOKUP(Table2[[#This Row],[Website]],'Contacted Companies'!$C$2:$L$28,11,FALSE),0)</f>
        <v>0</v>
      </c>
      <c r="V148" s="87" t="s">
        <v>737</v>
      </c>
      <c r="W148" s="87" t="s">
        <v>738</v>
      </c>
      <c r="X148" s="87"/>
      <c r="Y148" s="87"/>
      <c r="Z148" s="134" t="str">
        <f>VLOOKUP($B148,Table1[#All],2,FALSE)</f>
        <v>2000 Smith Ave</v>
      </c>
      <c r="AA148" s="130" t="str">
        <f>VLOOKUP($B148,Table1[#All],3,FALSE)</f>
        <v>Crawfordsville</v>
      </c>
      <c r="AB148" s="130" t="str">
        <f>VLOOKUP($B148,Table1[#All],4,FALSE)</f>
        <v>Montgomery</v>
      </c>
      <c r="AC148" s="130" t="e">
        <f>VLOOKUP($B148,'Address sheet'!A147:E691,5,FALSE)</f>
        <v>#N/A</v>
      </c>
    </row>
    <row r="149" spans="1:29" ht="145.19999999999999" hidden="1" customHeight="1" x14ac:dyDescent="0.3">
      <c r="A149" s="28">
        <v>148</v>
      </c>
      <c r="B149" s="24" t="s">
        <v>739</v>
      </c>
      <c r="C149" s="31" t="s">
        <v>740</v>
      </c>
      <c r="D149" s="24">
        <f>IF('Final List'!$C149=0,0,1)</f>
        <v>1</v>
      </c>
      <c r="E149" s="24" t="s">
        <v>31</v>
      </c>
      <c r="F149" s="24"/>
      <c r="G149" s="23" t="s">
        <v>45</v>
      </c>
      <c r="H149" s="49" t="s">
        <v>102</v>
      </c>
      <c r="I149" s="49" t="s">
        <v>741</v>
      </c>
      <c r="J149" s="49" t="s">
        <v>742</v>
      </c>
      <c r="K149" s="2" t="s">
        <v>36</v>
      </c>
      <c r="L149" s="49"/>
      <c r="M149" s="137">
        <f t="shared" si="8"/>
        <v>0</v>
      </c>
      <c r="N149" s="137">
        <f t="shared" si="8"/>
        <v>0</v>
      </c>
      <c r="O149" s="137">
        <f t="shared" si="8"/>
        <v>0</v>
      </c>
      <c r="P149" s="137">
        <f t="shared" si="7"/>
        <v>0</v>
      </c>
      <c r="Q149" s="137">
        <f t="shared" si="6"/>
        <v>0</v>
      </c>
      <c r="R149" s="137">
        <f t="shared" si="6"/>
        <v>0</v>
      </c>
      <c r="S149" s="137">
        <f t="shared" si="6"/>
        <v>0</v>
      </c>
      <c r="T149" s="137">
        <f t="shared" si="6"/>
        <v>0</v>
      </c>
      <c r="U149">
        <f>_xlfn.IFNA(VLOOKUP(Table2[[#This Row],[Website]],'Contacted Companies'!$C$2:$L$28,11,FALSE),0)</f>
        <v>0</v>
      </c>
      <c r="V149" s="87"/>
      <c r="W149" s="87"/>
      <c r="X149" s="87"/>
      <c r="Y149" s="87"/>
      <c r="Z149" s="134" t="str">
        <f>VLOOKUP($B149,Table1[#All],2,FALSE)</f>
        <v>200 N Meridian Line Rd</v>
      </c>
      <c r="AA149" s="130" t="str">
        <f>VLOOKUP($B149,Table1[#All],3,FALSE)</f>
        <v>Camden</v>
      </c>
      <c r="AB149" s="130" t="str">
        <f>VLOOKUP($B149,Table1[#All],4,FALSE)</f>
        <v>Carroll</v>
      </c>
      <c r="AC149" s="130" t="e">
        <f>VLOOKUP($B149,'Address sheet'!A148:E692,5,FALSE)</f>
        <v>#N/A</v>
      </c>
    </row>
    <row r="150" spans="1:29" ht="57.6" hidden="1" x14ac:dyDescent="0.3">
      <c r="A150" s="27">
        <v>149</v>
      </c>
      <c r="B150" s="23" t="s">
        <v>743</v>
      </c>
      <c r="C150" s="32" t="s">
        <v>744</v>
      </c>
      <c r="D150" s="23">
        <f>IF('Final List'!$C150=0,0,1)</f>
        <v>1</v>
      </c>
      <c r="E150" s="23" t="s">
        <v>31</v>
      </c>
      <c r="F150" s="23"/>
      <c r="G150" s="23" t="s">
        <v>45</v>
      </c>
      <c r="H150" s="49" t="s">
        <v>102</v>
      </c>
      <c r="I150" s="49" t="s">
        <v>745</v>
      </c>
      <c r="J150" s="48" t="s">
        <v>746</v>
      </c>
      <c r="K150" s="44" t="s">
        <v>36</v>
      </c>
      <c r="L150" s="49"/>
      <c r="M150" s="137">
        <f t="shared" si="8"/>
        <v>0</v>
      </c>
      <c r="N150" s="137">
        <f t="shared" si="8"/>
        <v>0</v>
      </c>
      <c r="O150" s="137">
        <f t="shared" si="8"/>
        <v>0</v>
      </c>
      <c r="P150" s="137">
        <f t="shared" si="7"/>
        <v>0</v>
      </c>
      <c r="Q150" s="137">
        <f t="shared" si="6"/>
        <v>0</v>
      </c>
      <c r="R150" s="137">
        <f t="shared" si="6"/>
        <v>0</v>
      </c>
      <c r="S150" s="137">
        <f t="shared" si="6"/>
        <v>0</v>
      </c>
      <c r="T150" s="137">
        <f t="shared" si="6"/>
        <v>0</v>
      </c>
      <c r="U150">
        <f>_xlfn.IFNA(VLOOKUP(Table2[[#This Row],[Website]],'Contacted Companies'!$C$2:$L$28,11,FALSE),0)</f>
        <v>0</v>
      </c>
      <c r="V150" s="87"/>
      <c r="W150" s="87"/>
      <c r="X150" s="87"/>
      <c r="Y150" s="87" t="s">
        <v>747</v>
      </c>
      <c r="Z150" s="134" t="str">
        <f>VLOOKUP($B150,Table1[#All],2,FALSE)</f>
        <v>407 W Main St</v>
      </c>
      <c r="AA150" s="130" t="str">
        <f>VLOOKUP($B150,Table1[#All],3,FALSE)</f>
        <v>Fowler</v>
      </c>
      <c r="AB150" s="130" t="str">
        <f>VLOOKUP($B150,Table1[#All],4,FALSE)</f>
        <v>Benton</v>
      </c>
      <c r="AC150" s="130" t="e">
        <f>VLOOKUP($B150,'Address sheet'!A149:E693,5,FALSE)</f>
        <v>#N/A</v>
      </c>
    </row>
    <row r="151" spans="1:29" ht="88.2" hidden="1" customHeight="1" x14ac:dyDescent="0.3">
      <c r="A151" s="28">
        <v>150</v>
      </c>
      <c r="B151" s="24" t="s">
        <v>748</v>
      </c>
      <c r="C151" s="31" t="s">
        <v>749</v>
      </c>
      <c r="D151" s="24">
        <f>IF('Final List'!$C151=0,0,1)</f>
        <v>1</v>
      </c>
      <c r="E151" s="24" t="s">
        <v>31</v>
      </c>
      <c r="F151" s="24"/>
      <c r="G151" s="23" t="s">
        <v>45</v>
      </c>
      <c r="H151" s="49" t="s">
        <v>102</v>
      </c>
      <c r="I151" s="78" t="s">
        <v>750</v>
      </c>
      <c r="J151" s="49" t="s">
        <v>751</v>
      </c>
      <c r="K151" s="2" t="s">
        <v>752</v>
      </c>
      <c r="L151" s="49" t="s">
        <v>753</v>
      </c>
      <c r="M151" s="137">
        <f t="shared" si="8"/>
        <v>1</v>
      </c>
      <c r="N151" s="137">
        <f t="shared" si="8"/>
        <v>0</v>
      </c>
      <c r="O151" s="137">
        <f t="shared" si="8"/>
        <v>0</v>
      </c>
      <c r="P151" s="137">
        <f t="shared" si="7"/>
        <v>0</v>
      </c>
      <c r="Q151" s="137">
        <f t="shared" si="6"/>
        <v>0</v>
      </c>
      <c r="R151" s="137">
        <f t="shared" si="6"/>
        <v>0</v>
      </c>
      <c r="S151" s="137">
        <f t="shared" si="6"/>
        <v>0</v>
      </c>
      <c r="T151" s="137">
        <f t="shared" si="6"/>
        <v>0</v>
      </c>
      <c r="U151">
        <f>_xlfn.IFNA(VLOOKUP(Table2[[#This Row],[Website]],'Contacted Companies'!$C$2:$L$28,11,FALSE),0)</f>
        <v>0</v>
      </c>
      <c r="V151" s="108" t="s">
        <v>754</v>
      </c>
      <c r="W151" s="87"/>
      <c r="X151" s="87" t="s">
        <v>233</v>
      </c>
      <c r="Y151" s="87"/>
      <c r="Z151" s="134" t="str">
        <f>VLOOKUP($B151,Table1[#All],2,FALSE)</f>
        <v>1332 18Th St</v>
      </c>
      <c r="AA151" s="130" t="str">
        <f>VLOOKUP($B151,Table1[#All],3,FALSE)</f>
        <v>Logansport</v>
      </c>
      <c r="AB151" s="130" t="str">
        <f>VLOOKUP($B151,Table1[#All],4,FALSE)</f>
        <v>Cass</v>
      </c>
      <c r="AC151" s="130" t="e">
        <f>VLOOKUP($B151,'Address sheet'!A150:E694,5,FALSE)</f>
        <v>#N/A</v>
      </c>
    </row>
    <row r="152" spans="1:29" ht="72" hidden="1" x14ac:dyDescent="0.3">
      <c r="A152" s="27">
        <v>151</v>
      </c>
      <c r="B152" s="23" t="s">
        <v>755</v>
      </c>
      <c r="C152" s="34" t="s">
        <v>756</v>
      </c>
      <c r="D152" s="23">
        <f>IF('Final List'!$C152=0,0,1)</f>
        <v>1</v>
      </c>
      <c r="E152" s="23" t="s">
        <v>31</v>
      </c>
      <c r="F152" s="23"/>
      <c r="G152" s="23" t="s">
        <v>45</v>
      </c>
      <c r="H152" s="49" t="str">
        <f>_xlfn.IFNA(VLOOKUP(Table2[[#This Row],[Website]],'Contacted Companies'!$C$2:$L$28,5,FALSE),0)</f>
        <v>manufacturing</v>
      </c>
      <c r="I152" s="49" t="str">
        <f>_xlfn.IFNA(VLOOKUP(Table2[[#This Row],[Website]],'Contacted Companies'!$C$2:$L$28,6,FALSE),0)</f>
        <v>Research and Engineering Department available for new product development,,Repair services available,,Interlock and Corrugated / Braid Assemblies,,Oval, Square and Rectangle Hoses,,Jacketed / Tracer Assemblies</v>
      </c>
      <c r="J152" s="48"/>
      <c r="K152" s="44" t="s">
        <v>36</v>
      </c>
      <c r="L152" s="49"/>
      <c r="M152" s="137">
        <f t="shared" si="8"/>
        <v>0</v>
      </c>
      <c r="N152" s="137">
        <f t="shared" si="8"/>
        <v>0</v>
      </c>
      <c r="O152" s="137">
        <f t="shared" si="8"/>
        <v>0</v>
      </c>
      <c r="P152" s="137">
        <f t="shared" si="7"/>
        <v>0</v>
      </c>
      <c r="Q152" s="137">
        <f t="shared" si="6"/>
        <v>0</v>
      </c>
      <c r="R152" s="137">
        <f t="shared" si="6"/>
        <v>0</v>
      </c>
      <c r="S152" s="137">
        <f t="shared" si="6"/>
        <v>0</v>
      </c>
      <c r="T152" s="137">
        <f t="shared" si="6"/>
        <v>0</v>
      </c>
      <c r="U152" t="e">
        <f>_xlfn.IFNA(VLOOKUP(Table2[[#This Row],[Website]],'Contacted Companies'!$C$2:$L$28,11,FALSE),0)</f>
        <v>#REF!</v>
      </c>
      <c r="V152" s="87"/>
      <c r="W152" s="87"/>
      <c r="X152" s="87" t="s">
        <v>233</v>
      </c>
      <c r="Y152" s="87"/>
      <c r="Z152" s="134" t="str">
        <f>VLOOKUP($B152,Table1[#All],2,FALSE)</f>
        <v>2520 E Us Hwy 41</v>
      </c>
      <c r="AA152" s="130" t="str">
        <f>VLOOKUP($B152,Table1[#All],3,FALSE)</f>
        <v>Williamsport</v>
      </c>
      <c r="AB152" s="130" t="str">
        <f>VLOOKUP($B152,Table1[#All],4,FALSE)</f>
        <v>Warren</v>
      </c>
      <c r="AC152" s="130">
        <f>VLOOKUP($B152,'Address sheet'!A151:E695,5,FALSE)</f>
        <v>20</v>
      </c>
    </row>
    <row r="153" spans="1:29" ht="100.8" hidden="1" x14ac:dyDescent="0.3">
      <c r="A153" s="28">
        <v>152</v>
      </c>
      <c r="B153" s="24" t="s">
        <v>757</v>
      </c>
      <c r="C153" s="31" t="s">
        <v>758</v>
      </c>
      <c r="D153" s="24">
        <f>IF('Final List'!$C153=0,0,1)</f>
        <v>1</v>
      </c>
      <c r="E153" s="24" t="s">
        <v>40</v>
      </c>
      <c r="F153" s="24"/>
      <c r="G153" s="24" t="s">
        <v>521</v>
      </c>
      <c r="H153" s="49" t="s">
        <v>759</v>
      </c>
      <c r="I153" s="49">
        <f>_xlfn.IFNA(VLOOKUP(Table2[[#This Row],[Website]],'Contacted Companies'!$C$2:$L$28,6,FALSE),0)</f>
        <v>0</v>
      </c>
      <c r="J153" s="48" t="s">
        <v>760</v>
      </c>
      <c r="K153" s="2" t="s">
        <v>36</v>
      </c>
      <c r="L153" s="49" t="s">
        <v>761</v>
      </c>
      <c r="M153" s="137">
        <f t="shared" si="8"/>
        <v>0</v>
      </c>
      <c r="N153" s="137">
        <f t="shared" si="8"/>
        <v>0</v>
      </c>
      <c r="O153" s="137">
        <f t="shared" si="8"/>
        <v>0</v>
      </c>
      <c r="P153" s="137">
        <f t="shared" si="7"/>
        <v>0</v>
      </c>
      <c r="Q153" s="137">
        <f t="shared" si="6"/>
        <v>0</v>
      </c>
      <c r="R153" s="137">
        <f t="shared" si="6"/>
        <v>0</v>
      </c>
      <c r="S153" s="137">
        <f t="shared" si="6"/>
        <v>0</v>
      </c>
      <c r="T153" s="137">
        <f t="shared" si="6"/>
        <v>0</v>
      </c>
      <c r="U153">
        <f>_xlfn.IFNA(VLOOKUP(Table2[[#This Row],[Website]],'Contacted Companies'!$C$2:$L$28,11,FALSE),0)</f>
        <v>0</v>
      </c>
      <c r="V153" s="87"/>
      <c r="W153" s="87"/>
      <c r="X153" s="87"/>
      <c r="Y153" s="87"/>
      <c r="Z153" s="134" t="str">
        <f>VLOOKUP($B153,Table1[#All],2,FALSE)</f>
        <v>3150 S 460 E</v>
      </c>
      <c r="AA153" s="130" t="str">
        <f>VLOOKUP($B153,Table1[#All],3,FALSE)</f>
        <v>LAFAYETTE</v>
      </c>
      <c r="AB153" s="130" t="str">
        <f>VLOOKUP($B153,Table1[#All],4,FALSE)</f>
        <v>Tippecanoe</v>
      </c>
      <c r="AC153" s="130">
        <f>VLOOKUP($B153,'Address sheet'!A152:E696,5,FALSE)</f>
        <v>0</v>
      </c>
    </row>
    <row r="154" spans="1:29" ht="100.8" hidden="1" x14ac:dyDescent="0.3">
      <c r="A154" s="27">
        <v>153</v>
      </c>
      <c r="B154" s="23" t="s">
        <v>762</v>
      </c>
      <c r="C154" s="34"/>
      <c r="D154" s="23">
        <f>IF('Final List'!$C154=0,0,1)</f>
        <v>0</v>
      </c>
      <c r="E154" s="23"/>
      <c r="F154" s="23"/>
      <c r="G154" s="23" t="s">
        <v>521</v>
      </c>
      <c r="H154" s="49" t="s">
        <v>759</v>
      </c>
      <c r="I154" s="49" t="s">
        <v>763</v>
      </c>
      <c r="J154" s="49" t="s">
        <v>764</v>
      </c>
      <c r="K154" s="44" t="s">
        <v>36</v>
      </c>
      <c r="L154" s="49"/>
      <c r="M154" s="137">
        <f t="shared" si="8"/>
        <v>0</v>
      </c>
      <c r="N154" s="137">
        <f t="shared" si="8"/>
        <v>0</v>
      </c>
      <c r="O154" s="137">
        <f t="shared" si="8"/>
        <v>0</v>
      </c>
      <c r="P154" s="137">
        <f t="shared" si="7"/>
        <v>0</v>
      </c>
      <c r="Q154" s="137">
        <f t="shared" si="6"/>
        <v>0</v>
      </c>
      <c r="R154" s="137">
        <f t="shared" si="6"/>
        <v>0</v>
      </c>
      <c r="S154" s="137">
        <f t="shared" si="6"/>
        <v>0</v>
      </c>
      <c r="T154" s="137">
        <f t="shared" si="6"/>
        <v>0</v>
      </c>
      <c r="U154">
        <f>_xlfn.IFNA(VLOOKUP(Table2[[#This Row],[Website]],'Contacted Companies'!$C$2:$L$28,11,FALSE),0)</f>
        <v>0</v>
      </c>
      <c r="V154" s="87"/>
      <c r="W154" s="87"/>
      <c r="X154" s="87"/>
      <c r="Y154" s="87"/>
      <c r="Z154" s="134" t="str">
        <f>VLOOKUP($B154,Table1[#All],2,FALSE)</f>
        <v>3150 S 460 E</v>
      </c>
      <c r="AA154" s="130" t="str">
        <f>VLOOKUP($B154,Table1[#All],3,FALSE)</f>
        <v>LAFAYETTE</v>
      </c>
      <c r="AB154" s="130" t="str">
        <f>VLOOKUP($B154,Table1[#All],4,FALSE)</f>
        <v>Tippecanoe</v>
      </c>
      <c r="AC154" s="130">
        <f>VLOOKUP($B154,'Address sheet'!A153:E697,5,FALSE)</f>
        <v>0</v>
      </c>
    </row>
    <row r="155" spans="1:29" s="100" customFormat="1" hidden="1" x14ac:dyDescent="0.3">
      <c r="A155" s="96">
        <v>154</v>
      </c>
      <c r="B155" s="97" t="s">
        <v>765</v>
      </c>
      <c r="C155" s="101" t="s">
        <v>766</v>
      </c>
      <c r="D155" s="97">
        <f>IF('Final List'!$C155=0,0,1)</f>
        <v>1</v>
      </c>
      <c r="E155" s="97" t="s">
        <v>31</v>
      </c>
      <c r="F155" s="97"/>
      <c r="G155" s="23" t="s">
        <v>32</v>
      </c>
      <c r="H155" s="98">
        <f>_xlfn.IFNA(VLOOKUP(Table2[[#This Row],[Website]],'Contacted Companies'!$C$2:$L$28,5,FALSE),0)</f>
        <v>0</v>
      </c>
      <c r="I155" s="98">
        <f>_xlfn.IFNA(VLOOKUP(Table2[[#This Row],[Website]],'Contacted Companies'!$C$2:$L$28,6,FALSE),0)</f>
        <v>0</v>
      </c>
      <c r="J155" s="98"/>
      <c r="K155" s="99" t="s">
        <v>36</v>
      </c>
      <c r="L155" s="98"/>
      <c r="M155" s="137">
        <f t="shared" si="8"/>
        <v>0</v>
      </c>
      <c r="N155" s="137">
        <f t="shared" si="8"/>
        <v>0</v>
      </c>
      <c r="O155" s="137">
        <f t="shared" si="8"/>
        <v>0</v>
      </c>
      <c r="P155" s="137">
        <f t="shared" si="7"/>
        <v>0</v>
      </c>
      <c r="Q155" s="137">
        <f t="shared" si="6"/>
        <v>0</v>
      </c>
      <c r="R155" s="137">
        <f t="shared" si="6"/>
        <v>0</v>
      </c>
      <c r="S155" s="137">
        <f t="shared" si="6"/>
        <v>0</v>
      </c>
      <c r="T155" s="137">
        <f t="shared" si="6"/>
        <v>0</v>
      </c>
      <c r="U155" s="100">
        <f>_xlfn.IFNA(VLOOKUP(Table2[[#This Row],[Website]],'Contacted Companies'!$C$2:$L$28,11,FALSE),0)</f>
        <v>0</v>
      </c>
      <c r="Z155" s="134" t="str">
        <f>VLOOKUP($B155,Table1[#All],2,FALSE)</f>
        <v>9102 EAST 325 N</v>
      </c>
      <c r="AA155" s="133" t="str">
        <f>VLOOKUP($B155,Table1[#All],3,FALSE)</f>
        <v>LAFAYETTE</v>
      </c>
      <c r="AB155" s="133" t="str">
        <f>VLOOKUP($B155,Table1[#All],4,FALSE)</f>
        <v>Tippecanoe</v>
      </c>
      <c r="AC155" s="130">
        <f>VLOOKUP($B155,'Address sheet'!A154:E698,5,FALSE)</f>
        <v>1</v>
      </c>
    </row>
    <row r="156" spans="1:29" ht="28.8" hidden="1" x14ac:dyDescent="0.3">
      <c r="A156" s="27">
        <v>155</v>
      </c>
      <c r="B156" s="23" t="s">
        <v>767</v>
      </c>
      <c r="C156" s="106" t="s">
        <v>768</v>
      </c>
      <c r="D156" s="23">
        <f>IF('Final List'!$C156=0,0,1)</f>
        <v>1</v>
      </c>
      <c r="E156" s="23" t="s">
        <v>31</v>
      </c>
      <c r="F156" s="23"/>
      <c r="G156" s="23" t="s">
        <v>45</v>
      </c>
      <c r="H156" s="49" t="s">
        <v>769</v>
      </c>
      <c r="I156" s="49">
        <f>_xlfn.IFNA(VLOOKUP(Table2[[#This Row],[Website]],'Contacted Companies'!$C$2:$L$28,6,FALSE),0)</f>
        <v>0</v>
      </c>
      <c r="J156" s="48" t="s">
        <v>770</v>
      </c>
      <c r="K156" s="44" t="s">
        <v>36</v>
      </c>
      <c r="L156" s="49"/>
      <c r="M156" s="137">
        <f t="shared" si="8"/>
        <v>0</v>
      </c>
      <c r="N156" s="137">
        <f t="shared" si="8"/>
        <v>0</v>
      </c>
      <c r="O156" s="137">
        <f t="shared" si="8"/>
        <v>0</v>
      </c>
      <c r="P156" s="137">
        <f t="shared" si="7"/>
        <v>0</v>
      </c>
      <c r="Q156" s="137">
        <f t="shared" si="6"/>
        <v>0</v>
      </c>
      <c r="R156" s="137">
        <f t="shared" si="6"/>
        <v>0</v>
      </c>
      <c r="S156" s="137">
        <f t="shared" si="6"/>
        <v>0</v>
      </c>
      <c r="T156" s="137">
        <f t="shared" si="6"/>
        <v>0</v>
      </c>
      <c r="U156">
        <f>_xlfn.IFNA(VLOOKUP(Table2[[#This Row],[Website]],'Contacted Companies'!$C$2:$L$28,11,FALSE),0)</f>
        <v>0</v>
      </c>
      <c r="V156" s="87"/>
      <c r="W156" s="87"/>
      <c r="X156" s="87"/>
      <c r="Y156" s="87"/>
      <c r="Z156" s="134" t="str">
        <f>VLOOKUP($B156,Table1[#All],2,FALSE)</f>
        <v>2600 Concord Rd</v>
      </c>
      <c r="AA156" s="130" t="str">
        <f>VLOOKUP($B156,Table1[#All],3,FALSE)</f>
        <v>Lafayette</v>
      </c>
      <c r="AB156" s="130" t="str">
        <f>VLOOKUP($B156,Table1[#All],4,FALSE)</f>
        <v>Tippecanoe</v>
      </c>
      <c r="AC156" s="130">
        <f>VLOOKUP($B156,'Address sheet'!A155:E699,5,FALSE)</f>
        <v>100</v>
      </c>
    </row>
    <row r="157" spans="1:29" ht="172.8" hidden="1" x14ac:dyDescent="0.3">
      <c r="A157" s="28">
        <v>156</v>
      </c>
      <c r="B157" s="24" t="s">
        <v>771</v>
      </c>
      <c r="C157" s="33" t="s">
        <v>772</v>
      </c>
      <c r="D157" s="24">
        <f>IF('Final List'!$C157=0,0,1)</f>
        <v>1</v>
      </c>
      <c r="E157" s="24" t="s">
        <v>40</v>
      </c>
      <c r="F157" s="24"/>
      <c r="G157" s="24" t="s">
        <v>45</v>
      </c>
      <c r="H157" s="49" t="s">
        <v>773</v>
      </c>
      <c r="I157" s="49" t="s">
        <v>774</v>
      </c>
      <c r="J157" s="49" t="s">
        <v>775</v>
      </c>
      <c r="K157" s="2" t="s">
        <v>61</v>
      </c>
      <c r="L157" s="49"/>
      <c r="M157" s="137">
        <f t="shared" si="8"/>
        <v>0</v>
      </c>
      <c r="N157" s="137">
        <f t="shared" si="8"/>
        <v>0</v>
      </c>
      <c r="O157" s="137">
        <f t="shared" si="8"/>
        <v>0</v>
      </c>
      <c r="P157" s="137">
        <f t="shared" si="7"/>
        <v>0</v>
      </c>
      <c r="Q157" s="137">
        <f t="shared" si="6"/>
        <v>0</v>
      </c>
      <c r="R157" s="137">
        <f t="shared" si="6"/>
        <v>0</v>
      </c>
      <c r="S157" s="137">
        <f t="shared" si="6"/>
        <v>0</v>
      </c>
      <c r="T157" s="137">
        <f t="shared" si="6"/>
        <v>0</v>
      </c>
      <c r="U157">
        <f>_xlfn.IFNA(VLOOKUP(Table2[[#This Row],[Website]],'Contacted Companies'!$C$2:$L$28,11,FALSE),0)</f>
        <v>0</v>
      </c>
      <c r="V157" s="87"/>
      <c r="W157" s="87"/>
      <c r="X157" s="87"/>
      <c r="Y157" s="87"/>
      <c r="Z157" s="134" t="str">
        <f>VLOOKUP($B157,Table1[#All],2,FALSE)</f>
        <v>401 s earl ave., suite 1 D</v>
      </c>
      <c r="AA157" s="130" t="str">
        <f>VLOOKUP($B157,Table1[#All],3,FALSE)</f>
        <v>Lafayette</v>
      </c>
      <c r="AB157" s="130" t="str">
        <f>VLOOKUP($B157,Table1[#All],4,FALSE)</f>
        <v>Tippecanoe</v>
      </c>
      <c r="AC157" s="130">
        <f>VLOOKUP($B157,'Address sheet'!A156:E700,5,FALSE)</f>
        <v>3</v>
      </c>
    </row>
    <row r="158" spans="1:29" ht="288" hidden="1" x14ac:dyDescent="0.3">
      <c r="A158" s="27">
        <v>157</v>
      </c>
      <c r="B158" s="23" t="s">
        <v>776</v>
      </c>
      <c r="C158" s="34" t="s">
        <v>777</v>
      </c>
      <c r="D158" s="23">
        <f>IF('Final List'!$C158=0,0,1)</f>
        <v>1</v>
      </c>
      <c r="E158" s="23" t="s">
        <v>31</v>
      </c>
      <c r="F158" s="23"/>
      <c r="G158" s="23" t="s">
        <v>32</v>
      </c>
      <c r="H158" s="49" t="s">
        <v>778</v>
      </c>
      <c r="I158" s="49" t="s">
        <v>779</v>
      </c>
      <c r="J158" s="48" t="s">
        <v>780</v>
      </c>
      <c r="K158" s="44" t="s">
        <v>36</v>
      </c>
      <c r="L158" s="49"/>
      <c r="M158" s="137">
        <f t="shared" si="8"/>
        <v>0</v>
      </c>
      <c r="N158" s="137">
        <f t="shared" si="8"/>
        <v>0</v>
      </c>
      <c r="O158" s="137">
        <f t="shared" si="8"/>
        <v>0</v>
      </c>
      <c r="P158" s="137">
        <f t="shared" si="7"/>
        <v>0</v>
      </c>
      <c r="Q158" s="137">
        <f t="shared" si="6"/>
        <v>0</v>
      </c>
      <c r="R158" s="137">
        <f t="shared" si="6"/>
        <v>0</v>
      </c>
      <c r="S158" s="137">
        <f t="shared" si="6"/>
        <v>0</v>
      </c>
      <c r="T158" s="137">
        <f t="shared" si="6"/>
        <v>0</v>
      </c>
      <c r="U158">
        <f>_xlfn.IFNA(VLOOKUP(Table2[[#This Row],[Website]],'Contacted Companies'!$C$2:$L$28,11,FALSE),0)</f>
        <v>0</v>
      </c>
      <c r="V158" s="108" t="s">
        <v>781</v>
      </c>
      <c r="W158" s="87"/>
      <c r="X158" s="87"/>
      <c r="Y158" s="87"/>
      <c r="Z158" s="134" t="str">
        <f>VLOOKUP($B158,Table1[#All],2,FALSE)</f>
        <v>202 Hamilton St.</v>
      </c>
      <c r="AA158" s="130" t="str">
        <f>VLOOKUP($B158,Table1[#All],3,FALSE)</f>
        <v>Crawfordsville</v>
      </c>
      <c r="AB158" s="130" t="str">
        <f>VLOOKUP($B158,Table1[#All],4,FALSE)</f>
        <v>Montgomery</v>
      </c>
      <c r="AC158" s="130">
        <f>VLOOKUP($B158,'Address sheet'!A157:E701,5,FALSE)</f>
        <v>3</v>
      </c>
    </row>
    <row r="159" spans="1:29" ht="100.8" hidden="1" x14ac:dyDescent="0.3">
      <c r="A159" s="28">
        <v>158</v>
      </c>
      <c r="B159" s="107" t="s">
        <v>782</v>
      </c>
      <c r="C159" s="31" t="s">
        <v>783</v>
      </c>
      <c r="D159" s="24">
        <f>IF('Final List'!$C159=0,0,1)</f>
        <v>1</v>
      </c>
      <c r="E159" s="24" t="s">
        <v>31</v>
      </c>
      <c r="F159" s="24"/>
      <c r="G159" s="23" t="s">
        <v>32</v>
      </c>
      <c r="H159" s="49" t="s">
        <v>784</v>
      </c>
      <c r="I159" s="49">
        <f>_xlfn.IFNA(VLOOKUP(Table2[[#This Row],[Website]],'Contacted Companies'!$C$2:$L$28,6,FALSE),0)</f>
        <v>0</v>
      </c>
      <c r="J159" s="49" t="s">
        <v>785</v>
      </c>
      <c r="K159" s="2" t="s">
        <v>36</v>
      </c>
      <c r="L159" s="49"/>
      <c r="M159" s="137">
        <f t="shared" si="8"/>
        <v>0</v>
      </c>
      <c r="N159" s="137">
        <f t="shared" si="8"/>
        <v>0</v>
      </c>
      <c r="O159" s="137">
        <f t="shared" si="8"/>
        <v>0</v>
      </c>
      <c r="P159" s="137">
        <f t="shared" si="7"/>
        <v>0</v>
      </c>
      <c r="Q159" s="137">
        <f t="shared" si="6"/>
        <v>0</v>
      </c>
      <c r="R159" s="137">
        <f t="shared" si="6"/>
        <v>0</v>
      </c>
      <c r="S159" s="137">
        <f t="shared" si="6"/>
        <v>0</v>
      </c>
      <c r="T159" s="137">
        <f t="shared" si="6"/>
        <v>0</v>
      </c>
      <c r="U159">
        <f>_xlfn.IFNA(VLOOKUP(Table2[[#This Row],[Website]],'Contacted Companies'!$C$2:$L$28,11,FALSE),0)</f>
        <v>0</v>
      </c>
      <c r="V159" s="87"/>
      <c r="W159" s="87"/>
      <c r="X159" s="87"/>
      <c r="Y159" s="87"/>
      <c r="Z159" s="134" t="str">
        <f>VLOOKUP($B159,Table1[#All],2,FALSE)</f>
        <v>1220 Potter Drive, Suite 124</v>
      </c>
      <c r="AA159" s="130" t="str">
        <f>VLOOKUP($B159,Table1[#All],3,FALSE)</f>
        <v>West Lafayette</v>
      </c>
      <c r="AB159" s="130" t="str">
        <f>VLOOKUP($B159,Table1[#All],4,FALSE)</f>
        <v>Tippecanoe</v>
      </c>
      <c r="AC159" s="130">
        <f>VLOOKUP($B159,'Address sheet'!A158:E702,5,FALSE)</f>
        <v>8</v>
      </c>
    </row>
    <row r="160" spans="1:29" ht="72" hidden="1" x14ac:dyDescent="0.3">
      <c r="A160" s="27">
        <v>159</v>
      </c>
      <c r="B160" s="36" t="s">
        <v>786</v>
      </c>
      <c r="C160" s="34" t="s">
        <v>787</v>
      </c>
      <c r="D160" s="23">
        <f>IF('Final List'!$C160=0,0,1)</f>
        <v>1</v>
      </c>
      <c r="E160" s="23"/>
      <c r="F160" s="23"/>
      <c r="G160" s="23" t="s">
        <v>32</v>
      </c>
      <c r="H160" s="49" t="s">
        <v>788</v>
      </c>
      <c r="I160" s="49" t="s">
        <v>789</v>
      </c>
      <c r="J160" s="48" t="s">
        <v>790</v>
      </c>
      <c r="K160" s="44" t="s">
        <v>36</v>
      </c>
      <c r="L160" s="49"/>
      <c r="M160" s="137">
        <f t="shared" si="8"/>
        <v>0</v>
      </c>
      <c r="N160" s="137">
        <f t="shared" si="8"/>
        <v>0</v>
      </c>
      <c r="O160" s="137">
        <f t="shared" si="8"/>
        <v>0</v>
      </c>
      <c r="P160" s="137">
        <f t="shared" si="7"/>
        <v>0</v>
      </c>
      <c r="Q160" s="137">
        <f t="shared" si="6"/>
        <v>0</v>
      </c>
      <c r="R160" s="137">
        <f t="shared" si="6"/>
        <v>0</v>
      </c>
      <c r="S160" s="137">
        <f t="shared" si="6"/>
        <v>0</v>
      </c>
      <c r="T160" s="137">
        <f t="shared" si="6"/>
        <v>0</v>
      </c>
      <c r="U160">
        <f>_xlfn.IFNA(VLOOKUP(Table2[[#This Row],[Website]],'Contacted Companies'!$C$2:$L$28,11,FALSE),0)</f>
        <v>0</v>
      </c>
      <c r="V160" s="87"/>
      <c r="W160" s="87"/>
      <c r="X160" s="87"/>
      <c r="Y160" s="87"/>
      <c r="Z160" s="134" t="str">
        <f>VLOOKUP($B160,Table1[#All],2,FALSE)</f>
        <v>PO box 6672</v>
      </c>
      <c r="AA160" s="130" t="str">
        <f>VLOOKUP($B160,Table1[#All],3,FALSE)</f>
        <v>Lafayette</v>
      </c>
      <c r="AB160" s="130" t="str">
        <f>VLOOKUP($B160,Table1[#All],4,FALSE)</f>
        <v>Tippecanoe</v>
      </c>
      <c r="AC160" s="130">
        <f>VLOOKUP($B160,'Address sheet'!A159:E703,5,FALSE)</f>
        <v>0</v>
      </c>
    </row>
    <row r="161" spans="1:29" ht="100.8" hidden="1" x14ac:dyDescent="0.3">
      <c r="A161" s="28">
        <v>160</v>
      </c>
      <c r="B161" s="24" t="s">
        <v>791</v>
      </c>
      <c r="C161" s="31" t="s">
        <v>792</v>
      </c>
      <c r="D161" s="24">
        <f>IF('Final List'!$C161=0,0,1)</f>
        <v>1</v>
      </c>
      <c r="E161" s="24" t="s">
        <v>40</v>
      </c>
      <c r="F161" s="24"/>
      <c r="G161" s="23" t="s">
        <v>32</v>
      </c>
      <c r="H161" s="49" t="s">
        <v>793</v>
      </c>
      <c r="I161" s="49" t="s">
        <v>794</v>
      </c>
      <c r="J161" s="49" t="s">
        <v>795</v>
      </c>
      <c r="K161" s="2" t="s">
        <v>36</v>
      </c>
      <c r="L161" s="49" t="s">
        <v>796</v>
      </c>
      <c r="M161" s="137">
        <f t="shared" si="8"/>
        <v>0</v>
      </c>
      <c r="N161" s="137">
        <f t="shared" si="8"/>
        <v>1</v>
      </c>
      <c r="O161" s="137">
        <f t="shared" si="8"/>
        <v>1</v>
      </c>
      <c r="P161" s="137">
        <f t="shared" si="7"/>
        <v>0</v>
      </c>
      <c r="Q161" s="137">
        <f t="shared" si="6"/>
        <v>0</v>
      </c>
      <c r="R161" s="137">
        <f t="shared" si="6"/>
        <v>0</v>
      </c>
      <c r="S161" s="137">
        <f t="shared" si="6"/>
        <v>0</v>
      </c>
      <c r="T161" s="137">
        <f t="shared" si="6"/>
        <v>0</v>
      </c>
      <c r="U161">
        <f>_xlfn.IFNA(VLOOKUP(Table2[[#This Row],[Website]],'Contacted Companies'!$C$2:$L$28,11,FALSE),0)</f>
        <v>0</v>
      </c>
      <c r="V161" s="87" t="s">
        <v>797</v>
      </c>
      <c r="W161" s="87" t="s">
        <v>798</v>
      </c>
      <c r="X161" s="87"/>
      <c r="Y161" s="87"/>
      <c r="Z161" s="134" t="str">
        <f>VLOOKUP($B161,Table1[#All],2,FALSE)</f>
        <v>3495 Kent Avenue, Suite G100</v>
      </c>
      <c r="AA161" s="130" t="str">
        <f>VLOOKUP($B161,Table1[#All],3,FALSE)</f>
        <v>West Lafayette</v>
      </c>
      <c r="AB161" s="130" t="str">
        <f>VLOOKUP($B161,Table1[#All],4,FALSE)</f>
        <v>Tippecanoe</v>
      </c>
      <c r="AC161" s="130">
        <f>VLOOKUP($B161,'Address sheet'!A160:E704,5,FALSE)</f>
        <v>7</v>
      </c>
    </row>
    <row r="162" spans="1:29" s="84" customFormat="1" hidden="1" x14ac:dyDescent="0.3">
      <c r="A162" s="84">
        <f>A161+1</f>
        <v>161</v>
      </c>
      <c r="B162" s="84" t="s">
        <v>799</v>
      </c>
      <c r="C162" s="103" t="e">
        <f>VLOOKUP(B162, Table2[[#All],[Company Name]:[Website]],2,)</f>
        <v>#N/A</v>
      </c>
      <c r="D162" s="103">
        <v>0</v>
      </c>
      <c r="G162" s="23" t="s">
        <v>32</v>
      </c>
      <c r="H162" s="104">
        <v>0</v>
      </c>
      <c r="I162" s="104"/>
      <c r="J162" s="104"/>
      <c r="K162" s="84" t="s">
        <v>36</v>
      </c>
      <c r="M162" s="137">
        <f t="shared" si="8"/>
        <v>0</v>
      </c>
      <c r="N162" s="137">
        <f t="shared" si="8"/>
        <v>0</v>
      </c>
      <c r="O162" s="137">
        <f t="shared" si="8"/>
        <v>0</v>
      </c>
      <c r="P162" s="137">
        <f t="shared" si="7"/>
        <v>0</v>
      </c>
      <c r="Q162" s="137">
        <f t="shared" si="6"/>
        <v>0</v>
      </c>
      <c r="R162" s="137">
        <f t="shared" si="6"/>
        <v>0</v>
      </c>
      <c r="S162" s="137">
        <f t="shared" si="6"/>
        <v>0</v>
      </c>
      <c r="T162" s="137">
        <f t="shared" si="6"/>
        <v>0</v>
      </c>
      <c r="Z162" s="134">
        <f>VLOOKUP($B162,Table1[#All],2,FALSE)</f>
        <v>0</v>
      </c>
      <c r="AA162" s="131">
        <f>VLOOKUP($B162,Table1[#All],3,FALSE)</f>
        <v>0</v>
      </c>
      <c r="AB162" s="131">
        <f>VLOOKUP($B162,Table1[#All],4,FALSE)</f>
        <v>0</v>
      </c>
      <c r="AC162" s="130">
        <f>VLOOKUP($B162,'Address sheet'!A161:E705,5,FALSE)</f>
        <v>0</v>
      </c>
    </row>
    <row r="163" spans="1:29" s="84" customFormat="1" ht="158.4" hidden="1" x14ac:dyDescent="0.3">
      <c r="A163" s="84">
        <f>A162+1</f>
        <v>162</v>
      </c>
      <c r="B163" s="84" t="s">
        <v>291</v>
      </c>
      <c r="C163" s="103" t="str">
        <f>VLOOKUP(B163, Table2[[#All],[Company Name]:[Website]],2,)</f>
        <v>carmeleng.com</v>
      </c>
      <c r="D163" s="103">
        <v>1</v>
      </c>
      <c r="E163" s="84" t="s">
        <v>31</v>
      </c>
      <c r="G163" s="23" t="s">
        <v>45</v>
      </c>
      <c r="H163" s="104" t="s">
        <v>45</v>
      </c>
      <c r="I163" s="104" t="s">
        <v>800</v>
      </c>
      <c r="J163" s="104" t="s">
        <v>801</v>
      </c>
      <c r="K163" s="84" t="s">
        <v>293</v>
      </c>
      <c r="M163" s="137">
        <f t="shared" si="8"/>
        <v>0</v>
      </c>
      <c r="N163" s="137">
        <f t="shared" si="8"/>
        <v>0</v>
      </c>
      <c r="O163" s="137">
        <f t="shared" si="8"/>
        <v>0</v>
      </c>
      <c r="P163" s="137">
        <f t="shared" si="7"/>
        <v>0</v>
      </c>
      <c r="Q163" s="137">
        <f t="shared" si="6"/>
        <v>0</v>
      </c>
      <c r="R163" s="137">
        <f t="shared" si="6"/>
        <v>0</v>
      </c>
      <c r="S163" s="137">
        <f t="shared" si="6"/>
        <v>0</v>
      </c>
      <c r="T163" s="137">
        <f t="shared" si="6"/>
        <v>0</v>
      </c>
      <c r="Z163" s="134">
        <f>VLOOKUP($B163,Table1[#All],2,FALSE)</f>
        <v>0</v>
      </c>
      <c r="AA163" s="131">
        <f>VLOOKUP($B163,Table1[#All],3,FALSE)</f>
        <v>0</v>
      </c>
      <c r="AB163" s="131">
        <f>VLOOKUP($B163,Table1[#All],4,FALSE)</f>
        <v>0</v>
      </c>
      <c r="AC163" s="130">
        <f>VLOOKUP($B163,'Address sheet'!A162:E706,5,FALSE)</f>
        <v>0</v>
      </c>
    </row>
    <row r="164" spans="1:29" s="84" customFormat="1" ht="409.6" hidden="1" x14ac:dyDescent="0.3">
      <c r="A164" s="84">
        <f t="shared" ref="A164:A188" si="9">A163+1</f>
        <v>163</v>
      </c>
      <c r="B164" s="84" t="s">
        <v>464</v>
      </c>
      <c r="C164" s="103" t="str">
        <f>VLOOKUP(B164, Table2[[#All],[Company Name]:[Website]],2,)</f>
        <v>dayton-phoenix.com</v>
      </c>
      <c r="D164" s="103">
        <v>1</v>
      </c>
      <c r="E164" s="84" t="s">
        <v>31</v>
      </c>
      <c r="G164" s="24" t="s">
        <v>124</v>
      </c>
      <c r="H164" s="104" t="s">
        <v>124</v>
      </c>
      <c r="I164" s="104" t="s">
        <v>802</v>
      </c>
      <c r="J164" s="104" t="s">
        <v>803</v>
      </c>
      <c r="K164" s="84" t="s">
        <v>467</v>
      </c>
      <c r="M164" s="137">
        <f t="shared" si="8"/>
        <v>0</v>
      </c>
      <c r="N164" s="137">
        <f t="shared" si="8"/>
        <v>0</v>
      </c>
      <c r="O164" s="137">
        <f t="shared" si="8"/>
        <v>0</v>
      </c>
      <c r="P164" s="137">
        <f t="shared" si="7"/>
        <v>0</v>
      </c>
      <c r="Q164" s="137">
        <f t="shared" si="6"/>
        <v>0</v>
      </c>
      <c r="R164" s="137">
        <f t="shared" si="6"/>
        <v>0</v>
      </c>
      <c r="S164" s="137">
        <f t="shared" si="6"/>
        <v>0</v>
      </c>
      <c r="T164" s="137">
        <f t="shared" si="6"/>
        <v>0</v>
      </c>
      <c r="Z164" s="134" t="str">
        <f>VLOOKUP($B164,Table1[#All],2,FALSE)</f>
        <v>4750 Swisher Rd</v>
      </c>
      <c r="AA164" s="131" t="str">
        <f>VLOOKUP($B164,Table1[#All],3,FALSE)</f>
        <v>West Lafayette</v>
      </c>
      <c r="AB164" s="131" t="str">
        <f>VLOOKUP($B164,Table1[#All],4,FALSE)</f>
        <v>Tippecanoe</v>
      </c>
      <c r="AC164" s="130">
        <f>VLOOKUP($B164,'Address sheet'!A163:E707,5,FALSE)</f>
        <v>71</v>
      </c>
    </row>
    <row r="165" spans="1:29" s="84" customFormat="1" ht="409.6" hidden="1" x14ac:dyDescent="0.3">
      <c r="A165" s="84">
        <f t="shared" si="9"/>
        <v>164</v>
      </c>
      <c r="B165" s="84" t="s">
        <v>534</v>
      </c>
      <c r="C165" s="103" t="str">
        <f>VLOOKUP(B165, Table2[[#All],[Company Name]:[Website]],2,)</f>
        <v>dyna-fab.org</v>
      </c>
      <c r="D165" s="103">
        <v>1</v>
      </c>
      <c r="E165" s="84" t="s">
        <v>31</v>
      </c>
      <c r="G165" s="23" t="s">
        <v>45</v>
      </c>
      <c r="H165" s="104" t="s">
        <v>45</v>
      </c>
      <c r="I165" s="104" t="s">
        <v>804</v>
      </c>
      <c r="J165" s="104" t="s">
        <v>805</v>
      </c>
      <c r="K165" s="84" t="s">
        <v>536</v>
      </c>
      <c r="L165" s="105" t="s">
        <v>806</v>
      </c>
      <c r="M165" s="137">
        <f t="shared" si="8"/>
        <v>1</v>
      </c>
      <c r="N165" s="137">
        <f t="shared" si="8"/>
        <v>1</v>
      </c>
      <c r="O165" s="137">
        <f t="shared" si="8"/>
        <v>1</v>
      </c>
      <c r="P165" s="137">
        <f t="shared" si="7"/>
        <v>0</v>
      </c>
      <c r="Q165" s="137">
        <f t="shared" si="6"/>
        <v>1</v>
      </c>
      <c r="R165" s="137">
        <f t="shared" si="6"/>
        <v>1</v>
      </c>
      <c r="S165" s="137">
        <f t="shared" si="6"/>
        <v>0</v>
      </c>
      <c r="T165" s="137">
        <f t="shared" si="6"/>
        <v>0</v>
      </c>
      <c r="Z165" s="134" t="str">
        <f>VLOOKUP($B165,Table1[#All],2,FALSE)</f>
        <v>3893 S State Road 263</v>
      </c>
      <c r="AA165" s="131" t="str">
        <f>VLOOKUP($B165,Table1[#All],3,FALSE)</f>
        <v>West Lebanon</v>
      </c>
      <c r="AB165" s="131" t="str">
        <f>VLOOKUP($B165,Table1[#All],4,FALSE)</f>
        <v>Warren</v>
      </c>
      <c r="AC165" s="130">
        <f>VLOOKUP($B165,'Address sheet'!A164:E708,5,FALSE)</f>
        <v>28</v>
      </c>
    </row>
    <row r="166" spans="1:29" s="84" customFormat="1" ht="288" hidden="1" x14ac:dyDescent="0.3">
      <c r="A166" s="84">
        <f t="shared" si="9"/>
        <v>165</v>
      </c>
      <c r="B166" s="88" t="s">
        <v>807</v>
      </c>
      <c r="C166" s="103" t="str">
        <f>VLOOKUP(B166, Table2[[#All],[Company Name]:[Website]],2,)</f>
        <v>fairfieldmfg.com</v>
      </c>
      <c r="D166" s="103">
        <v>1</v>
      </c>
      <c r="E166" s="84" t="s">
        <v>40</v>
      </c>
      <c r="G166" s="84" t="s">
        <v>124</v>
      </c>
      <c r="H166" s="104" t="s">
        <v>124</v>
      </c>
      <c r="I166" s="104" t="s">
        <v>808</v>
      </c>
      <c r="J166" s="104" t="s">
        <v>809</v>
      </c>
      <c r="K166" s="105" t="s">
        <v>810</v>
      </c>
      <c r="M166" s="137">
        <f t="shared" si="8"/>
        <v>0</v>
      </c>
      <c r="N166" s="137">
        <f t="shared" si="8"/>
        <v>0</v>
      </c>
      <c r="O166" s="137">
        <f t="shared" si="8"/>
        <v>0</v>
      </c>
      <c r="P166" s="137">
        <f t="shared" si="7"/>
        <v>0</v>
      </c>
      <c r="Q166" s="137">
        <f t="shared" si="6"/>
        <v>0</v>
      </c>
      <c r="R166" s="137">
        <f t="shared" si="6"/>
        <v>0</v>
      </c>
      <c r="S166" s="137">
        <f t="shared" si="6"/>
        <v>0</v>
      </c>
      <c r="T166" s="137">
        <f t="shared" si="6"/>
        <v>0</v>
      </c>
      <c r="Z166" s="134" t="str">
        <f>VLOOKUP($B166,Table1[#All],2,FALSE)</f>
        <v>US 52 South</v>
      </c>
      <c r="AA166" s="131" t="str">
        <f>VLOOKUP($B166,Table1[#All],3,FALSE)</f>
        <v>Lafayette</v>
      </c>
      <c r="AB166" s="131" t="str">
        <f>VLOOKUP($B166,Table1[#All],4,FALSE)</f>
        <v>Tippecanoe</v>
      </c>
      <c r="AC166" s="130">
        <f>VLOOKUP($B166,'Address sheet'!A165:E709,5,FALSE)</f>
        <v>1050</v>
      </c>
    </row>
    <row r="167" spans="1:29" s="84" customFormat="1" ht="187.2" hidden="1" x14ac:dyDescent="0.3">
      <c r="A167" s="84">
        <f t="shared" si="9"/>
        <v>166</v>
      </c>
      <c r="B167" s="84" t="s">
        <v>683</v>
      </c>
      <c r="C167" s="103" t="str">
        <f>VLOOKUP(B167, Table2[[#All],[Company Name]:[Website]],2,)</f>
        <v>grandindustrial.com</v>
      </c>
      <c r="D167" s="103">
        <v>1</v>
      </c>
      <c r="E167" s="84" t="s">
        <v>31</v>
      </c>
      <c r="G167" s="23" t="s">
        <v>649</v>
      </c>
      <c r="H167" s="104" t="s">
        <v>811</v>
      </c>
      <c r="I167" s="104" t="s">
        <v>812</v>
      </c>
      <c r="J167" s="104" t="s">
        <v>813</v>
      </c>
      <c r="K167" s="84" t="s">
        <v>36</v>
      </c>
      <c r="L167" s="105" t="s">
        <v>814</v>
      </c>
      <c r="M167" s="137">
        <f t="shared" si="8"/>
        <v>0</v>
      </c>
      <c r="N167" s="137">
        <f t="shared" si="8"/>
        <v>0</v>
      </c>
      <c r="O167" s="137">
        <f t="shared" si="8"/>
        <v>1</v>
      </c>
      <c r="P167" s="137">
        <f t="shared" si="7"/>
        <v>0</v>
      </c>
      <c r="Q167" s="137">
        <f t="shared" si="6"/>
        <v>0</v>
      </c>
      <c r="R167" s="137">
        <f t="shared" si="6"/>
        <v>0</v>
      </c>
      <c r="S167" s="137">
        <f t="shared" si="6"/>
        <v>0</v>
      </c>
      <c r="T167" s="137">
        <f t="shared" si="6"/>
        <v>0</v>
      </c>
      <c r="Z167" s="134" t="str">
        <f>VLOOKUP($B167,Table1[#All],2,FALSE)</f>
        <v>1784 N US Highway 35</v>
      </c>
      <c r="AA167" s="131" t="str">
        <f>VLOOKUP($B167,Table1[#All],3,FALSE)</f>
        <v>Logansport</v>
      </c>
      <c r="AB167" s="131" t="str">
        <f>VLOOKUP($B167,Table1[#All],4,FALSE)</f>
        <v>Cass</v>
      </c>
      <c r="AC167" s="130" t="e">
        <f>VLOOKUP($B167,'Address sheet'!A166:E710,5,FALSE)</f>
        <v>#N/A</v>
      </c>
    </row>
    <row r="168" spans="1:29" s="84" customFormat="1" ht="288" hidden="1" x14ac:dyDescent="0.3">
      <c r="A168" s="84">
        <f t="shared" si="9"/>
        <v>167</v>
      </c>
      <c r="B168" s="84" t="s">
        <v>713</v>
      </c>
      <c r="C168" s="103" t="str">
        <f>VLOOKUP(B168, Table2[[#All],[Company Name]:[Website]],2,)</f>
        <v>hscast.com</v>
      </c>
      <c r="D168" s="103">
        <v>1</v>
      </c>
      <c r="E168" s="84" t="s">
        <v>31</v>
      </c>
      <c r="G168" s="23" t="s">
        <v>45</v>
      </c>
      <c r="H168" s="104" t="s">
        <v>45</v>
      </c>
      <c r="I168" s="104" t="s">
        <v>815</v>
      </c>
      <c r="J168" s="104" t="s">
        <v>816</v>
      </c>
      <c r="K168" s="105" t="s">
        <v>817</v>
      </c>
      <c r="L168" s="105" t="s">
        <v>818</v>
      </c>
      <c r="M168" s="137">
        <f t="shared" si="8"/>
        <v>1</v>
      </c>
      <c r="N168" s="137">
        <f t="shared" si="8"/>
        <v>0</v>
      </c>
      <c r="O168" s="137">
        <f t="shared" si="8"/>
        <v>0</v>
      </c>
      <c r="P168" s="137">
        <f t="shared" si="7"/>
        <v>0</v>
      </c>
      <c r="Q168" s="137">
        <f t="shared" si="6"/>
        <v>0</v>
      </c>
      <c r="R168" s="137">
        <f t="shared" si="6"/>
        <v>0</v>
      </c>
      <c r="S168" s="137">
        <f t="shared" si="6"/>
        <v>0</v>
      </c>
      <c r="T168" s="137">
        <f t="shared" si="6"/>
        <v>0</v>
      </c>
      <c r="Z168" s="134" t="str">
        <f>VLOOKUP($B168,Table1[#All],2,FALSE)</f>
        <v>900 Mound Street</v>
      </c>
      <c r="AA168" s="131" t="str">
        <f>VLOOKUP($B168,Table1[#All],3,FALSE)</f>
        <v>Attica</v>
      </c>
      <c r="AB168" s="131" t="str">
        <f>VLOOKUP($B168,Table1[#All],4,FALSE)</f>
        <v>Fountain</v>
      </c>
      <c r="AC168" s="130">
        <f>VLOOKUP($B168,'Address sheet'!A167:E711,5,FALSE)</f>
        <v>0</v>
      </c>
    </row>
    <row r="169" spans="1:29" s="84" customFormat="1" ht="72" hidden="1" x14ac:dyDescent="0.3">
      <c r="A169" s="84">
        <f t="shared" si="9"/>
        <v>168</v>
      </c>
      <c r="B169" s="84" t="s">
        <v>755</v>
      </c>
      <c r="C169" s="103" t="str">
        <f>VLOOKUP(B169, Table2[[#All],[Company Name]:[Website]],2,)</f>
        <v>hosetec.com</v>
      </c>
      <c r="D169" s="103">
        <v>1</v>
      </c>
      <c r="E169" s="84" t="s">
        <v>31</v>
      </c>
      <c r="G169" s="23" t="s">
        <v>45</v>
      </c>
      <c r="H169" s="104" t="s">
        <v>102</v>
      </c>
      <c r="I169" s="104" t="s">
        <v>819</v>
      </c>
      <c r="J169" s="104" t="s">
        <v>820</v>
      </c>
      <c r="K169" s="84" t="s">
        <v>36</v>
      </c>
      <c r="M169" s="137">
        <f t="shared" si="8"/>
        <v>0</v>
      </c>
      <c r="N169" s="137">
        <f t="shared" si="8"/>
        <v>0</v>
      </c>
      <c r="O169" s="137">
        <f t="shared" si="8"/>
        <v>0</v>
      </c>
      <c r="P169" s="137">
        <f t="shared" si="7"/>
        <v>0</v>
      </c>
      <c r="Q169" s="137">
        <f t="shared" si="6"/>
        <v>0</v>
      </c>
      <c r="R169" s="137">
        <f t="shared" si="6"/>
        <v>0</v>
      </c>
      <c r="S169" s="137">
        <f t="shared" si="6"/>
        <v>0</v>
      </c>
      <c r="T169" s="137">
        <f t="shared" si="6"/>
        <v>0</v>
      </c>
      <c r="Z169" s="134" t="str">
        <f>VLOOKUP($B169,Table1[#All],2,FALSE)</f>
        <v>2520 E Us Hwy 41</v>
      </c>
      <c r="AA169" s="131" t="str">
        <f>VLOOKUP($B169,Table1[#All],3,FALSE)</f>
        <v>Williamsport</v>
      </c>
      <c r="AB169" s="131" t="str">
        <f>VLOOKUP($B169,Table1[#All],4,FALSE)</f>
        <v>Warren</v>
      </c>
      <c r="AC169" s="130">
        <f>VLOOKUP($B169,'Address sheet'!A168:E712,5,FALSE)</f>
        <v>20</v>
      </c>
    </row>
    <row r="170" spans="1:29" s="84" customFormat="1" ht="259.2" hidden="1" x14ac:dyDescent="0.3">
      <c r="A170" s="84">
        <f t="shared" si="9"/>
        <v>169</v>
      </c>
      <c r="B170" s="84" t="s">
        <v>821</v>
      </c>
      <c r="C170" s="103" t="str">
        <f>VLOOKUP(B170, Table2[[#All],[Company Name]:[Website]],2,)</f>
        <v>kirbyrisk.com/index.jsp?path=service-center</v>
      </c>
      <c r="D170" s="103">
        <v>1</v>
      </c>
      <c r="E170" s="84" t="s">
        <v>40</v>
      </c>
      <c r="G170" s="23" t="s">
        <v>45</v>
      </c>
      <c r="H170" s="104" t="s">
        <v>822</v>
      </c>
      <c r="I170" s="104" t="s">
        <v>823</v>
      </c>
      <c r="J170" s="104" t="s">
        <v>824</v>
      </c>
      <c r="K170" s="105" t="s">
        <v>825</v>
      </c>
      <c r="M170" s="137">
        <f t="shared" si="8"/>
        <v>0</v>
      </c>
      <c r="N170" s="137">
        <f t="shared" si="8"/>
        <v>0</v>
      </c>
      <c r="O170" s="137">
        <f t="shared" si="8"/>
        <v>0</v>
      </c>
      <c r="P170" s="137">
        <f t="shared" si="7"/>
        <v>0</v>
      </c>
      <c r="Q170" s="137">
        <f t="shared" si="6"/>
        <v>0</v>
      </c>
      <c r="R170" s="137">
        <f t="shared" si="6"/>
        <v>0</v>
      </c>
      <c r="S170" s="137">
        <f t="shared" si="6"/>
        <v>0</v>
      </c>
      <c r="T170" s="137">
        <f t="shared" si="6"/>
        <v>0</v>
      </c>
      <c r="Z170" s="134" t="str">
        <f>VLOOKUP($B170,Table1[#All],2,FALSE)</f>
        <v>3574 McCarty Lane</v>
      </c>
      <c r="AA170" s="131" t="str">
        <f>VLOOKUP($B170,Table1[#All],3,FALSE)</f>
        <v>Lafayette</v>
      </c>
      <c r="AB170" s="131" t="str">
        <f>VLOOKUP($B170,Table1[#All],4,FALSE)</f>
        <v>Tippecanoe</v>
      </c>
      <c r="AC170" s="130">
        <f>VLOOKUP($B170,'Address sheet'!A169:E713,5,FALSE)</f>
        <v>0</v>
      </c>
    </row>
    <row r="171" spans="1:29" s="84" customFormat="1" ht="100.8" hidden="1" x14ac:dyDescent="0.3">
      <c r="A171" s="84">
        <f t="shared" si="9"/>
        <v>170</v>
      </c>
      <c r="B171" s="84" t="s">
        <v>826</v>
      </c>
      <c r="C171" s="103" t="str">
        <f>VLOOKUP(B171, Table2[[#All],[Company Name]:[Website]],2,)</f>
        <v>lafayettewire.com</v>
      </c>
      <c r="D171" s="103">
        <v>1</v>
      </c>
      <c r="E171" s="84" t="s">
        <v>31</v>
      </c>
      <c r="G171" s="23" t="s">
        <v>45</v>
      </c>
      <c r="H171" s="104" t="s">
        <v>45</v>
      </c>
      <c r="I171" s="104" t="s">
        <v>827</v>
      </c>
      <c r="J171" s="104" t="s">
        <v>828</v>
      </c>
      <c r="K171" s="84" t="s">
        <v>829</v>
      </c>
      <c r="M171" s="137">
        <f t="shared" si="8"/>
        <v>0</v>
      </c>
      <c r="N171" s="137">
        <f t="shared" si="8"/>
        <v>0</v>
      </c>
      <c r="O171" s="137">
        <f t="shared" si="8"/>
        <v>0</v>
      </c>
      <c r="P171" s="137">
        <f t="shared" si="7"/>
        <v>0</v>
      </c>
      <c r="Q171" s="137">
        <f t="shared" si="6"/>
        <v>0</v>
      </c>
      <c r="R171" s="137">
        <f t="shared" si="6"/>
        <v>0</v>
      </c>
      <c r="S171" s="137">
        <f t="shared" si="6"/>
        <v>0</v>
      </c>
      <c r="T171" s="137">
        <f t="shared" ref="T171:T227" si="10">IF(ISNUMBER(SEARCH(T$1,$L171))=TRUE,1,0)</f>
        <v>0</v>
      </c>
      <c r="Z171" s="134" t="str">
        <f>VLOOKUP($B171,Table1[#All],2,FALSE)</f>
        <v>2700 Concord Rd</v>
      </c>
      <c r="AA171" s="131" t="str">
        <f>VLOOKUP($B171,Table1[#All],3,FALSE)</f>
        <v>Lafayette</v>
      </c>
      <c r="AB171" s="131" t="str">
        <f>VLOOKUP($B171,Table1[#All],4,FALSE)</f>
        <v>Tippecanoe</v>
      </c>
      <c r="AC171" s="130">
        <f>VLOOKUP($B171,'Address sheet'!A170:E714,5,FALSE)</f>
        <v>65</v>
      </c>
    </row>
    <row r="172" spans="1:29" s="84" customFormat="1" ht="57.6" hidden="1" x14ac:dyDescent="0.3">
      <c r="A172" s="84">
        <f t="shared" si="9"/>
        <v>171</v>
      </c>
      <c r="B172" s="84" t="s">
        <v>830</v>
      </c>
      <c r="C172" s="103" t="str">
        <f>VLOOKUP(B172, Table2[[#All],[Company Name]:[Website]],2,)</f>
        <v>loganstampings.com</v>
      </c>
      <c r="D172" s="103">
        <v>1</v>
      </c>
      <c r="E172" s="84" t="s">
        <v>40</v>
      </c>
      <c r="G172" s="23" t="s">
        <v>45</v>
      </c>
      <c r="H172" s="104" t="s">
        <v>831</v>
      </c>
      <c r="I172" s="104" t="s">
        <v>832</v>
      </c>
      <c r="J172" s="104" t="s">
        <v>833</v>
      </c>
      <c r="K172" s="105" t="s">
        <v>303</v>
      </c>
      <c r="M172" s="137">
        <f t="shared" si="8"/>
        <v>0</v>
      </c>
      <c r="N172" s="137">
        <f t="shared" si="8"/>
        <v>0</v>
      </c>
      <c r="O172" s="137">
        <f t="shared" si="8"/>
        <v>0</v>
      </c>
      <c r="P172" s="137">
        <f t="shared" si="7"/>
        <v>0</v>
      </c>
      <c r="Q172" s="137">
        <f t="shared" si="7"/>
        <v>0</v>
      </c>
      <c r="R172" s="137">
        <f t="shared" si="7"/>
        <v>0</v>
      </c>
      <c r="S172" s="137">
        <f t="shared" si="7"/>
        <v>0</v>
      </c>
      <c r="T172" s="137">
        <f t="shared" si="10"/>
        <v>0</v>
      </c>
      <c r="Z172" s="134" t="str">
        <f>VLOOKUP($B172,Table1[#All],2,FALSE)</f>
        <v>1100 E Main St</v>
      </c>
      <c r="AA172" s="131" t="str">
        <f>VLOOKUP($B172,Table1[#All],3,FALSE)</f>
        <v>Logansport</v>
      </c>
      <c r="AB172" s="131" t="str">
        <f>VLOOKUP($B172,Table1[#All],4,FALSE)</f>
        <v>Cass</v>
      </c>
      <c r="AC172" s="130">
        <f>VLOOKUP($B172,'Address sheet'!A171:E715,5,FALSE)</f>
        <v>60</v>
      </c>
    </row>
    <row r="173" spans="1:29" s="84" customFormat="1" ht="72" hidden="1" x14ac:dyDescent="0.3">
      <c r="A173" s="84">
        <f t="shared" si="9"/>
        <v>172</v>
      </c>
      <c r="B173" s="84" t="s">
        <v>834</v>
      </c>
      <c r="C173" s="103" t="str">
        <f>VLOOKUP(B173, Table2[[#All],[Company Name]:[Website]],2,)</f>
        <v>masterguard.com</v>
      </c>
      <c r="D173" s="103">
        <v>1</v>
      </c>
      <c r="E173" s="84" t="s">
        <v>31</v>
      </c>
      <c r="G173" s="23" t="s">
        <v>45</v>
      </c>
      <c r="H173" s="104" t="s">
        <v>102</v>
      </c>
      <c r="I173" s="104" t="s">
        <v>835</v>
      </c>
      <c r="J173" s="104" t="s">
        <v>836</v>
      </c>
      <c r="K173" s="84" t="s">
        <v>36</v>
      </c>
      <c r="M173" s="137">
        <f t="shared" si="8"/>
        <v>0</v>
      </c>
      <c r="N173" s="137">
        <f t="shared" si="8"/>
        <v>0</v>
      </c>
      <c r="O173" s="137">
        <f t="shared" si="8"/>
        <v>0</v>
      </c>
      <c r="P173" s="137">
        <f t="shared" si="7"/>
        <v>0</v>
      </c>
      <c r="Q173" s="137">
        <f t="shared" si="7"/>
        <v>0</v>
      </c>
      <c r="R173" s="137">
        <f t="shared" si="7"/>
        <v>0</v>
      </c>
      <c r="S173" s="137">
        <f t="shared" si="7"/>
        <v>0</v>
      </c>
      <c r="T173" s="137">
        <f t="shared" si="10"/>
        <v>0</v>
      </c>
      <c r="Z173" s="134" t="str">
        <f>VLOOKUP($B173,Table1[#All],2,FALSE)</f>
        <v>1200 E 8th St</v>
      </c>
      <c r="AA173" s="131" t="str">
        <f>VLOOKUP($B173,Table1[#All],3,FALSE)</f>
        <v>Veedersburg</v>
      </c>
      <c r="AB173" s="131" t="str">
        <f>VLOOKUP($B173,Table1[#All],4,FALSE)</f>
        <v>Fountain</v>
      </c>
      <c r="AC173" s="130" t="e">
        <f>VLOOKUP($B173,'Address sheet'!A172:E716,5,FALSE)</f>
        <v>#N/A</v>
      </c>
    </row>
    <row r="174" spans="1:29" s="84" customFormat="1" ht="172.8" hidden="1" x14ac:dyDescent="0.3">
      <c r="A174" s="84">
        <f t="shared" si="9"/>
        <v>173</v>
      </c>
      <c r="B174" s="84" t="s">
        <v>837</v>
      </c>
      <c r="C174" s="103" t="str">
        <f>VLOOKUP(B174, Table2[[#All],[Company Name]:[Website]],2,)</f>
        <v>mckinneycorp.com</v>
      </c>
      <c r="D174" s="103">
        <v>1</v>
      </c>
      <c r="E174" s="84" t="s">
        <v>40</v>
      </c>
      <c r="G174" s="23" t="s">
        <v>45</v>
      </c>
      <c r="H174" s="104" t="s">
        <v>838</v>
      </c>
      <c r="I174" s="104" t="s">
        <v>839</v>
      </c>
      <c r="J174" s="104" t="s">
        <v>840</v>
      </c>
      <c r="K174" s="105" t="s">
        <v>36</v>
      </c>
      <c r="L174" s="105" t="s">
        <v>841</v>
      </c>
      <c r="M174" s="137">
        <f t="shared" si="8"/>
        <v>0</v>
      </c>
      <c r="N174" s="137">
        <f t="shared" si="8"/>
        <v>0</v>
      </c>
      <c r="O174" s="137">
        <f t="shared" si="8"/>
        <v>0</v>
      </c>
      <c r="P174" s="137">
        <f t="shared" si="7"/>
        <v>0</v>
      </c>
      <c r="Q174" s="137">
        <f t="shared" si="7"/>
        <v>0</v>
      </c>
      <c r="R174" s="137">
        <f t="shared" si="7"/>
        <v>0</v>
      </c>
      <c r="S174" s="137">
        <f t="shared" si="7"/>
        <v>0</v>
      </c>
      <c r="T174" s="137">
        <f t="shared" si="10"/>
        <v>0</v>
      </c>
      <c r="Z174" s="134" t="str">
        <f>VLOOKUP($B174,Table1[#All],2,FALSE)</f>
        <v>4710 Fastline Dr</v>
      </c>
      <c r="AA174" s="131" t="str">
        <f>VLOOKUP($B174,Table1[#All],3,FALSE)</f>
        <v>Lafayette</v>
      </c>
      <c r="AB174" s="131" t="str">
        <f>VLOOKUP($B174,Table1[#All],4,FALSE)</f>
        <v>Tippecanoe</v>
      </c>
      <c r="AC174" s="130">
        <f>VLOOKUP($B174,'Address sheet'!A173:E717,5,FALSE)</f>
        <v>27</v>
      </c>
    </row>
    <row r="175" spans="1:29" s="84" customFormat="1" ht="144" hidden="1" x14ac:dyDescent="0.3">
      <c r="A175" s="84">
        <f t="shared" si="9"/>
        <v>174</v>
      </c>
      <c r="B175" s="84" t="s">
        <v>842</v>
      </c>
      <c r="C175" s="103" t="str">
        <f>VLOOKUP(B175, Table2[[#All],[Company Name]:[Website]],2,)</f>
        <v>myersspring.com</v>
      </c>
      <c r="D175" s="103">
        <v>1</v>
      </c>
      <c r="E175" s="84" t="s">
        <v>40</v>
      </c>
      <c r="G175" s="23" t="s">
        <v>45</v>
      </c>
      <c r="H175" s="104" t="s">
        <v>843</v>
      </c>
      <c r="I175" s="104" t="s">
        <v>844</v>
      </c>
      <c r="J175" s="104" t="s">
        <v>845</v>
      </c>
      <c r="K175" s="84" t="s">
        <v>846</v>
      </c>
      <c r="L175" s="84" t="s">
        <v>847</v>
      </c>
      <c r="M175" s="137">
        <f t="shared" si="8"/>
        <v>1</v>
      </c>
      <c r="N175" s="137">
        <f t="shared" si="8"/>
        <v>0</v>
      </c>
      <c r="O175" s="137">
        <f t="shared" si="8"/>
        <v>0</v>
      </c>
      <c r="P175" s="137">
        <f t="shared" si="7"/>
        <v>0</v>
      </c>
      <c r="Q175" s="137">
        <f t="shared" si="7"/>
        <v>0</v>
      </c>
      <c r="R175" s="137">
        <f t="shared" si="7"/>
        <v>0</v>
      </c>
      <c r="S175" s="137">
        <f t="shared" si="7"/>
        <v>0</v>
      </c>
      <c r="T175" s="137">
        <f t="shared" si="10"/>
        <v>0</v>
      </c>
      <c r="Z175" s="134" t="str">
        <f>VLOOKUP($B175,Table1[#All],2,FALSE)</f>
        <v>720 Water St</v>
      </c>
      <c r="AA175" s="131" t="str">
        <f>VLOOKUP($B175,Table1[#All],3,FALSE)</f>
        <v>Logansport</v>
      </c>
      <c r="AB175" s="131" t="str">
        <f>VLOOKUP($B175,Table1[#All],4,FALSE)</f>
        <v>Cass</v>
      </c>
      <c r="AC175" s="130" t="e">
        <f>VLOOKUP($B175,'Address sheet'!A174:E718,5,FALSE)</f>
        <v>#N/A</v>
      </c>
    </row>
    <row r="176" spans="1:29" s="84" customFormat="1" ht="345.6" hidden="1" x14ac:dyDescent="0.3">
      <c r="A176" s="84">
        <f t="shared" si="9"/>
        <v>175</v>
      </c>
      <c r="B176" s="88" t="s">
        <v>848</v>
      </c>
      <c r="C176" s="103" t="str">
        <f>VLOOKUP(B176, Table2[[#All],[Company Name]:[Website]],2,)</f>
        <v>nucor.com</v>
      </c>
      <c r="D176" s="103">
        <v>1</v>
      </c>
      <c r="E176" s="84" t="s">
        <v>31</v>
      </c>
      <c r="G176" s="23" t="s">
        <v>45</v>
      </c>
      <c r="H176" s="104" t="s">
        <v>849</v>
      </c>
      <c r="I176" s="104" t="s">
        <v>850</v>
      </c>
      <c r="J176" s="104"/>
      <c r="K176" s="105" t="s">
        <v>36</v>
      </c>
      <c r="M176" s="137">
        <f t="shared" si="8"/>
        <v>0</v>
      </c>
      <c r="N176" s="137">
        <f t="shared" si="8"/>
        <v>0</v>
      </c>
      <c r="O176" s="137">
        <f t="shared" si="8"/>
        <v>0</v>
      </c>
      <c r="P176" s="137">
        <f t="shared" si="7"/>
        <v>0</v>
      </c>
      <c r="Q176" s="137">
        <f t="shared" si="7"/>
        <v>0</v>
      </c>
      <c r="R176" s="137">
        <f t="shared" si="7"/>
        <v>0</v>
      </c>
      <c r="S176" s="137">
        <f t="shared" si="7"/>
        <v>0</v>
      </c>
      <c r="T176" s="137">
        <f t="shared" si="10"/>
        <v>0</v>
      </c>
      <c r="Z176" s="134" t="str">
        <f>VLOOKUP($B176,Table1[#All],2,FALSE)</f>
        <v>4537 S Nucor Rd</v>
      </c>
      <c r="AA176" s="131" t="str">
        <f>VLOOKUP($B176,Table1[#All],3,FALSE)</f>
        <v>Crawfordsville</v>
      </c>
      <c r="AB176" s="131" t="str">
        <f>VLOOKUP($B176,Table1[#All],4,FALSE)</f>
        <v>Montgomery</v>
      </c>
      <c r="AC176" s="130" t="e">
        <f>VLOOKUP($B176,'Address sheet'!A175:E719,5,FALSE)</f>
        <v>#N/A</v>
      </c>
    </row>
    <row r="177" spans="1:29" s="84" customFormat="1" ht="144" hidden="1" x14ac:dyDescent="0.3">
      <c r="A177" s="84">
        <f t="shared" si="9"/>
        <v>176</v>
      </c>
      <c r="B177" s="84" t="s">
        <v>851</v>
      </c>
      <c r="C177" s="103" t="str">
        <f>VLOOKUP(B177, Table2[[#All],[Company Name]:[Website]],2,)</f>
        <v>oxfordhouse.org/userfiles/file/</v>
      </c>
      <c r="D177" s="103">
        <v>1</v>
      </c>
      <c r="E177" s="84" t="s">
        <v>31</v>
      </c>
      <c r="G177" s="23" t="s">
        <v>45</v>
      </c>
      <c r="H177" s="104" t="s">
        <v>852</v>
      </c>
      <c r="I177" s="104" t="s">
        <v>853</v>
      </c>
      <c r="J177" s="104"/>
      <c r="K177" s="84" t="s">
        <v>36</v>
      </c>
      <c r="M177" s="137">
        <f t="shared" si="8"/>
        <v>0</v>
      </c>
      <c r="N177" s="137">
        <f t="shared" si="8"/>
        <v>0</v>
      </c>
      <c r="O177" s="137">
        <f t="shared" si="8"/>
        <v>0</v>
      </c>
      <c r="P177" s="137">
        <f t="shared" si="7"/>
        <v>0</v>
      </c>
      <c r="Q177" s="137">
        <f t="shared" si="7"/>
        <v>0</v>
      </c>
      <c r="R177" s="137">
        <f t="shared" si="7"/>
        <v>0</v>
      </c>
      <c r="S177" s="137">
        <f t="shared" si="7"/>
        <v>0</v>
      </c>
      <c r="T177" s="137">
        <f t="shared" si="10"/>
        <v>0</v>
      </c>
      <c r="Z177" s="134" t="str">
        <f>VLOOKUP($B177,Table1[#All],2,FALSE)</f>
        <v>606 WEST STATE RD 18</v>
      </c>
      <c r="AA177" s="131" t="str">
        <f>VLOOKUP($B177,Table1[#All],3,FALSE)</f>
        <v>FOWLER</v>
      </c>
      <c r="AB177" s="131" t="str">
        <f>VLOOKUP($B177,Table1[#All],4,FALSE)</f>
        <v>Benton</v>
      </c>
      <c r="AC177" s="130">
        <f>VLOOKUP($B177,'Address sheet'!A176:E720,5,FALSE)</f>
        <v>0</v>
      </c>
    </row>
    <row r="178" spans="1:29" s="84" customFormat="1" ht="259.2" hidden="1" x14ac:dyDescent="0.3">
      <c r="A178" s="84">
        <f t="shared" si="9"/>
        <v>177</v>
      </c>
      <c r="B178" s="84" t="s">
        <v>854</v>
      </c>
      <c r="C178" s="103" t="str">
        <f>VLOOKUP(B178, Table2[[#All],[Company Name]:[Website]],2,)</f>
        <v>rowetruck.com</v>
      </c>
      <c r="D178" s="103">
        <v>1</v>
      </c>
      <c r="E178" s="84" t="s">
        <v>40</v>
      </c>
      <c r="G178" s="23" t="s">
        <v>649</v>
      </c>
      <c r="H178" s="104" t="s">
        <v>855</v>
      </c>
      <c r="I178" s="104" t="s">
        <v>856</v>
      </c>
      <c r="J178" s="104" t="s">
        <v>857</v>
      </c>
      <c r="K178" s="105" t="s">
        <v>36</v>
      </c>
      <c r="M178" s="137">
        <f t="shared" si="8"/>
        <v>0</v>
      </c>
      <c r="N178" s="137">
        <f t="shared" si="8"/>
        <v>0</v>
      </c>
      <c r="O178" s="137">
        <f t="shared" si="8"/>
        <v>0</v>
      </c>
      <c r="P178" s="137">
        <f t="shared" si="7"/>
        <v>0</v>
      </c>
      <c r="Q178" s="137">
        <f t="shared" si="7"/>
        <v>0</v>
      </c>
      <c r="R178" s="137">
        <f t="shared" si="7"/>
        <v>0</v>
      </c>
      <c r="S178" s="137">
        <f t="shared" si="7"/>
        <v>0</v>
      </c>
      <c r="T178" s="137">
        <f t="shared" si="10"/>
        <v>0</v>
      </c>
      <c r="Z178" s="134" t="str">
        <f>VLOOKUP($B178,Table1[#All],2,FALSE)</f>
        <v>102 W 1st St</v>
      </c>
      <c r="AA178" s="131" t="str">
        <f>VLOOKUP($B178,Table1[#All],3,FALSE)</f>
        <v>Otterbein</v>
      </c>
      <c r="AB178" s="131" t="str">
        <f>VLOOKUP($B178,Table1[#All],4,FALSE)</f>
        <v>Benton</v>
      </c>
      <c r="AC178" s="130" t="e">
        <f>VLOOKUP($B178,'Address sheet'!A177:E721,5,FALSE)</f>
        <v>#N/A</v>
      </c>
    </row>
    <row r="179" spans="1:29" s="84" customFormat="1" ht="57.6" hidden="1" x14ac:dyDescent="0.3">
      <c r="A179" s="84">
        <f t="shared" si="9"/>
        <v>178</v>
      </c>
      <c r="B179" s="84" t="s">
        <v>858</v>
      </c>
      <c r="C179" s="103" t="str">
        <f>VLOOKUP(B179, Table2[[#All],[Company Name]:[Website]],2,)</f>
        <v>smallpartsinc.com</v>
      </c>
      <c r="D179" s="103">
        <v>1</v>
      </c>
      <c r="E179" s="84" t="s">
        <v>40</v>
      </c>
      <c r="G179" s="23" t="s">
        <v>45</v>
      </c>
      <c r="H179" s="104" t="s">
        <v>45</v>
      </c>
      <c r="I179" s="104" t="s">
        <v>859</v>
      </c>
      <c r="J179" s="104" t="s">
        <v>860</v>
      </c>
      <c r="K179" s="84" t="s">
        <v>825</v>
      </c>
      <c r="M179" s="137">
        <f t="shared" si="8"/>
        <v>0</v>
      </c>
      <c r="N179" s="137">
        <f t="shared" si="8"/>
        <v>0</v>
      </c>
      <c r="O179" s="137">
        <f t="shared" si="8"/>
        <v>0</v>
      </c>
      <c r="P179" s="137">
        <f t="shared" si="7"/>
        <v>0</v>
      </c>
      <c r="Q179" s="137">
        <f t="shared" si="7"/>
        <v>0</v>
      </c>
      <c r="R179" s="137">
        <f t="shared" si="7"/>
        <v>0</v>
      </c>
      <c r="S179" s="137">
        <f t="shared" si="7"/>
        <v>0</v>
      </c>
      <c r="T179" s="137">
        <f t="shared" si="10"/>
        <v>0</v>
      </c>
      <c r="Z179" s="134" t="str">
        <f>VLOOKUP($B179,Table1[#All],2,FALSE)</f>
        <v>600 Humphrey St</v>
      </c>
      <c r="AA179" s="131" t="str">
        <f>VLOOKUP($B179,Table1[#All],3,FALSE)</f>
        <v>Logansport</v>
      </c>
      <c r="AB179" s="131" t="str">
        <f>VLOOKUP($B179,Table1[#All],4,FALSE)</f>
        <v>Cass</v>
      </c>
      <c r="AC179" s="130" t="e">
        <f>VLOOKUP($B179,'Address sheet'!A178:E722,5,FALSE)</f>
        <v>#N/A</v>
      </c>
    </row>
    <row r="180" spans="1:29" s="84" customFormat="1" ht="129.6" hidden="1" x14ac:dyDescent="0.3">
      <c r="A180" s="84">
        <f t="shared" si="9"/>
        <v>179</v>
      </c>
      <c r="B180" s="84" t="s">
        <v>861</v>
      </c>
      <c r="C180" s="103" t="str">
        <f>VLOOKUP(B180, Table2[[#All],[Company Name]:[Website]],2,)</f>
        <v>subaru-sia.com</v>
      </c>
      <c r="D180" s="103">
        <v>1</v>
      </c>
      <c r="E180" s="84" t="s">
        <v>31</v>
      </c>
      <c r="G180" s="23" t="s">
        <v>57</v>
      </c>
      <c r="H180" s="104" t="s">
        <v>177</v>
      </c>
      <c r="I180" s="104" t="s">
        <v>862</v>
      </c>
      <c r="J180" s="104" t="s">
        <v>863</v>
      </c>
      <c r="K180" s="105" t="s">
        <v>61</v>
      </c>
      <c r="M180" s="137">
        <f t="shared" si="8"/>
        <v>0</v>
      </c>
      <c r="N180" s="137">
        <f t="shared" si="8"/>
        <v>0</v>
      </c>
      <c r="O180" s="137">
        <f t="shared" si="8"/>
        <v>0</v>
      </c>
      <c r="P180" s="137">
        <f t="shared" si="7"/>
        <v>0</v>
      </c>
      <c r="Q180" s="137">
        <f t="shared" si="7"/>
        <v>0</v>
      </c>
      <c r="R180" s="137">
        <f t="shared" si="7"/>
        <v>0</v>
      </c>
      <c r="S180" s="137">
        <f t="shared" si="7"/>
        <v>0</v>
      </c>
      <c r="T180" s="137">
        <f t="shared" si="10"/>
        <v>0</v>
      </c>
      <c r="Z180" s="134" t="str">
        <f>VLOOKUP($B180,Table1[#All],2,FALSE)</f>
        <v>5500 State Road 38 E</v>
      </c>
      <c r="AA180" s="131" t="str">
        <f>VLOOKUP($B180,Table1[#All],3,FALSE)</f>
        <v>Lafayette</v>
      </c>
      <c r="AB180" s="131" t="str">
        <f>VLOOKUP($B180,Table1[#All],4,FALSE)</f>
        <v>Tippecanoe</v>
      </c>
      <c r="AC180" s="130">
        <f>VLOOKUP($B180,'Address sheet'!A179:E723,5,FALSE)</f>
        <v>5402</v>
      </c>
    </row>
    <row r="181" spans="1:29" s="84" customFormat="1" ht="129.6" hidden="1" x14ac:dyDescent="0.3">
      <c r="A181" s="84">
        <f t="shared" si="9"/>
        <v>180</v>
      </c>
      <c r="B181" s="84" t="s">
        <v>864</v>
      </c>
      <c r="C181" s="103" t="str">
        <f>VLOOKUP(B181, Table2[[#All],[Company Name]:[Website]],2,)</f>
        <v>suscastproducts.com</v>
      </c>
      <c r="D181" s="103">
        <v>1</v>
      </c>
      <c r="E181" s="84" t="s">
        <v>31</v>
      </c>
      <c r="G181" s="23" t="s">
        <v>32</v>
      </c>
      <c r="H181" s="104" t="s">
        <v>865</v>
      </c>
      <c r="I181" s="104" t="s">
        <v>866</v>
      </c>
      <c r="J181" s="104" t="s">
        <v>867</v>
      </c>
      <c r="K181" s="84" t="s">
        <v>467</v>
      </c>
      <c r="L181" s="105" t="s">
        <v>868</v>
      </c>
      <c r="M181" s="137">
        <f t="shared" si="8"/>
        <v>1</v>
      </c>
      <c r="N181" s="137">
        <f t="shared" si="8"/>
        <v>0</v>
      </c>
      <c r="O181" s="137">
        <f t="shared" si="8"/>
        <v>0</v>
      </c>
      <c r="P181" s="137">
        <f t="shared" si="7"/>
        <v>0</v>
      </c>
      <c r="Q181" s="137">
        <f t="shared" si="7"/>
        <v>0</v>
      </c>
      <c r="R181" s="137">
        <f t="shared" si="7"/>
        <v>0</v>
      </c>
      <c r="S181" s="137">
        <f t="shared" si="7"/>
        <v>0</v>
      </c>
      <c r="T181" s="137">
        <f t="shared" si="10"/>
        <v>0</v>
      </c>
      <c r="Z181" s="134" t="str">
        <f>VLOOKUP($B181,Table1[#All],2,FALSE)</f>
        <v>1825 W Market St</v>
      </c>
      <c r="AA181" s="131" t="str">
        <f>VLOOKUP($B181,Table1[#All],3,FALSE)</f>
        <v>Logansport</v>
      </c>
      <c r="AB181" s="131" t="str">
        <f>VLOOKUP($B181,Table1[#All],4,FALSE)</f>
        <v>Cass</v>
      </c>
      <c r="AC181" s="130" t="e">
        <f>VLOOKUP($B181,'Address sheet'!A180:E724,5,FALSE)</f>
        <v>#N/A</v>
      </c>
    </row>
    <row r="182" spans="1:29" s="84" customFormat="1" ht="144" hidden="1" x14ac:dyDescent="0.3">
      <c r="A182" s="84">
        <f t="shared" si="9"/>
        <v>181</v>
      </c>
      <c r="B182" s="84" t="s">
        <v>869</v>
      </c>
      <c r="C182" s="103" t="str">
        <f>VLOOKUP(B182, Table2[[#All],[Company Name]:[Website]],2,)</f>
        <v>thekelly-group.com</v>
      </c>
      <c r="D182" s="103">
        <v>1</v>
      </c>
      <c r="E182" s="84" t="s">
        <v>31</v>
      </c>
      <c r="G182" s="23" t="s">
        <v>32</v>
      </c>
      <c r="H182" s="104" t="s">
        <v>870</v>
      </c>
      <c r="I182" s="104" t="s">
        <v>871</v>
      </c>
      <c r="J182" s="104" t="s">
        <v>872</v>
      </c>
      <c r="K182" s="84" t="s">
        <v>873</v>
      </c>
      <c r="L182" s="105" t="s">
        <v>874</v>
      </c>
      <c r="M182" s="137">
        <f t="shared" si="8"/>
        <v>1</v>
      </c>
      <c r="N182" s="137">
        <f t="shared" si="8"/>
        <v>0</v>
      </c>
      <c r="O182" s="137">
        <f t="shared" si="8"/>
        <v>0</v>
      </c>
      <c r="P182" s="137">
        <f t="shared" si="7"/>
        <v>0</v>
      </c>
      <c r="Q182" s="137">
        <f t="shared" si="7"/>
        <v>1</v>
      </c>
      <c r="R182" s="137">
        <f t="shared" si="7"/>
        <v>0</v>
      </c>
      <c r="S182" s="137">
        <f t="shared" si="7"/>
        <v>0</v>
      </c>
      <c r="T182" s="137">
        <f t="shared" si="10"/>
        <v>1</v>
      </c>
      <c r="Z182" s="134">
        <f>VLOOKUP($B182,Table1[#All],2,FALSE)</f>
        <v>0</v>
      </c>
      <c r="AA182" s="131">
        <f>VLOOKUP($B182,Table1[#All],3,FALSE)</f>
        <v>0</v>
      </c>
      <c r="AB182" s="131">
        <f>VLOOKUP($B182,Table1[#All],4,FALSE)</f>
        <v>0</v>
      </c>
      <c r="AC182" s="130">
        <f>VLOOKUP($B182,'Address sheet'!A181:E725,5,FALSE)</f>
        <v>0</v>
      </c>
    </row>
    <row r="183" spans="1:29" s="84" customFormat="1" ht="273.60000000000002" hidden="1" x14ac:dyDescent="0.3">
      <c r="A183" s="84">
        <f t="shared" si="9"/>
        <v>182</v>
      </c>
      <c r="B183" s="88" t="s">
        <v>875</v>
      </c>
      <c r="C183" s="103" t="str">
        <f>VLOOKUP(B183, Table2[[#All],[Company Name]:[Website]],2,)</f>
        <v>tmfcenter.com</v>
      </c>
      <c r="D183" s="103">
        <v>1</v>
      </c>
      <c r="E183" s="84" t="s">
        <v>31</v>
      </c>
      <c r="G183" s="23" t="s">
        <v>45</v>
      </c>
      <c r="H183" s="104" t="s">
        <v>102</v>
      </c>
      <c r="I183" s="104" t="s">
        <v>876</v>
      </c>
      <c r="J183" s="104" t="s">
        <v>877</v>
      </c>
      <c r="K183" s="84" t="s">
        <v>303</v>
      </c>
      <c r="L183" s="105" t="s">
        <v>878</v>
      </c>
      <c r="M183" s="137">
        <f t="shared" si="8"/>
        <v>1</v>
      </c>
      <c r="N183" s="137">
        <f t="shared" si="8"/>
        <v>1</v>
      </c>
      <c r="O183" s="137">
        <f t="shared" si="8"/>
        <v>1</v>
      </c>
      <c r="P183" s="137">
        <f t="shared" si="7"/>
        <v>0</v>
      </c>
      <c r="Q183" s="137">
        <f t="shared" si="7"/>
        <v>0</v>
      </c>
      <c r="R183" s="137">
        <f t="shared" si="7"/>
        <v>0</v>
      </c>
      <c r="S183" s="137">
        <f t="shared" si="7"/>
        <v>0</v>
      </c>
      <c r="T183" s="137">
        <f t="shared" si="10"/>
        <v>1</v>
      </c>
      <c r="Z183" s="134" t="str">
        <f>VLOOKUP($B183,Table1[#All],2,FALSE)</f>
        <v>300 W Washington St</v>
      </c>
      <c r="AA183" s="131" t="str">
        <f>VLOOKUP($B183,Table1[#All],3,FALSE)</f>
        <v>Williamsport</v>
      </c>
      <c r="AB183" s="131" t="str">
        <f>VLOOKUP($B183,Table1[#All],4,FALSE)</f>
        <v>Warren</v>
      </c>
      <c r="AC183" s="130">
        <f>VLOOKUP($B183,'Address sheet'!A182:E726,5,FALSE)</f>
        <v>200</v>
      </c>
    </row>
    <row r="184" spans="1:29" s="84" customFormat="1" ht="158.4" hidden="1" x14ac:dyDescent="0.3">
      <c r="A184" s="84">
        <f t="shared" si="9"/>
        <v>183</v>
      </c>
      <c r="B184" s="84" t="s">
        <v>879</v>
      </c>
      <c r="C184" s="103" t="str">
        <f>VLOOKUP(B184, Table2[[#All],[Company Name]:[Website]],2,)</f>
        <v>tru-flex.com</v>
      </c>
      <c r="D184" s="103">
        <v>1</v>
      </c>
      <c r="E184" s="84" t="s">
        <v>40</v>
      </c>
      <c r="G184" s="23" t="s">
        <v>45</v>
      </c>
      <c r="H184" s="104" t="s">
        <v>102</v>
      </c>
      <c r="I184" s="104" t="s">
        <v>880</v>
      </c>
      <c r="J184" s="104" t="s">
        <v>881</v>
      </c>
      <c r="K184" s="84" t="s">
        <v>882</v>
      </c>
      <c r="M184" s="137">
        <f t="shared" si="8"/>
        <v>0</v>
      </c>
      <c r="N184" s="137">
        <f t="shared" si="8"/>
        <v>0</v>
      </c>
      <c r="O184" s="137">
        <f t="shared" si="8"/>
        <v>0</v>
      </c>
      <c r="P184" s="137">
        <f t="shared" si="7"/>
        <v>0</v>
      </c>
      <c r="Q184" s="137">
        <f t="shared" si="7"/>
        <v>0</v>
      </c>
      <c r="R184" s="137">
        <f t="shared" si="7"/>
        <v>0</v>
      </c>
      <c r="S184" s="137">
        <f t="shared" si="7"/>
        <v>0</v>
      </c>
      <c r="T184" s="137">
        <f t="shared" si="10"/>
        <v>0</v>
      </c>
      <c r="Z184" s="134" t="str">
        <f>VLOOKUP($B184,Table1[#All],2,FALSE)</f>
        <v>2391 S State Road 263</v>
      </c>
      <c r="AA184" s="131" t="str">
        <f>VLOOKUP($B184,Table1[#All],3,FALSE)</f>
        <v>West Lebanon</v>
      </c>
      <c r="AB184" s="131" t="str">
        <f>VLOOKUP($B184,Table1[#All],4,FALSE)</f>
        <v>Warren</v>
      </c>
      <c r="AC184" s="130">
        <f>VLOOKUP($B184,'Address sheet'!A183:E727,5,FALSE)</f>
        <v>240</v>
      </c>
    </row>
    <row r="185" spans="1:29" s="84" customFormat="1" ht="115.2" hidden="1" x14ac:dyDescent="0.3">
      <c r="A185" s="84">
        <f t="shared" si="9"/>
        <v>184</v>
      </c>
      <c r="B185" s="88" t="s">
        <v>883</v>
      </c>
      <c r="C185" s="103" t="str">
        <f>VLOOKUP(B185, Table2[[#All],[Company Name]:[Website]],2,)</f>
        <v>trw.com</v>
      </c>
      <c r="D185" s="103">
        <v>1</v>
      </c>
      <c r="E185" s="84" t="s">
        <v>40</v>
      </c>
      <c r="G185" s="23" t="s">
        <v>190</v>
      </c>
      <c r="H185" s="104" t="s">
        <v>884</v>
      </c>
      <c r="I185" s="120"/>
      <c r="J185" s="104" t="s">
        <v>885</v>
      </c>
      <c r="K185" s="84" t="s">
        <v>36</v>
      </c>
      <c r="M185" s="137">
        <f t="shared" si="8"/>
        <v>0</v>
      </c>
      <c r="N185" s="137">
        <f t="shared" si="8"/>
        <v>0</v>
      </c>
      <c r="O185" s="137">
        <f t="shared" si="8"/>
        <v>0</v>
      </c>
      <c r="P185" s="137">
        <f t="shared" si="7"/>
        <v>0</v>
      </c>
      <c r="Q185" s="137">
        <f t="shared" si="7"/>
        <v>0</v>
      </c>
      <c r="R185" s="137">
        <f t="shared" si="7"/>
        <v>0</v>
      </c>
      <c r="S185" s="137">
        <f t="shared" si="7"/>
        <v>0</v>
      </c>
      <c r="T185" s="137">
        <f t="shared" si="10"/>
        <v>0</v>
      </c>
      <c r="Z185" s="134" t="str">
        <f>VLOOKUP($B185,Table1[#All],2,FALSE)</f>
        <v>800 Heath St</v>
      </c>
      <c r="AA185" s="131" t="str">
        <f>VLOOKUP($B185,Table1[#All],3,FALSE)</f>
        <v>Lafayette</v>
      </c>
      <c r="AB185" s="131" t="str">
        <f>VLOOKUP($B185,Table1[#All],4,FALSE)</f>
        <v>Tippecanoe</v>
      </c>
      <c r="AC185" s="130">
        <f>VLOOKUP($B185,'Address sheet'!A184:E728,5,FALSE)</f>
        <v>655</v>
      </c>
    </row>
    <row r="186" spans="1:29" s="84" customFormat="1" ht="129.6" hidden="1" x14ac:dyDescent="0.3">
      <c r="A186" s="84">
        <f t="shared" si="9"/>
        <v>185</v>
      </c>
      <c r="B186" s="84" t="s">
        <v>886</v>
      </c>
      <c r="C186" s="103" t="str">
        <f>VLOOKUP(B186, Table2[[#All],[Company Name]:[Website]],2,)</f>
        <v>tubefabricationindustries.com</v>
      </c>
      <c r="D186" s="103">
        <v>1</v>
      </c>
      <c r="E186" s="84" t="s">
        <v>31</v>
      </c>
      <c r="G186" s="23" t="s">
        <v>45</v>
      </c>
      <c r="H186" s="104" t="s">
        <v>45</v>
      </c>
      <c r="I186" s="104" t="s">
        <v>887</v>
      </c>
      <c r="J186" s="104" t="s">
        <v>888</v>
      </c>
      <c r="K186" s="84" t="s">
        <v>825</v>
      </c>
      <c r="L186" s="84" t="s">
        <v>889</v>
      </c>
      <c r="M186" s="137">
        <f t="shared" si="8"/>
        <v>1</v>
      </c>
      <c r="N186" s="137">
        <f t="shared" si="8"/>
        <v>0</v>
      </c>
      <c r="O186" s="137">
        <f t="shared" si="8"/>
        <v>0</v>
      </c>
      <c r="P186" s="137">
        <f t="shared" si="7"/>
        <v>0</v>
      </c>
      <c r="Q186" s="137">
        <f t="shared" si="7"/>
        <v>0</v>
      </c>
      <c r="R186" s="137">
        <f t="shared" si="7"/>
        <v>0</v>
      </c>
      <c r="S186" s="137">
        <f t="shared" si="7"/>
        <v>0</v>
      </c>
      <c r="T186" s="137">
        <f t="shared" si="10"/>
        <v>1</v>
      </c>
      <c r="Z186" s="134" t="str">
        <f>VLOOKUP($B186,Table1[#All],2,FALSE)</f>
        <v>130 E Industrial Blvd</v>
      </c>
      <c r="AA186" s="131" t="str">
        <f>VLOOKUP($B186,Table1[#All],3,FALSE)</f>
        <v>Logansport</v>
      </c>
      <c r="AB186" s="131" t="str">
        <f>VLOOKUP($B186,Table1[#All],4,FALSE)</f>
        <v>Cass</v>
      </c>
      <c r="AC186" s="130" t="e">
        <f>VLOOKUP($B186,'Address sheet'!A185:E729,5,FALSE)</f>
        <v>#N/A</v>
      </c>
    </row>
    <row r="187" spans="1:29" s="84" customFormat="1" ht="201.6" hidden="1" x14ac:dyDescent="0.3">
      <c r="A187" s="84">
        <f t="shared" si="9"/>
        <v>186</v>
      </c>
      <c r="B187" s="84" t="s">
        <v>890</v>
      </c>
      <c r="C187" s="103" t="str">
        <f>VLOOKUP(B187, Table2[[#All],[Company Name]:[Website]],2,)</f>
        <v>voestalpine.com</v>
      </c>
      <c r="D187" s="103">
        <v>1</v>
      </c>
      <c r="E187" s="84" t="s">
        <v>40</v>
      </c>
      <c r="G187" s="23" t="s">
        <v>45</v>
      </c>
      <c r="H187" s="104" t="s">
        <v>102</v>
      </c>
      <c r="I187" s="104" t="s">
        <v>891</v>
      </c>
      <c r="J187" s="104" t="s">
        <v>892</v>
      </c>
      <c r="K187" s="104" t="s">
        <v>893</v>
      </c>
      <c r="M187" s="137">
        <f t="shared" si="8"/>
        <v>0</v>
      </c>
      <c r="N187" s="137">
        <f t="shared" si="8"/>
        <v>0</v>
      </c>
      <c r="O187" s="137">
        <f t="shared" si="8"/>
        <v>0</v>
      </c>
      <c r="P187" s="137">
        <f t="shared" si="7"/>
        <v>0</v>
      </c>
      <c r="Q187" s="137">
        <f t="shared" si="7"/>
        <v>0</v>
      </c>
      <c r="R187" s="137">
        <f t="shared" si="7"/>
        <v>0</v>
      </c>
      <c r="S187" s="137">
        <f t="shared" si="7"/>
        <v>0</v>
      </c>
      <c r="T187" s="137">
        <f t="shared" si="10"/>
        <v>0</v>
      </c>
      <c r="Z187" s="134">
        <f>VLOOKUP($B187,Table1[#All],2,FALSE)</f>
        <v>0</v>
      </c>
      <c r="AA187" s="131">
        <f>VLOOKUP($B187,Table1[#All],3,FALSE)</f>
        <v>0</v>
      </c>
      <c r="AB187" s="131" t="str">
        <f>VLOOKUP($B187,Table1[#All],4,FALSE)</f>
        <v>Tippecanoe</v>
      </c>
      <c r="AC187" s="130" t="e">
        <f>VLOOKUP($B187,'Address sheet'!A186:E730,5,FALSE)</f>
        <v>#N/A</v>
      </c>
    </row>
    <row r="188" spans="1:29" s="84" customFormat="1" ht="201.6" hidden="1" x14ac:dyDescent="0.3">
      <c r="A188" s="84">
        <f t="shared" si="9"/>
        <v>187</v>
      </c>
      <c r="B188" s="84" t="s">
        <v>894</v>
      </c>
      <c r="C188" s="103" t="str">
        <f>VLOOKUP(B188, Table2[[#All],[Company Name]:[Website]],2,)</f>
        <v>whallon.com</v>
      </c>
      <c r="D188" s="103">
        <v>1</v>
      </c>
      <c r="E188" s="84" t="s">
        <v>31</v>
      </c>
      <c r="G188" s="23" t="s">
        <v>45</v>
      </c>
      <c r="H188" s="104" t="s">
        <v>895</v>
      </c>
      <c r="I188" s="104" t="s">
        <v>896</v>
      </c>
      <c r="J188" s="104" t="s">
        <v>897</v>
      </c>
      <c r="K188" s="104" t="s">
        <v>36</v>
      </c>
      <c r="M188" s="137">
        <f t="shared" si="8"/>
        <v>0</v>
      </c>
      <c r="N188" s="137">
        <f t="shared" si="8"/>
        <v>0</v>
      </c>
      <c r="O188" s="137">
        <f t="shared" si="8"/>
        <v>0</v>
      </c>
      <c r="P188" s="137">
        <f t="shared" si="7"/>
        <v>0</v>
      </c>
      <c r="Q188" s="137">
        <f t="shared" si="7"/>
        <v>0</v>
      </c>
      <c r="R188" s="137">
        <f t="shared" si="7"/>
        <v>0</v>
      </c>
      <c r="S188" s="137">
        <f t="shared" si="7"/>
        <v>0</v>
      </c>
      <c r="T188" s="137">
        <f t="shared" si="10"/>
        <v>0</v>
      </c>
      <c r="Z188" s="134" t="str">
        <f>VLOOKUP($B188,Table1[#All],2,FALSE)</f>
        <v>205 N Chicago St</v>
      </c>
      <c r="AA188" s="131" t="str">
        <f>VLOOKUP($B188,Table1[#All],3,FALSE)</f>
        <v>Royal Center</v>
      </c>
      <c r="AB188" s="131" t="str">
        <f>VLOOKUP($B188,Table1[#All],4,FALSE)</f>
        <v>Cass</v>
      </c>
      <c r="AC188" s="130">
        <f>VLOOKUP($B188,'Address sheet'!A187:E731,5,FALSE)</f>
        <v>0</v>
      </c>
    </row>
    <row r="189" spans="1:29" hidden="1" x14ac:dyDescent="0.3">
      <c r="A189" s="28">
        <v>188</v>
      </c>
      <c r="B189" s="24" t="s">
        <v>898</v>
      </c>
      <c r="C189" t="s">
        <v>899</v>
      </c>
      <c r="D189" s="24">
        <v>0</v>
      </c>
      <c r="E189" t="s">
        <v>40</v>
      </c>
      <c r="F189" s="24"/>
      <c r="G189" s="23" t="s">
        <v>32</v>
      </c>
      <c r="H189" s="49">
        <v>0</v>
      </c>
      <c r="I189" s="49" t="s">
        <v>900</v>
      </c>
      <c r="J189" s="49"/>
      <c r="K189" s="2" t="s">
        <v>36</v>
      </c>
      <c r="L189">
        <v>0</v>
      </c>
      <c r="M189" s="137">
        <f t="shared" si="8"/>
        <v>0</v>
      </c>
      <c r="N189" s="137">
        <f t="shared" si="8"/>
        <v>0</v>
      </c>
      <c r="O189" s="137">
        <f t="shared" si="8"/>
        <v>0</v>
      </c>
      <c r="P189" s="137">
        <f t="shared" si="7"/>
        <v>0</v>
      </c>
      <c r="Q189" s="137">
        <f t="shared" si="7"/>
        <v>0</v>
      </c>
      <c r="R189" s="137">
        <f t="shared" si="7"/>
        <v>0</v>
      </c>
      <c r="S189" s="137">
        <f t="shared" si="7"/>
        <v>0</v>
      </c>
      <c r="T189" s="137">
        <f t="shared" si="10"/>
        <v>0</v>
      </c>
      <c r="U189" s="110">
        <v>0</v>
      </c>
      <c r="Z189" s="134" t="str">
        <f>VLOOKUP($B189,Table1[#All],2,FALSE)</f>
        <v>12856 W Bicycle Bridge Rd</v>
      </c>
      <c r="AA189" s="130" t="str">
        <f>VLOOKUP($B189,Table1[#All],3,FALSE)</f>
        <v>Battle Ground</v>
      </c>
      <c r="AB189" s="130" t="str">
        <f>VLOOKUP($B189,Table1[#All],4,FALSE)</f>
        <v>Carroll</v>
      </c>
      <c r="AC189" s="130">
        <f>VLOOKUP($B189,'Address sheet'!A188:E732,5,FALSE)</f>
        <v>2</v>
      </c>
    </row>
    <row r="190" spans="1:29" ht="86.4" hidden="1" x14ac:dyDescent="0.3">
      <c r="A190">
        <v>189</v>
      </c>
      <c r="B190" s="109" t="s">
        <v>901</v>
      </c>
      <c r="C190" t="s">
        <v>902</v>
      </c>
      <c r="D190" s="109">
        <v>1</v>
      </c>
      <c r="E190" t="s">
        <v>40</v>
      </c>
      <c r="F190" s="109"/>
      <c r="G190" s="23" t="s">
        <v>190</v>
      </c>
      <c r="H190" s="86" t="s">
        <v>903</v>
      </c>
      <c r="I190" s="86" t="s">
        <v>904</v>
      </c>
      <c r="J190" s="86" t="s">
        <v>905</v>
      </c>
      <c r="K190" s="2" t="s">
        <v>36</v>
      </c>
      <c r="L190" t="s">
        <v>906</v>
      </c>
      <c r="M190" s="137">
        <f t="shared" si="8"/>
        <v>1</v>
      </c>
      <c r="N190" s="137">
        <f t="shared" si="8"/>
        <v>0</v>
      </c>
      <c r="O190" s="137">
        <f t="shared" si="8"/>
        <v>0</v>
      </c>
      <c r="P190" s="137">
        <f t="shared" si="7"/>
        <v>0</v>
      </c>
      <c r="Q190" s="137">
        <f t="shared" si="7"/>
        <v>0</v>
      </c>
      <c r="R190" s="137">
        <f t="shared" si="7"/>
        <v>0</v>
      </c>
      <c r="S190" s="137">
        <f t="shared" si="7"/>
        <v>0</v>
      </c>
      <c r="T190" s="137">
        <f t="shared" si="10"/>
        <v>0</v>
      </c>
      <c r="U190" s="110">
        <v>0</v>
      </c>
      <c r="V190" t="s">
        <v>907</v>
      </c>
      <c r="Z190" s="134" t="str">
        <f>VLOOKUP($B190,Table1[#All],2,FALSE)</f>
        <v>1621 W Market St</v>
      </c>
      <c r="AA190" s="130" t="str">
        <f>VLOOKUP($B190,Table1[#All],3,FALSE)</f>
        <v>Logansport</v>
      </c>
      <c r="AB190" s="130" t="str">
        <f>VLOOKUP($B190,Table1[#All],4,FALSE)</f>
        <v>Cass</v>
      </c>
      <c r="AC190" s="130" t="e">
        <f>VLOOKUP($B190,'Address sheet'!A189:E733,5,FALSE)</f>
        <v>#N/A</v>
      </c>
    </row>
    <row r="191" spans="1:29" ht="172.8" hidden="1" x14ac:dyDescent="0.3">
      <c r="A191">
        <v>190</v>
      </c>
      <c r="B191" s="109" t="s">
        <v>908</v>
      </c>
      <c r="C191" t="s">
        <v>909</v>
      </c>
      <c r="D191" s="109">
        <v>1</v>
      </c>
      <c r="E191" t="s">
        <v>224</v>
      </c>
      <c r="F191" s="109"/>
      <c r="G191" s="23" t="s">
        <v>45</v>
      </c>
      <c r="H191" s="86" t="s">
        <v>910</v>
      </c>
      <c r="I191" s="86" t="s">
        <v>911</v>
      </c>
      <c r="J191" s="86" t="s">
        <v>912</v>
      </c>
      <c r="K191" s="2" t="s">
        <v>36</v>
      </c>
      <c r="L191" t="s">
        <v>617</v>
      </c>
      <c r="M191" s="137">
        <f t="shared" si="8"/>
        <v>0</v>
      </c>
      <c r="N191" s="137">
        <f t="shared" si="8"/>
        <v>0</v>
      </c>
      <c r="O191" s="137">
        <f t="shared" si="8"/>
        <v>0</v>
      </c>
      <c r="P191" s="137">
        <f t="shared" si="7"/>
        <v>0</v>
      </c>
      <c r="Q191" s="137">
        <f t="shared" si="7"/>
        <v>0</v>
      </c>
      <c r="R191" s="137">
        <f t="shared" si="7"/>
        <v>0</v>
      </c>
      <c r="S191" s="137">
        <f t="shared" si="7"/>
        <v>0</v>
      </c>
      <c r="T191" s="137">
        <f t="shared" si="10"/>
        <v>0</v>
      </c>
      <c r="U191" s="110" t="e">
        <v>#REF!</v>
      </c>
      <c r="W191" t="s">
        <v>913</v>
      </c>
      <c r="X191" t="s">
        <v>233</v>
      </c>
      <c r="Z191" s="134" t="str">
        <f>VLOOKUP($B191,Table1[#All],2,FALSE)</f>
        <v>1281 Win Hentschel Blvd</v>
      </c>
      <c r="AA191" s="130" t="str">
        <f>VLOOKUP($B191,Table1[#All],3,FALSE)</f>
        <v>West Lafayette</v>
      </c>
      <c r="AB191" s="130" t="str">
        <f>VLOOKUP($B191,Table1[#All],4,FALSE)</f>
        <v>Tippecanoe</v>
      </c>
      <c r="AC191" s="130">
        <f>VLOOKUP($B191,'Address sheet'!A190:E734,5,FALSE)</f>
        <v>4</v>
      </c>
    </row>
    <row r="192" spans="1:29" ht="57.6" hidden="1" x14ac:dyDescent="0.3">
      <c r="A192">
        <v>191</v>
      </c>
      <c r="B192" s="109" t="s">
        <v>914</v>
      </c>
      <c r="C192" t="s">
        <v>915</v>
      </c>
      <c r="D192" s="109">
        <v>0</v>
      </c>
      <c r="E192" t="s">
        <v>40</v>
      </c>
      <c r="F192" s="109"/>
      <c r="G192" s="23" t="s">
        <v>45</v>
      </c>
      <c r="H192" s="86" t="s">
        <v>916</v>
      </c>
      <c r="I192" s="86" t="s">
        <v>917</v>
      </c>
      <c r="J192" s="86" t="s">
        <v>918</v>
      </c>
      <c r="K192" s="2" t="s">
        <v>36</v>
      </c>
      <c r="L192">
        <v>0</v>
      </c>
      <c r="M192" s="137">
        <f t="shared" si="8"/>
        <v>0</v>
      </c>
      <c r="N192" s="137">
        <f t="shared" si="8"/>
        <v>0</v>
      </c>
      <c r="O192" s="137">
        <f t="shared" si="8"/>
        <v>0</v>
      </c>
      <c r="P192" s="137">
        <f t="shared" si="7"/>
        <v>0</v>
      </c>
      <c r="Q192" s="137">
        <f t="shared" si="7"/>
        <v>0</v>
      </c>
      <c r="R192" s="137">
        <f t="shared" si="7"/>
        <v>0</v>
      </c>
      <c r="S192" s="137">
        <f t="shared" si="7"/>
        <v>0</v>
      </c>
      <c r="T192" s="137">
        <f t="shared" si="10"/>
        <v>0</v>
      </c>
      <c r="U192" s="110">
        <v>0</v>
      </c>
      <c r="Z192" s="134" t="str">
        <f>VLOOKUP($B192,Table1[#All],2,FALSE)</f>
        <v>Hwy 421 S &amp; Cr 100 N</v>
      </c>
      <c r="AA192" s="130" t="str">
        <f>VLOOKUP($B192,Table1[#All],3,FALSE)</f>
        <v>Delphi</v>
      </c>
      <c r="AB192" s="130" t="str">
        <f>VLOOKUP($B192,Table1[#All],4,FALSE)</f>
        <v>Carroll</v>
      </c>
      <c r="AC192" s="130" t="e">
        <f>VLOOKUP($B192,'Address sheet'!A191:E735,5,FALSE)</f>
        <v>#N/A</v>
      </c>
    </row>
    <row r="193" spans="1:29" ht="187.2" hidden="1" x14ac:dyDescent="0.3">
      <c r="A193">
        <v>192</v>
      </c>
      <c r="B193" s="109" t="s">
        <v>919</v>
      </c>
      <c r="C193" t="s">
        <v>920</v>
      </c>
      <c r="D193" s="109">
        <v>1</v>
      </c>
      <c r="E193" t="s">
        <v>40</v>
      </c>
      <c r="F193" s="109"/>
      <c r="G193" s="23" t="s">
        <v>45</v>
      </c>
      <c r="H193" s="86" t="s">
        <v>921</v>
      </c>
      <c r="I193" s="86" t="s">
        <v>922</v>
      </c>
      <c r="J193" s="86" t="s">
        <v>923</v>
      </c>
      <c r="K193" s="2" t="s">
        <v>36</v>
      </c>
      <c r="L193" s="50" t="s">
        <v>924</v>
      </c>
      <c r="M193" s="137">
        <f t="shared" si="8"/>
        <v>0</v>
      </c>
      <c r="N193" s="137">
        <f t="shared" si="8"/>
        <v>1</v>
      </c>
      <c r="O193" s="137">
        <f t="shared" si="8"/>
        <v>0</v>
      </c>
      <c r="P193" s="137">
        <f t="shared" si="7"/>
        <v>0</v>
      </c>
      <c r="Q193" s="137">
        <f t="shared" si="7"/>
        <v>0</v>
      </c>
      <c r="R193" s="137">
        <f t="shared" si="7"/>
        <v>0</v>
      </c>
      <c r="S193" s="137">
        <f t="shared" si="7"/>
        <v>0</v>
      </c>
      <c r="T193" s="137">
        <f t="shared" si="10"/>
        <v>0</v>
      </c>
      <c r="U193" s="110">
        <v>0</v>
      </c>
      <c r="V193" t="s">
        <v>925</v>
      </c>
      <c r="X193" t="s">
        <v>233</v>
      </c>
      <c r="Z193" s="134" t="str">
        <f>VLOOKUP($B193,Table1[#All],2,FALSE)</f>
        <v>106 N 2Nd St</v>
      </c>
      <c r="AA193" s="130" t="str">
        <f>VLOOKUP($B193,Table1[#All],3,FALSE)</f>
        <v>Wolcott</v>
      </c>
      <c r="AB193" s="130" t="str">
        <f>VLOOKUP($B193,Table1[#All],4,FALSE)</f>
        <v>White</v>
      </c>
      <c r="AC193" s="130">
        <f>VLOOKUP($B193,'Address sheet'!A192:E736,5,FALSE)</f>
        <v>50</v>
      </c>
    </row>
    <row r="194" spans="1:29" ht="230.4" hidden="1" x14ac:dyDescent="0.3">
      <c r="A194">
        <v>193</v>
      </c>
      <c r="B194" s="109" t="s">
        <v>926</v>
      </c>
      <c r="C194" t="s">
        <v>927</v>
      </c>
      <c r="D194" s="109">
        <v>1</v>
      </c>
      <c r="E194" t="s">
        <v>31</v>
      </c>
      <c r="F194" s="109"/>
      <c r="G194" s="23" t="s">
        <v>45</v>
      </c>
      <c r="H194" s="86" t="s">
        <v>928</v>
      </c>
      <c r="I194" s="86" t="s">
        <v>929</v>
      </c>
      <c r="J194" s="86" t="s">
        <v>930</v>
      </c>
      <c r="K194" s="2" t="s">
        <v>36</v>
      </c>
      <c r="L194">
        <v>0</v>
      </c>
      <c r="M194" s="137">
        <f t="shared" si="8"/>
        <v>0</v>
      </c>
      <c r="N194" s="137">
        <f t="shared" si="8"/>
        <v>0</v>
      </c>
      <c r="O194" s="137">
        <f t="shared" si="8"/>
        <v>0</v>
      </c>
      <c r="P194" s="137">
        <f t="shared" si="7"/>
        <v>0</v>
      </c>
      <c r="Q194" s="137">
        <f t="shared" si="7"/>
        <v>0</v>
      </c>
      <c r="R194" s="137">
        <f t="shared" si="7"/>
        <v>0</v>
      </c>
      <c r="S194" s="137">
        <f t="shared" si="7"/>
        <v>0</v>
      </c>
      <c r="T194" s="137">
        <f t="shared" si="10"/>
        <v>0</v>
      </c>
      <c r="U194" s="110">
        <v>0</v>
      </c>
      <c r="Y194" t="s">
        <v>931</v>
      </c>
      <c r="Z194" s="134" t="str">
        <f>VLOOKUP($B194,Table1[#All],2,FALSE)</f>
        <v>925 S 1St St</v>
      </c>
      <c r="AA194" s="130" t="str">
        <f>VLOOKUP($B194,Table1[#All],3,FALSE)</f>
        <v>Lafayette</v>
      </c>
      <c r="AB194" s="130" t="str">
        <f>VLOOKUP($B194,Table1[#All],4,FALSE)</f>
        <v>Tippecanoe</v>
      </c>
      <c r="AC194" s="130">
        <f>VLOOKUP($B194,'Address sheet'!A193:E737,5,FALSE)</f>
        <v>11</v>
      </c>
    </row>
    <row r="195" spans="1:29" ht="172.8" hidden="1" x14ac:dyDescent="0.3">
      <c r="A195">
        <v>194</v>
      </c>
      <c r="B195" s="109" t="s">
        <v>932</v>
      </c>
      <c r="C195" t="s">
        <v>933</v>
      </c>
      <c r="D195" s="109">
        <v>1</v>
      </c>
      <c r="E195" t="s">
        <v>31</v>
      </c>
      <c r="F195" s="109"/>
      <c r="G195" s="23" t="s">
        <v>32</v>
      </c>
      <c r="H195" s="86" t="s">
        <v>934</v>
      </c>
      <c r="I195" s="86" t="s">
        <v>935</v>
      </c>
      <c r="J195" s="86"/>
      <c r="K195" s="2" t="s">
        <v>61</v>
      </c>
      <c r="L195">
        <v>0</v>
      </c>
      <c r="M195" s="137">
        <f t="shared" si="8"/>
        <v>0</v>
      </c>
      <c r="N195" s="137">
        <f t="shared" si="8"/>
        <v>0</v>
      </c>
      <c r="O195" s="137">
        <f t="shared" si="8"/>
        <v>0</v>
      </c>
      <c r="P195" s="137">
        <f t="shared" si="7"/>
        <v>0</v>
      </c>
      <c r="Q195" s="137">
        <f t="shared" si="7"/>
        <v>0</v>
      </c>
      <c r="R195" s="137">
        <f t="shared" si="7"/>
        <v>0</v>
      </c>
      <c r="S195" s="137">
        <f t="shared" si="7"/>
        <v>0</v>
      </c>
      <c r="T195" s="137">
        <f t="shared" si="10"/>
        <v>0</v>
      </c>
      <c r="U195" s="110">
        <v>0</v>
      </c>
      <c r="V195" s="50" t="s">
        <v>936</v>
      </c>
      <c r="Z195" s="134" t="str">
        <f>VLOOKUP($B195,Table1[#All],2,FALSE)</f>
        <v>120 N 36Th St</v>
      </c>
      <c r="AA195" s="130" t="str">
        <f>VLOOKUP($B195,Table1[#All],3,FALSE)</f>
        <v>Lafayette</v>
      </c>
      <c r="AB195" s="130" t="str">
        <f>VLOOKUP($B195,Table1[#All],4,FALSE)</f>
        <v>Tippecanoe</v>
      </c>
      <c r="AC195" s="130">
        <f>VLOOKUP($B195,'Address sheet'!A194:E738,5,FALSE)</f>
        <v>57</v>
      </c>
    </row>
    <row r="196" spans="1:29" hidden="1" x14ac:dyDescent="0.3">
      <c r="A196">
        <v>195</v>
      </c>
      <c r="B196" s="109" t="s">
        <v>937</v>
      </c>
      <c r="C196" t="s">
        <v>938</v>
      </c>
      <c r="D196" s="109">
        <v>1</v>
      </c>
      <c r="E196" t="s">
        <v>31</v>
      </c>
      <c r="F196" s="109"/>
      <c r="G196" s="23" t="s">
        <v>32</v>
      </c>
      <c r="H196" s="86" t="s">
        <v>939</v>
      </c>
      <c r="I196" s="86" t="s">
        <v>940</v>
      </c>
      <c r="J196" s="86"/>
      <c r="K196" s="2" t="s">
        <v>36</v>
      </c>
      <c r="L196">
        <v>0</v>
      </c>
      <c r="M196" s="137">
        <f t="shared" si="8"/>
        <v>0</v>
      </c>
      <c r="N196" s="137">
        <f t="shared" si="8"/>
        <v>0</v>
      </c>
      <c r="O196" s="137">
        <f t="shared" si="8"/>
        <v>0</v>
      </c>
      <c r="P196" s="137">
        <f t="shared" si="7"/>
        <v>0</v>
      </c>
      <c r="Q196" s="137">
        <f t="shared" si="7"/>
        <v>0</v>
      </c>
      <c r="R196" s="137">
        <f t="shared" si="7"/>
        <v>0</v>
      </c>
      <c r="S196" s="137">
        <f t="shared" si="7"/>
        <v>0</v>
      </c>
      <c r="T196" s="137">
        <f t="shared" si="10"/>
        <v>0</v>
      </c>
      <c r="U196" s="110">
        <v>0</v>
      </c>
      <c r="Z196" s="134" t="str">
        <f>VLOOKUP($B196,Table1[#All],2,FALSE)</f>
        <v>2315 South Street</v>
      </c>
      <c r="AA196" s="130" t="str">
        <f>VLOOKUP($B196,Table1[#All],3,FALSE)</f>
        <v>Lafayette</v>
      </c>
      <c r="AB196" s="130" t="str">
        <f>VLOOKUP($B196,Table1[#All],4,FALSE)</f>
        <v>Tippecanoe</v>
      </c>
      <c r="AC196" s="130">
        <f>VLOOKUP($B196,'Address sheet'!A195:E739,5,FALSE)</f>
        <v>3</v>
      </c>
    </row>
    <row r="197" spans="1:29" ht="144" hidden="1" x14ac:dyDescent="0.3">
      <c r="A197">
        <v>196</v>
      </c>
      <c r="B197" s="109" t="s">
        <v>941</v>
      </c>
      <c r="C197" t="s">
        <v>942</v>
      </c>
      <c r="D197" s="109">
        <v>1</v>
      </c>
      <c r="E197" t="s">
        <v>31</v>
      </c>
      <c r="F197" s="109"/>
      <c r="G197" s="121" t="s">
        <v>80</v>
      </c>
      <c r="H197" s="86" t="s">
        <v>80</v>
      </c>
      <c r="I197" s="86" t="s">
        <v>943</v>
      </c>
      <c r="J197" s="86" t="s">
        <v>944</v>
      </c>
      <c r="K197" s="2" t="s">
        <v>36</v>
      </c>
      <c r="L197">
        <v>0</v>
      </c>
      <c r="M197" s="137">
        <f t="shared" si="8"/>
        <v>0</v>
      </c>
      <c r="N197" s="137">
        <f t="shared" si="8"/>
        <v>0</v>
      </c>
      <c r="O197" s="137">
        <f t="shared" si="8"/>
        <v>0</v>
      </c>
      <c r="P197" s="137">
        <f t="shared" si="7"/>
        <v>0</v>
      </c>
      <c r="Q197" s="137">
        <f t="shared" si="7"/>
        <v>0</v>
      </c>
      <c r="R197" s="137">
        <f t="shared" si="7"/>
        <v>0</v>
      </c>
      <c r="S197" s="137">
        <f t="shared" si="7"/>
        <v>0</v>
      </c>
      <c r="T197" s="137">
        <f t="shared" si="10"/>
        <v>0</v>
      </c>
      <c r="U197" s="110">
        <v>0</v>
      </c>
      <c r="Z197" s="134" t="str">
        <f>VLOOKUP($B197,Table1[#All],2,FALSE)</f>
        <v>1031 N 3Rd St</v>
      </c>
      <c r="AA197" s="130" t="str">
        <f>VLOOKUP($B197,Table1[#All],3,FALSE)</f>
        <v>Logansport</v>
      </c>
      <c r="AB197" s="130" t="str">
        <f>VLOOKUP($B197,Table1[#All],4,FALSE)</f>
        <v>Cass</v>
      </c>
      <c r="AC197" s="130" t="e">
        <f>VLOOKUP($B197,'Address sheet'!A196:E740,5,FALSE)</f>
        <v>#N/A</v>
      </c>
    </row>
    <row r="198" spans="1:29" hidden="1" x14ac:dyDescent="0.3">
      <c r="A198">
        <v>197</v>
      </c>
      <c r="B198" s="109" t="s">
        <v>945</v>
      </c>
      <c r="C198" t="s">
        <v>946</v>
      </c>
      <c r="D198" s="109">
        <v>1</v>
      </c>
      <c r="F198" s="109"/>
      <c r="G198" s="23" t="s">
        <v>32</v>
      </c>
      <c r="H198" s="86">
        <v>0</v>
      </c>
      <c r="I198" s="86" t="s">
        <v>947</v>
      </c>
      <c r="J198" s="86"/>
      <c r="K198" s="2" t="s">
        <v>36</v>
      </c>
      <c r="L198">
        <v>0</v>
      </c>
      <c r="M198" s="137">
        <f t="shared" si="8"/>
        <v>0</v>
      </c>
      <c r="N198" s="137">
        <f t="shared" si="8"/>
        <v>0</v>
      </c>
      <c r="O198" s="137">
        <f t="shared" si="8"/>
        <v>0</v>
      </c>
      <c r="P198" s="137">
        <f t="shared" si="7"/>
        <v>0</v>
      </c>
      <c r="Q198" s="137">
        <f t="shared" si="7"/>
        <v>0</v>
      </c>
      <c r="R198" s="137">
        <f t="shared" si="7"/>
        <v>0</v>
      </c>
      <c r="S198" s="137">
        <f t="shared" si="7"/>
        <v>0</v>
      </c>
      <c r="T198" s="137">
        <f t="shared" si="10"/>
        <v>0</v>
      </c>
      <c r="U198" s="110">
        <v>0</v>
      </c>
      <c r="Z198" s="134" t="str">
        <f>VLOOKUP($B198,Table1[#All],2,FALSE)</f>
        <v>PO Box 3121</v>
      </c>
      <c r="AA198" s="130" t="str">
        <f>VLOOKUP($B198,Table1[#All],3,FALSE)</f>
        <v>West Lafayette</v>
      </c>
      <c r="AB198" s="130" t="str">
        <f>VLOOKUP($B198,Table1[#All],4,FALSE)</f>
        <v>Tippecanoe</v>
      </c>
      <c r="AC198" s="130">
        <f>VLOOKUP($B198,'Address sheet'!A197:E741,5,FALSE)</f>
        <v>2</v>
      </c>
    </row>
    <row r="199" spans="1:29" ht="409.6" hidden="1" x14ac:dyDescent="0.3">
      <c r="A199">
        <v>198</v>
      </c>
      <c r="B199" s="109" t="s">
        <v>948</v>
      </c>
      <c r="C199" t="s">
        <v>949</v>
      </c>
      <c r="D199" s="109">
        <v>1</v>
      </c>
      <c r="E199" t="s">
        <v>40</v>
      </c>
      <c r="F199" s="109"/>
      <c r="G199" s="23" t="s">
        <v>32</v>
      </c>
      <c r="H199" s="86" t="s">
        <v>950</v>
      </c>
      <c r="I199" s="86" t="s">
        <v>951</v>
      </c>
      <c r="J199" s="86" t="s">
        <v>952</v>
      </c>
      <c r="K199" s="2" t="s">
        <v>36</v>
      </c>
      <c r="L199">
        <v>0</v>
      </c>
      <c r="M199" s="137">
        <f t="shared" si="8"/>
        <v>0</v>
      </c>
      <c r="N199" s="137">
        <f t="shared" si="8"/>
        <v>0</v>
      </c>
      <c r="O199" s="137">
        <f t="shared" si="8"/>
        <v>0</v>
      </c>
      <c r="P199" s="137">
        <f t="shared" si="7"/>
        <v>0</v>
      </c>
      <c r="Q199" s="137">
        <f t="shared" si="7"/>
        <v>0</v>
      </c>
      <c r="R199" s="137">
        <f t="shared" si="7"/>
        <v>0</v>
      </c>
      <c r="S199" s="137">
        <f t="shared" si="7"/>
        <v>0</v>
      </c>
      <c r="T199" s="137">
        <f t="shared" si="10"/>
        <v>0</v>
      </c>
      <c r="U199" s="110">
        <v>0</v>
      </c>
      <c r="Z199" s="134" t="str">
        <f>VLOOKUP($B199,Table1[#All],2,FALSE)</f>
        <v>801 N Englewood Dr</v>
      </c>
      <c r="AA199" s="130" t="str">
        <f>VLOOKUP($B199,Table1[#All],3,FALSE)</f>
        <v>Crawfordsville</v>
      </c>
      <c r="AB199" s="130" t="str">
        <f>VLOOKUP($B199,Table1[#All],4,FALSE)</f>
        <v>Montgomery</v>
      </c>
      <c r="AC199" s="130" t="e">
        <f>VLOOKUP($B199,'Address sheet'!A198:E742,5,FALSE)</f>
        <v>#N/A</v>
      </c>
    </row>
    <row r="200" spans="1:29" ht="216" hidden="1" x14ac:dyDescent="0.3">
      <c r="A200">
        <v>199</v>
      </c>
      <c r="B200" s="109" t="s">
        <v>953</v>
      </c>
      <c r="C200" t="s">
        <v>954</v>
      </c>
      <c r="D200" s="109">
        <v>0</v>
      </c>
      <c r="E200" t="s">
        <v>31</v>
      </c>
      <c r="F200" s="109"/>
      <c r="G200" s="23" t="s">
        <v>45</v>
      </c>
      <c r="H200" s="86" t="s">
        <v>955</v>
      </c>
      <c r="I200" s="86" t="s">
        <v>956</v>
      </c>
      <c r="J200" s="86" t="s">
        <v>957</v>
      </c>
      <c r="K200" s="2" t="s">
        <v>303</v>
      </c>
      <c r="L200" t="s">
        <v>958</v>
      </c>
      <c r="M200" s="137">
        <f t="shared" si="8"/>
        <v>1</v>
      </c>
      <c r="N200" s="137">
        <f t="shared" si="8"/>
        <v>0</v>
      </c>
      <c r="O200" s="137">
        <f t="shared" si="8"/>
        <v>0</v>
      </c>
      <c r="P200" s="137">
        <f t="shared" si="8"/>
        <v>0</v>
      </c>
      <c r="Q200" s="137">
        <f t="shared" si="8"/>
        <v>0</v>
      </c>
      <c r="R200" s="137">
        <f t="shared" si="8"/>
        <v>0</v>
      </c>
      <c r="S200" s="137">
        <f t="shared" si="8"/>
        <v>0</v>
      </c>
      <c r="T200" s="137">
        <f t="shared" si="10"/>
        <v>0</v>
      </c>
      <c r="U200" s="110">
        <v>0</v>
      </c>
      <c r="V200" s="50" t="s">
        <v>959</v>
      </c>
      <c r="X200" t="s">
        <v>233</v>
      </c>
      <c r="Z200" s="134" t="str">
        <f>VLOOKUP($B200,Table1[#All],2,FALSE)</f>
        <v>7585 S US Highway 35</v>
      </c>
      <c r="AA200" s="130" t="str">
        <f>VLOOKUP($B200,Table1[#All],3,FALSE)</f>
        <v>Walton</v>
      </c>
      <c r="AB200" s="130" t="str">
        <f>VLOOKUP($B200,Table1[#All],4,FALSE)</f>
        <v>Cass</v>
      </c>
      <c r="AC200" s="130" t="e">
        <f>VLOOKUP($B200,'Address sheet'!A199:E743,5,FALSE)</f>
        <v>#N/A</v>
      </c>
    </row>
    <row r="201" spans="1:29" ht="100.8" hidden="1" x14ac:dyDescent="0.3">
      <c r="A201">
        <v>200</v>
      </c>
      <c r="B201" s="109" t="s">
        <v>960</v>
      </c>
      <c r="C201" t="s">
        <v>961</v>
      </c>
      <c r="D201" s="109">
        <v>1</v>
      </c>
      <c r="E201" t="s">
        <v>31</v>
      </c>
      <c r="F201" s="109"/>
      <c r="G201" s="23" t="s">
        <v>32</v>
      </c>
      <c r="H201" s="86" t="s">
        <v>962</v>
      </c>
      <c r="I201" s="86" t="s">
        <v>963</v>
      </c>
      <c r="J201" s="86" t="s">
        <v>964</v>
      </c>
      <c r="K201" s="2" t="s">
        <v>36</v>
      </c>
      <c r="L201">
        <v>0</v>
      </c>
      <c r="M201" s="137">
        <f t="shared" ref="M201:S227" si="11">IF(ISNUMBER(SEARCH(M$1,$L201))=TRUE,1,0)</f>
        <v>0</v>
      </c>
      <c r="N201" s="137">
        <f t="shared" si="11"/>
        <v>0</v>
      </c>
      <c r="O201" s="137">
        <f t="shared" si="11"/>
        <v>0</v>
      </c>
      <c r="P201" s="137">
        <f t="shared" si="11"/>
        <v>0</v>
      </c>
      <c r="Q201" s="137">
        <f t="shared" si="11"/>
        <v>0</v>
      </c>
      <c r="R201" s="137">
        <f t="shared" si="11"/>
        <v>0</v>
      </c>
      <c r="S201" s="137">
        <f t="shared" si="11"/>
        <v>0</v>
      </c>
      <c r="T201" s="137">
        <f t="shared" si="10"/>
        <v>0</v>
      </c>
      <c r="U201" s="110">
        <v>0</v>
      </c>
      <c r="Z201" s="134" t="str">
        <f>VLOOKUP($B201,Table1[#All],2,FALSE)</f>
        <v>203 Buckingham Drive</v>
      </c>
      <c r="AA201" s="130" t="str">
        <f>VLOOKUP($B201,Table1[#All],3,FALSE)</f>
        <v>Lafayette</v>
      </c>
      <c r="AB201" s="130" t="str">
        <f>VLOOKUP($B201,Table1[#All],4,FALSE)</f>
        <v>Tippecanoe</v>
      </c>
      <c r="AC201" s="130">
        <f>VLOOKUP($B201,'Address sheet'!A200:E744,5,FALSE)</f>
        <v>1</v>
      </c>
    </row>
    <row r="202" spans="1:29" ht="129.6" hidden="1" x14ac:dyDescent="0.3">
      <c r="A202">
        <v>201</v>
      </c>
      <c r="B202" s="109" t="s">
        <v>965</v>
      </c>
      <c r="D202" s="109">
        <v>1</v>
      </c>
      <c r="F202" s="109"/>
      <c r="G202" s="23" t="s">
        <v>32</v>
      </c>
      <c r="H202" s="86">
        <v>0</v>
      </c>
      <c r="I202" s="86" t="s">
        <v>485</v>
      </c>
      <c r="J202" s="86" t="s">
        <v>966</v>
      </c>
      <c r="K202" s="2" t="s">
        <v>36</v>
      </c>
      <c r="L202">
        <v>0</v>
      </c>
      <c r="M202" s="137">
        <f t="shared" si="11"/>
        <v>0</v>
      </c>
      <c r="N202" s="137">
        <f t="shared" si="11"/>
        <v>0</v>
      </c>
      <c r="O202" s="137">
        <f t="shared" si="11"/>
        <v>0</v>
      </c>
      <c r="P202" s="137">
        <f t="shared" si="11"/>
        <v>0</v>
      </c>
      <c r="Q202" s="137">
        <f t="shared" si="11"/>
        <v>0</v>
      </c>
      <c r="R202" s="137">
        <f t="shared" si="11"/>
        <v>0</v>
      </c>
      <c r="S202" s="137">
        <f t="shared" si="11"/>
        <v>0</v>
      </c>
      <c r="T202" s="137">
        <f t="shared" si="10"/>
        <v>0</v>
      </c>
      <c r="U202" s="110">
        <v>0</v>
      </c>
      <c r="Z202" s="134" t="str">
        <f>VLOOKUP($B202,Table1[#All],2,FALSE)</f>
        <v>725 S MAIN ST</v>
      </c>
      <c r="AA202" s="130" t="str">
        <f>VLOOKUP($B202,Table1[#All],3,FALSE)</f>
        <v>MONTICELLO</v>
      </c>
      <c r="AB202" s="130" t="str">
        <f>VLOOKUP($B202,Table1[#All],4,FALSE)</f>
        <v>White</v>
      </c>
      <c r="AC202" s="130">
        <f>VLOOKUP($B202,'Address sheet'!A201:E745,5,FALSE)</f>
        <v>0</v>
      </c>
    </row>
    <row r="203" spans="1:29" ht="129.6" hidden="1" x14ac:dyDescent="0.3">
      <c r="A203">
        <v>202</v>
      </c>
      <c r="B203" s="109" t="s">
        <v>967</v>
      </c>
      <c r="C203" t="s">
        <v>968</v>
      </c>
      <c r="D203" s="109">
        <v>0</v>
      </c>
      <c r="E203" t="s">
        <v>40</v>
      </c>
      <c r="F203" s="109"/>
      <c r="G203" s="23" t="s">
        <v>32</v>
      </c>
      <c r="H203" s="86" t="s">
        <v>969</v>
      </c>
      <c r="I203" s="86" t="s">
        <v>970</v>
      </c>
      <c r="J203" s="86" t="s">
        <v>971</v>
      </c>
      <c r="K203" s="2" t="s">
        <v>36</v>
      </c>
      <c r="L203">
        <v>0</v>
      </c>
      <c r="M203" s="137">
        <f t="shared" si="11"/>
        <v>0</v>
      </c>
      <c r="N203" s="137">
        <f t="shared" si="11"/>
        <v>0</v>
      </c>
      <c r="O203" s="137">
        <f t="shared" si="11"/>
        <v>0</v>
      </c>
      <c r="P203" s="137">
        <f t="shared" si="11"/>
        <v>0</v>
      </c>
      <c r="Q203" s="137">
        <f t="shared" si="11"/>
        <v>0</v>
      </c>
      <c r="R203" s="137">
        <f t="shared" si="11"/>
        <v>0</v>
      </c>
      <c r="S203" s="137">
        <f t="shared" si="11"/>
        <v>0</v>
      </c>
      <c r="T203" s="137">
        <f t="shared" si="10"/>
        <v>0</v>
      </c>
      <c r="U203" s="110">
        <v>0</v>
      </c>
      <c r="Z203" s="134" t="str">
        <f>VLOOKUP($B203,Table1[#All],2,FALSE)</f>
        <v>3450 Concord Rd</v>
      </c>
      <c r="AA203" s="130" t="str">
        <f>VLOOKUP($B203,Table1[#All],3,FALSE)</f>
        <v>Lafayette</v>
      </c>
      <c r="AB203" s="130" t="str">
        <f>VLOOKUP($B203,Table1[#All],4,FALSE)</f>
        <v>Tippecanoe</v>
      </c>
      <c r="AC203" s="130">
        <f>VLOOKUP($B203,'Address sheet'!A202:E746,5,FALSE)</f>
        <v>50</v>
      </c>
    </row>
    <row r="204" spans="1:29" ht="244.8" hidden="1" x14ac:dyDescent="0.3">
      <c r="A204">
        <v>203</v>
      </c>
      <c r="B204" s="109" t="s">
        <v>972</v>
      </c>
      <c r="C204" t="s">
        <v>973</v>
      </c>
      <c r="D204" s="109">
        <v>0</v>
      </c>
      <c r="E204" t="s">
        <v>31</v>
      </c>
      <c r="F204" s="109"/>
      <c r="G204" s="23" t="s">
        <v>32</v>
      </c>
      <c r="H204" s="86" t="s">
        <v>974</v>
      </c>
      <c r="I204" s="86">
        <v>0</v>
      </c>
      <c r="J204" s="86" t="s">
        <v>975</v>
      </c>
      <c r="K204" s="2" t="s">
        <v>36</v>
      </c>
      <c r="L204">
        <v>0</v>
      </c>
      <c r="M204" s="137">
        <f t="shared" si="11"/>
        <v>0</v>
      </c>
      <c r="N204" s="137">
        <f t="shared" si="11"/>
        <v>0</v>
      </c>
      <c r="O204" s="137">
        <f t="shared" si="11"/>
        <v>0</v>
      </c>
      <c r="P204" s="137">
        <f t="shared" si="11"/>
        <v>0</v>
      </c>
      <c r="Q204" s="137">
        <f t="shared" si="11"/>
        <v>0</v>
      </c>
      <c r="R204" s="137">
        <f t="shared" si="11"/>
        <v>0</v>
      </c>
      <c r="S204" s="137">
        <f t="shared" si="11"/>
        <v>0</v>
      </c>
      <c r="T204" s="137">
        <f t="shared" si="10"/>
        <v>0</v>
      </c>
      <c r="U204" s="110">
        <v>0</v>
      </c>
      <c r="V204" t="s">
        <v>976</v>
      </c>
      <c r="Z204" s="134" t="str">
        <f>VLOOKUP($B204,Table1[#All],2,FALSE)</f>
        <v>1367 SR 47 SOUTH</v>
      </c>
      <c r="AA204" s="130" t="str">
        <f>VLOOKUP($B204,Table1[#All],3,FALSE)</f>
        <v>CRAWFORDSVILLE</v>
      </c>
      <c r="AB204" s="130" t="str">
        <f>VLOOKUP($B204,Table1[#All],4,FALSE)</f>
        <v>Montgomery</v>
      </c>
      <c r="AC204" s="130">
        <f>VLOOKUP($B204,'Address sheet'!A203:E747,5,FALSE)</f>
        <v>0</v>
      </c>
    </row>
    <row r="205" spans="1:29" ht="158.4" hidden="1" x14ac:dyDescent="0.3">
      <c r="A205">
        <v>204</v>
      </c>
      <c r="B205" s="109" t="s">
        <v>977</v>
      </c>
      <c r="C205" t="s">
        <v>978</v>
      </c>
      <c r="D205" s="109">
        <v>1</v>
      </c>
      <c r="E205" t="s">
        <v>31</v>
      </c>
      <c r="F205" s="109"/>
      <c r="G205" s="23" t="s">
        <v>45</v>
      </c>
      <c r="H205" s="86" t="s">
        <v>979</v>
      </c>
      <c r="I205" s="86" t="s">
        <v>980</v>
      </c>
      <c r="J205" s="86" t="s">
        <v>981</v>
      </c>
      <c r="K205" s="2" t="s">
        <v>36</v>
      </c>
      <c r="L205">
        <v>0</v>
      </c>
      <c r="M205" s="137">
        <f t="shared" si="11"/>
        <v>0</v>
      </c>
      <c r="N205" s="137">
        <f t="shared" si="11"/>
        <v>0</v>
      </c>
      <c r="O205" s="137">
        <f t="shared" si="11"/>
        <v>0</v>
      </c>
      <c r="P205" s="137">
        <f t="shared" si="11"/>
        <v>0</v>
      </c>
      <c r="Q205" s="137">
        <f t="shared" si="11"/>
        <v>0</v>
      </c>
      <c r="R205" s="137">
        <f t="shared" si="11"/>
        <v>0</v>
      </c>
      <c r="S205" s="137">
        <f t="shared" si="11"/>
        <v>0</v>
      </c>
      <c r="T205" s="137">
        <f t="shared" si="10"/>
        <v>0</v>
      </c>
      <c r="U205" s="110">
        <v>0</v>
      </c>
      <c r="X205" t="s">
        <v>233</v>
      </c>
      <c r="Z205" s="134" t="str">
        <f>VLOOKUP($B205,Table1[#All],2,FALSE)</f>
        <v>1200 S 6Th St</v>
      </c>
      <c r="AA205" s="130" t="str">
        <f>VLOOKUP($B205,Table1[#All],3,FALSE)</f>
        <v>Monticello</v>
      </c>
      <c r="AB205" s="130" t="str">
        <f>VLOOKUP($B205,Table1[#All],4,FALSE)</f>
        <v>White</v>
      </c>
      <c r="AC205" s="130">
        <f>VLOOKUP($B205,'Address sheet'!A204:E748,5,FALSE)</f>
        <v>500</v>
      </c>
    </row>
    <row r="206" spans="1:29" ht="57.6" hidden="1" x14ac:dyDescent="0.3">
      <c r="A206">
        <v>205</v>
      </c>
      <c r="B206" s="109" t="s">
        <v>982</v>
      </c>
      <c r="C206" t="s">
        <v>983</v>
      </c>
      <c r="D206" s="109">
        <v>1</v>
      </c>
      <c r="F206" s="109"/>
      <c r="G206" s="23" t="s">
        <v>32</v>
      </c>
      <c r="H206" s="86" t="s">
        <v>984</v>
      </c>
      <c r="I206" s="86" t="s">
        <v>827</v>
      </c>
      <c r="J206" s="86"/>
      <c r="K206" s="2" t="s">
        <v>36</v>
      </c>
      <c r="L206">
        <v>0</v>
      </c>
      <c r="M206" s="137">
        <f t="shared" si="11"/>
        <v>0</v>
      </c>
      <c r="N206" s="137">
        <f t="shared" si="11"/>
        <v>0</v>
      </c>
      <c r="O206" s="137">
        <f t="shared" si="11"/>
        <v>0</v>
      </c>
      <c r="P206" s="137">
        <f t="shared" si="11"/>
        <v>0</v>
      </c>
      <c r="Q206" s="137">
        <f t="shared" si="11"/>
        <v>0</v>
      </c>
      <c r="R206" s="137">
        <f t="shared" si="11"/>
        <v>0</v>
      </c>
      <c r="S206" s="137">
        <f t="shared" si="11"/>
        <v>0</v>
      </c>
      <c r="T206" s="137">
        <f t="shared" si="10"/>
        <v>0</v>
      </c>
      <c r="U206" s="110" t="e">
        <v>#REF!</v>
      </c>
      <c r="Z206" s="134" t="str">
        <f>VLOOKUP($B206,Table1[#All],2,FALSE)</f>
        <v>217 NORTH SIXTH STREET</v>
      </c>
      <c r="AA206" s="130" t="str">
        <f>VLOOKUP($B206,Table1[#All],3,FALSE)</f>
        <v>LAFAYETTE,</v>
      </c>
      <c r="AB206" s="130" t="str">
        <f>VLOOKUP($B206,Table1[#All],4,FALSE)</f>
        <v>Tippecanoe</v>
      </c>
      <c r="AC206" s="130">
        <f>VLOOKUP($B206,'Address sheet'!A205:E749,5,FALSE)</f>
        <v>0</v>
      </c>
    </row>
    <row r="207" spans="1:29" ht="28.8" hidden="1" x14ac:dyDescent="0.3">
      <c r="A207">
        <v>206</v>
      </c>
      <c r="B207" s="109" t="s">
        <v>985</v>
      </c>
      <c r="C207" t="s">
        <v>986</v>
      </c>
      <c r="D207" s="109">
        <v>0</v>
      </c>
      <c r="E207" t="s">
        <v>40</v>
      </c>
      <c r="F207" s="109"/>
      <c r="G207" s="23" t="s">
        <v>32</v>
      </c>
      <c r="H207" s="86" t="s">
        <v>987</v>
      </c>
      <c r="I207" s="86">
        <v>0</v>
      </c>
      <c r="J207" s="86"/>
      <c r="K207" s="2" t="s">
        <v>36</v>
      </c>
      <c r="L207">
        <v>0</v>
      </c>
      <c r="M207" s="137">
        <f t="shared" si="11"/>
        <v>0</v>
      </c>
      <c r="N207" s="137">
        <f t="shared" si="11"/>
        <v>0</v>
      </c>
      <c r="O207" s="137">
        <f t="shared" si="11"/>
        <v>0</v>
      </c>
      <c r="P207" s="137">
        <f t="shared" si="11"/>
        <v>0</v>
      </c>
      <c r="Q207" s="137">
        <f t="shared" si="11"/>
        <v>0</v>
      </c>
      <c r="R207" s="137">
        <f t="shared" si="11"/>
        <v>0</v>
      </c>
      <c r="S207" s="137">
        <f t="shared" si="11"/>
        <v>0</v>
      </c>
      <c r="T207" s="137">
        <f t="shared" si="10"/>
        <v>0</v>
      </c>
      <c r="U207" s="110">
        <v>0</v>
      </c>
      <c r="Z207" s="134" t="str">
        <f>VLOOKUP($B207,Table1[#All],2,FALSE)</f>
        <v>119 NORTH GREEN ST., PO BOX 512</v>
      </c>
      <c r="AA207" s="130" t="str">
        <f>VLOOKUP($B207,Table1[#All],3,FALSE)</f>
        <v>CRAWFORDSVILLE</v>
      </c>
      <c r="AB207" s="130" t="str">
        <f>VLOOKUP($B207,Table1[#All],4,FALSE)</f>
        <v>Montgomery</v>
      </c>
      <c r="AC207" s="130">
        <f>VLOOKUP($B207,'Address sheet'!A206:E750,5,FALSE)</f>
        <v>0</v>
      </c>
    </row>
    <row r="208" spans="1:29" ht="57.6" hidden="1" x14ac:dyDescent="0.3">
      <c r="A208">
        <v>207</v>
      </c>
      <c r="B208" s="109" t="s">
        <v>988</v>
      </c>
      <c r="C208" t="s">
        <v>989</v>
      </c>
      <c r="D208" s="109">
        <v>1</v>
      </c>
      <c r="E208" t="s">
        <v>31</v>
      </c>
      <c r="F208" s="109"/>
      <c r="G208" s="23" t="s">
        <v>649</v>
      </c>
      <c r="H208" s="86" t="s">
        <v>990</v>
      </c>
      <c r="I208" s="86" t="s">
        <v>991</v>
      </c>
      <c r="J208" s="86" t="s">
        <v>992</v>
      </c>
      <c r="K208" s="2" t="s">
        <v>36</v>
      </c>
      <c r="L208">
        <v>0</v>
      </c>
      <c r="M208" s="137">
        <f t="shared" si="11"/>
        <v>0</v>
      </c>
      <c r="N208" s="137">
        <f t="shared" si="11"/>
        <v>0</v>
      </c>
      <c r="O208" s="137">
        <f t="shared" si="11"/>
        <v>0</v>
      </c>
      <c r="P208" s="137">
        <f t="shared" si="11"/>
        <v>0</v>
      </c>
      <c r="Q208" s="137">
        <f t="shared" si="11"/>
        <v>0</v>
      </c>
      <c r="R208" s="137">
        <f t="shared" si="11"/>
        <v>0</v>
      </c>
      <c r="S208" s="137">
        <f t="shared" si="11"/>
        <v>0</v>
      </c>
      <c r="T208" s="137">
        <f t="shared" si="10"/>
        <v>0</v>
      </c>
      <c r="U208" s="110">
        <v>0</v>
      </c>
      <c r="V208" s="50" t="s">
        <v>993</v>
      </c>
      <c r="Z208" s="134" t="str">
        <f>VLOOKUP($B208,Table1[#All],2,FALSE)</f>
        <v>P.O. BOX 239</v>
      </c>
      <c r="AA208" s="130" t="str">
        <f>VLOOKUP($B208,Table1[#All],3,FALSE)</f>
        <v>LOGANSPORT</v>
      </c>
      <c r="AB208" s="130" t="str">
        <f>VLOOKUP($B208,Table1[#All],4,FALSE)</f>
        <v>Cass</v>
      </c>
      <c r="AC208" s="130">
        <f>VLOOKUP($B208,'Address sheet'!A207:E751,5,FALSE)</f>
        <v>0</v>
      </c>
    </row>
    <row r="209" spans="1:29" hidden="1" x14ac:dyDescent="0.3">
      <c r="A209">
        <v>208</v>
      </c>
      <c r="B209" s="109" t="s">
        <v>994</v>
      </c>
      <c r="C209" t="s">
        <v>995</v>
      </c>
      <c r="D209" s="109">
        <v>1</v>
      </c>
      <c r="E209" t="s">
        <v>40</v>
      </c>
      <c r="F209" s="109"/>
      <c r="G209" s="24" t="s">
        <v>404</v>
      </c>
      <c r="H209" s="86" t="s">
        <v>678</v>
      </c>
      <c r="I209" s="86">
        <v>0</v>
      </c>
      <c r="J209" s="86" t="s">
        <v>996</v>
      </c>
      <c r="K209" s="2" t="s">
        <v>36</v>
      </c>
      <c r="L209">
        <v>0</v>
      </c>
      <c r="M209" s="137">
        <f t="shared" si="11"/>
        <v>0</v>
      </c>
      <c r="N209" s="137">
        <f t="shared" si="11"/>
        <v>0</v>
      </c>
      <c r="O209" s="137">
        <f t="shared" si="11"/>
        <v>0</v>
      </c>
      <c r="P209" s="137">
        <f t="shared" si="11"/>
        <v>0</v>
      </c>
      <c r="Q209" s="137">
        <f t="shared" si="11"/>
        <v>0</v>
      </c>
      <c r="R209" s="137">
        <f t="shared" si="11"/>
        <v>0</v>
      </c>
      <c r="S209" s="137">
        <f t="shared" si="11"/>
        <v>0</v>
      </c>
      <c r="T209" s="137">
        <f t="shared" si="10"/>
        <v>0</v>
      </c>
      <c r="U209" s="110">
        <v>0</v>
      </c>
      <c r="Z209" s="134" t="str">
        <f>VLOOKUP($B209,Table1[#All],2,FALSE)</f>
        <v>2862 N US Highway 35</v>
      </c>
      <c r="AA209" s="130" t="str">
        <f>VLOOKUP($B209,Table1[#All],3,FALSE)</f>
        <v>Winamac</v>
      </c>
      <c r="AB209" s="130" t="str">
        <f>VLOOKUP($B209,Table1[#All],4,FALSE)</f>
        <v>Pulaski</v>
      </c>
      <c r="AC209" s="130" t="e">
        <f>VLOOKUP($B209,'Address sheet'!A208:E752,5,FALSE)</f>
        <v>#N/A</v>
      </c>
    </row>
    <row r="210" spans="1:29" ht="158.4" hidden="1" x14ac:dyDescent="0.3">
      <c r="A210">
        <v>209</v>
      </c>
      <c r="B210" s="109" t="s">
        <v>997</v>
      </c>
      <c r="C210" t="s">
        <v>998</v>
      </c>
      <c r="D210" s="109">
        <v>1</v>
      </c>
      <c r="E210" t="s">
        <v>40</v>
      </c>
      <c r="F210" s="109"/>
      <c r="G210" s="23" t="s">
        <v>32</v>
      </c>
      <c r="H210" s="86" t="s">
        <v>999</v>
      </c>
      <c r="I210" s="86" t="s">
        <v>1000</v>
      </c>
      <c r="J210" s="86" t="s">
        <v>1001</v>
      </c>
      <c r="K210" s="2" t="s">
        <v>36</v>
      </c>
      <c r="L210">
        <v>0</v>
      </c>
      <c r="M210" s="137">
        <f t="shared" si="11"/>
        <v>0</v>
      </c>
      <c r="N210" s="137">
        <f t="shared" si="11"/>
        <v>0</v>
      </c>
      <c r="O210" s="137">
        <f t="shared" si="11"/>
        <v>0</v>
      </c>
      <c r="P210" s="137">
        <f t="shared" si="11"/>
        <v>0</v>
      </c>
      <c r="Q210" s="137">
        <f t="shared" si="11"/>
        <v>0</v>
      </c>
      <c r="R210" s="137">
        <f t="shared" si="11"/>
        <v>0</v>
      </c>
      <c r="S210" s="137">
        <f t="shared" si="11"/>
        <v>0</v>
      </c>
      <c r="T210" s="137">
        <f t="shared" si="10"/>
        <v>0</v>
      </c>
      <c r="U210" s="110">
        <v>0</v>
      </c>
      <c r="Z210" s="134" t="str">
        <f>VLOOKUP($B210,Table1[#All],2,FALSE)</f>
        <v>2740 Wyndham Way</v>
      </c>
      <c r="AA210" s="130" t="str">
        <f>VLOOKUP($B210,Table1[#All],3,FALSE)</f>
        <v>West Lafayette</v>
      </c>
      <c r="AB210" s="130" t="str">
        <f>VLOOKUP($B210,Table1[#All],4,FALSE)</f>
        <v>Tippecanoe</v>
      </c>
      <c r="AC210" s="130">
        <f>VLOOKUP($B210,'Address sheet'!A209:E753,5,FALSE)</f>
        <v>3</v>
      </c>
    </row>
    <row r="211" spans="1:29" ht="100.8" hidden="1" x14ac:dyDescent="0.3">
      <c r="A211">
        <v>210</v>
      </c>
      <c r="B211" s="109" t="s">
        <v>1002</v>
      </c>
      <c r="C211" t="s">
        <v>1003</v>
      </c>
      <c r="D211" s="109">
        <v>1</v>
      </c>
      <c r="E211" t="s">
        <v>40</v>
      </c>
      <c r="F211" s="109"/>
      <c r="G211" s="23" t="s">
        <v>190</v>
      </c>
      <c r="H211" s="86" t="s">
        <v>1004</v>
      </c>
      <c r="I211" s="86" t="s">
        <v>1005</v>
      </c>
      <c r="J211" s="86" t="s">
        <v>1006</v>
      </c>
      <c r="K211" s="2" t="s">
        <v>36</v>
      </c>
      <c r="L211" t="s">
        <v>1007</v>
      </c>
      <c r="M211" s="137">
        <f t="shared" si="11"/>
        <v>0</v>
      </c>
      <c r="N211" s="137">
        <f t="shared" si="11"/>
        <v>1</v>
      </c>
      <c r="O211" s="137">
        <f t="shared" si="11"/>
        <v>0</v>
      </c>
      <c r="P211" s="137">
        <f t="shared" si="11"/>
        <v>0</v>
      </c>
      <c r="Q211" s="137">
        <f t="shared" si="11"/>
        <v>0</v>
      </c>
      <c r="R211" s="137">
        <f t="shared" si="11"/>
        <v>0</v>
      </c>
      <c r="S211" s="137">
        <f t="shared" si="11"/>
        <v>0</v>
      </c>
      <c r="T211" s="137">
        <f t="shared" si="10"/>
        <v>0</v>
      </c>
      <c r="U211" s="110">
        <v>0</v>
      </c>
      <c r="V211" s="50" t="s">
        <v>1008</v>
      </c>
      <c r="W211" t="s">
        <v>1009</v>
      </c>
      <c r="X211" t="s">
        <v>233</v>
      </c>
      <c r="Z211" s="134" t="str">
        <f>VLOOKUP($B211,Table1[#All],2,FALSE)</f>
        <v>830 S State Road 25</v>
      </c>
      <c r="AA211" s="130" t="str">
        <f>VLOOKUP($B211,Table1[#All],3,FALSE)</f>
        <v>Logansport</v>
      </c>
      <c r="AB211" s="130" t="str">
        <f>VLOOKUP($B211,Table1[#All],4,FALSE)</f>
        <v>Cass</v>
      </c>
      <c r="AC211" s="130">
        <f>VLOOKUP($B211,'Address sheet'!A210:E754,5,FALSE)</f>
        <v>350</v>
      </c>
    </row>
    <row r="212" spans="1:29" ht="28.8" hidden="1" x14ac:dyDescent="0.3">
      <c r="A212">
        <v>211</v>
      </c>
      <c r="B212" s="109" t="s">
        <v>1010</v>
      </c>
      <c r="C212" t="s">
        <v>1011</v>
      </c>
      <c r="D212" s="109">
        <v>0</v>
      </c>
      <c r="F212" s="109"/>
      <c r="G212" s="23" t="s">
        <v>80</v>
      </c>
      <c r="H212" s="86" t="s">
        <v>1012</v>
      </c>
      <c r="I212" s="86" t="s">
        <v>1013</v>
      </c>
      <c r="J212" s="86"/>
      <c r="K212" s="2" t="s">
        <v>36</v>
      </c>
      <c r="L212">
        <v>0</v>
      </c>
      <c r="M212" s="137">
        <f t="shared" si="11"/>
        <v>0</v>
      </c>
      <c r="N212" s="137">
        <f t="shared" si="11"/>
        <v>0</v>
      </c>
      <c r="O212" s="137">
        <f t="shared" si="11"/>
        <v>0</v>
      </c>
      <c r="P212" s="137">
        <f t="shared" si="11"/>
        <v>0</v>
      </c>
      <c r="Q212" s="137">
        <f t="shared" si="11"/>
        <v>0</v>
      </c>
      <c r="R212" s="137">
        <f t="shared" si="11"/>
        <v>0</v>
      </c>
      <c r="S212" s="137">
        <f t="shared" si="11"/>
        <v>0</v>
      </c>
      <c r="T212" s="137">
        <f t="shared" si="10"/>
        <v>0</v>
      </c>
      <c r="U212" s="110">
        <v>0</v>
      </c>
      <c r="Z212" s="134" t="str">
        <f>VLOOKUP($B212,Table1[#All],2,FALSE)</f>
        <v>1680 N River Rd</v>
      </c>
      <c r="AA212" s="130" t="str">
        <f>VLOOKUP($B212,Table1[#All],3,FALSE)</f>
        <v>West Lafayette</v>
      </c>
      <c r="AB212" s="130" t="str">
        <f>VLOOKUP($B212,Table1[#All],4,FALSE)</f>
        <v>Tippecanoe</v>
      </c>
      <c r="AC212" s="130">
        <f>VLOOKUP($B212,'Address sheet'!A211:E755,5,FALSE)</f>
        <v>1</v>
      </c>
    </row>
    <row r="213" spans="1:29" hidden="1" x14ac:dyDescent="0.3">
      <c r="A213">
        <v>212</v>
      </c>
      <c r="B213" s="109" t="s">
        <v>1014</v>
      </c>
      <c r="D213" s="109">
        <v>1</v>
      </c>
      <c r="F213" s="109"/>
      <c r="G213" s="23" t="s">
        <v>32</v>
      </c>
      <c r="H213" s="86" t="s">
        <v>976</v>
      </c>
      <c r="I213" s="86" t="s">
        <v>1015</v>
      </c>
      <c r="J213" s="86"/>
      <c r="K213" s="2" t="s">
        <v>36</v>
      </c>
      <c r="L213">
        <v>0</v>
      </c>
      <c r="M213" s="137">
        <f t="shared" si="11"/>
        <v>0</v>
      </c>
      <c r="N213" s="137">
        <f t="shared" si="11"/>
        <v>0</v>
      </c>
      <c r="O213" s="137">
        <f t="shared" si="11"/>
        <v>0</v>
      </c>
      <c r="P213" s="137">
        <f t="shared" si="11"/>
        <v>0</v>
      </c>
      <c r="Q213" s="137">
        <f t="shared" si="11"/>
        <v>0</v>
      </c>
      <c r="R213" s="137">
        <f t="shared" si="11"/>
        <v>0</v>
      </c>
      <c r="S213" s="137">
        <f t="shared" si="11"/>
        <v>0</v>
      </c>
      <c r="T213" s="137">
        <f t="shared" si="10"/>
        <v>0</v>
      </c>
      <c r="U213" s="110">
        <v>0</v>
      </c>
      <c r="Z213" s="134" t="str">
        <f>VLOOKUP($B213,Table1[#All],2,FALSE)</f>
        <v>301 MALL ROAD</v>
      </c>
      <c r="AA213" s="130" t="str">
        <f>VLOOKUP($B213,Table1[#All],3,FALSE)</f>
        <v>LOGANSPORT</v>
      </c>
      <c r="AB213" s="130" t="str">
        <f>VLOOKUP($B213,Table1[#All],4,FALSE)</f>
        <v>Cass</v>
      </c>
      <c r="AC213" s="130">
        <f>VLOOKUP($B213,'Address sheet'!A212:E756,5,FALSE)</f>
        <v>0</v>
      </c>
    </row>
    <row r="214" spans="1:29" ht="158.4" hidden="1" x14ac:dyDescent="0.3">
      <c r="A214">
        <v>213</v>
      </c>
      <c r="B214" s="109" t="s">
        <v>1016</v>
      </c>
      <c r="C214" t="s">
        <v>1017</v>
      </c>
      <c r="D214" s="109">
        <v>1</v>
      </c>
      <c r="E214" t="s">
        <v>40</v>
      </c>
      <c r="F214" s="109"/>
      <c r="G214" s="23" t="s">
        <v>57</v>
      </c>
      <c r="H214" s="86" t="s">
        <v>1018</v>
      </c>
      <c r="I214" s="86" t="s">
        <v>1019</v>
      </c>
      <c r="J214" s="86" t="s">
        <v>1020</v>
      </c>
      <c r="K214" s="2" t="s">
        <v>36</v>
      </c>
      <c r="L214">
        <v>0</v>
      </c>
      <c r="M214" s="137">
        <f t="shared" si="11"/>
        <v>0</v>
      </c>
      <c r="N214" s="137">
        <f t="shared" si="11"/>
        <v>0</v>
      </c>
      <c r="O214" s="137">
        <f t="shared" si="11"/>
        <v>0</v>
      </c>
      <c r="P214" s="137">
        <f t="shared" si="11"/>
        <v>0</v>
      </c>
      <c r="Q214" s="137">
        <f t="shared" si="11"/>
        <v>0</v>
      </c>
      <c r="R214" s="137">
        <f t="shared" si="11"/>
        <v>0</v>
      </c>
      <c r="S214" s="137">
        <f t="shared" si="11"/>
        <v>0</v>
      </c>
      <c r="T214" s="137">
        <f t="shared" si="10"/>
        <v>0</v>
      </c>
      <c r="U214" s="110">
        <v>0</v>
      </c>
      <c r="Z214" s="134" t="str">
        <f>VLOOKUP($B214,Table1[#All],2,FALSE)</f>
        <v>21 W Oxford St</v>
      </c>
      <c r="AA214" s="130" t="str">
        <f>VLOOKUP($B214,Table1[#All],3,FALSE)</f>
        <v>Otterbein</v>
      </c>
      <c r="AB214" s="130" t="str">
        <f>VLOOKUP($B214,Table1[#All],4,FALSE)</f>
        <v>Benton</v>
      </c>
      <c r="AC214" s="130" t="e">
        <f>VLOOKUP($B214,'Address sheet'!A213:E757,5,FALSE)</f>
        <v>#N/A</v>
      </c>
    </row>
    <row r="215" spans="1:29" hidden="1" x14ac:dyDescent="0.3">
      <c r="A215">
        <v>214</v>
      </c>
      <c r="B215" s="109" t="s">
        <v>1021</v>
      </c>
      <c r="D215" s="109">
        <v>0</v>
      </c>
      <c r="F215" s="109"/>
      <c r="G215" s="23" t="s">
        <v>32</v>
      </c>
      <c r="H215" s="86">
        <v>0</v>
      </c>
      <c r="I215" s="86" t="s">
        <v>1015</v>
      </c>
      <c r="J215" s="86"/>
      <c r="K215" s="2" t="s">
        <v>36</v>
      </c>
      <c r="L215">
        <v>0</v>
      </c>
      <c r="M215" s="137">
        <f t="shared" si="11"/>
        <v>0</v>
      </c>
      <c r="N215" s="137">
        <f t="shared" si="11"/>
        <v>0</v>
      </c>
      <c r="O215" s="137">
        <f t="shared" si="11"/>
        <v>0</v>
      </c>
      <c r="P215" s="137">
        <f t="shared" si="11"/>
        <v>0</v>
      </c>
      <c r="Q215" s="137">
        <f t="shared" si="11"/>
        <v>0</v>
      </c>
      <c r="R215" s="137">
        <f t="shared" si="11"/>
        <v>0</v>
      </c>
      <c r="S215" s="137">
        <f t="shared" si="11"/>
        <v>0</v>
      </c>
      <c r="T215" s="137">
        <f t="shared" si="10"/>
        <v>0</v>
      </c>
      <c r="U215" s="110">
        <v>0</v>
      </c>
      <c r="Z215" s="134" t="str">
        <f>VLOOKUP($B215,Table1[#All],2,FALSE)</f>
        <v>4079 Ridgefield Ct</v>
      </c>
      <c r="AA215" s="130" t="str">
        <f>VLOOKUP($B215,Table1[#All],3,FALSE)</f>
        <v>West Lafayette</v>
      </c>
      <c r="AB215" s="130" t="str">
        <f>VLOOKUP($B215,Table1[#All],4,FALSE)</f>
        <v>Tippecanoe</v>
      </c>
      <c r="AC215" s="130">
        <f>VLOOKUP($B215,'Address sheet'!A214:E758,5,FALSE)</f>
        <v>1</v>
      </c>
    </row>
    <row r="216" spans="1:29" hidden="1" x14ac:dyDescent="0.3">
      <c r="A216">
        <v>215</v>
      </c>
      <c r="B216" s="109" t="s">
        <v>1022</v>
      </c>
      <c r="D216" s="109">
        <v>0</v>
      </c>
      <c r="F216" s="109"/>
      <c r="G216" s="23" t="s">
        <v>32</v>
      </c>
      <c r="H216" s="86">
        <v>0</v>
      </c>
      <c r="I216" s="86" t="s">
        <v>1015</v>
      </c>
      <c r="J216" s="86"/>
      <c r="K216" s="2" t="s">
        <v>36</v>
      </c>
      <c r="L216">
        <v>0</v>
      </c>
      <c r="M216" s="137">
        <f t="shared" si="11"/>
        <v>0</v>
      </c>
      <c r="N216" s="137">
        <f t="shared" si="11"/>
        <v>0</v>
      </c>
      <c r="O216" s="137">
        <f t="shared" si="11"/>
        <v>0</v>
      </c>
      <c r="P216" s="137">
        <f t="shared" si="11"/>
        <v>0</v>
      </c>
      <c r="Q216" s="137">
        <f t="shared" si="11"/>
        <v>0</v>
      </c>
      <c r="R216" s="137">
        <f t="shared" si="11"/>
        <v>0</v>
      </c>
      <c r="S216" s="137">
        <f t="shared" si="11"/>
        <v>0</v>
      </c>
      <c r="T216" s="137">
        <f t="shared" si="10"/>
        <v>0</v>
      </c>
      <c r="U216" s="110">
        <v>0</v>
      </c>
      <c r="Z216" s="134" t="str">
        <f>VLOOKUP($B216,Table1[#All],2,FALSE)</f>
        <v>4122 AMETHYST DRIVE</v>
      </c>
      <c r="AA216" s="130" t="str">
        <f>VLOOKUP($B216,Table1[#All],3,FALSE)</f>
        <v>LAFAYETTE</v>
      </c>
      <c r="AB216" s="130" t="str">
        <f>VLOOKUP($B216,Table1[#All],4,FALSE)</f>
        <v>Tippecanoe</v>
      </c>
      <c r="AC216" s="130">
        <f>VLOOKUP($B216,'Address sheet'!A215:E759,5,FALSE)</f>
        <v>0</v>
      </c>
    </row>
    <row r="217" spans="1:29" ht="28.8" hidden="1" x14ac:dyDescent="0.3">
      <c r="A217">
        <v>216</v>
      </c>
      <c r="B217" s="109" t="s">
        <v>1023</v>
      </c>
      <c r="C217" t="s">
        <v>1024</v>
      </c>
      <c r="D217" s="109">
        <v>1</v>
      </c>
      <c r="E217" t="s">
        <v>40</v>
      </c>
      <c r="F217" s="109"/>
      <c r="G217" s="23" t="s">
        <v>45</v>
      </c>
      <c r="H217" s="86" t="s">
        <v>831</v>
      </c>
      <c r="I217" s="86" t="s">
        <v>1025</v>
      </c>
      <c r="J217" s="86"/>
      <c r="K217" s="2" t="s">
        <v>36</v>
      </c>
      <c r="L217" t="s">
        <v>1026</v>
      </c>
      <c r="M217" s="137">
        <f t="shared" si="11"/>
        <v>0</v>
      </c>
      <c r="N217" s="137">
        <f t="shared" si="11"/>
        <v>0</v>
      </c>
      <c r="O217" s="137">
        <f t="shared" si="11"/>
        <v>0</v>
      </c>
      <c r="P217" s="137">
        <f t="shared" si="11"/>
        <v>0</v>
      </c>
      <c r="Q217" s="137">
        <f t="shared" si="11"/>
        <v>0</v>
      </c>
      <c r="R217" s="137">
        <f t="shared" si="11"/>
        <v>0</v>
      </c>
      <c r="S217" s="137">
        <f t="shared" si="11"/>
        <v>0</v>
      </c>
      <c r="T217" s="137">
        <f t="shared" si="10"/>
        <v>0</v>
      </c>
      <c r="U217" s="110" t="e">
        <v>#REF!</v>
      </c>
      <c r="V217" t="s">
        <v>1027</v>
      </c>
      <c r="X217" t="s">
        <v>233</v>
      </c>
      <c r="Z217" s="134" t="str">
        <f>VLOOKUP($B217,Table1[#All],2,FALSE)</f>
        <v>1815 Sagamore Pkwy N</v>
      </c>
      <c r="AA217" s="130" t="str">
        <f>VLOOKUP($B217,Table1[#All],3,FALSE)</f>
        <v>Lafayette</v>
      </c>
      <c r="AB217" s="130" t="str">
        <f>VLOOKUP($B217,Table1[#All],4,FALSE)</f>
        <v>Tippecanoe</v>
      </c>
      <c r="AC217" s="130">
        <f>VLOOKUP($B217,'Address sheet'!A216:E760,5,FALSE)</f>
        <v>0</v>
      </c>
    </row>
    <row r="218" spans="1:29" ht="259.2" hidden="1" x14ac:dyDescent="0.3">
      <c r="A218">
        <v>217</v>
      </c>
      <c r="B218" s="109" t="s">
        <v>821</v>
      </c>
      <c r="C218" t="s">
        <v>1028</v>
      </c>
      <c r="D218" s="109">
        <v>1</v>
      </c>
      <c r="E218" t="s">
        <v>40</v>
      </c>
      <c r="F218" s="109"/>
      <c r="G218" s="23" t="s">
        <v>45</v>
      </c>
      <c r="H218" s="49" t="s">
        <v>822</v>
      </c>
      <c r="I218" s="49" t="s">
        <v>823</v>
      </c>
      <c r="J218" s="86"/>
      <c r="K218" s="2" t="s">
        <v>36</v>
      </c>
      <c r="L218">
        <v>0</v>
      </c>
      <c r="M218" s="137">
        <f t="shared" si="11"/>
        <v>0</v>
      </c>
      <c r="N218" s="137">
        <f t="shared" si="11"/>
        <v>0</v>
      </c>
      <c r="O218" s="137">
        <f t="shared" si="11"/>
        <v>0</v>
      </c>
      <c r="P218" s="137">
        <f t="shared" si="11"/>
        <v>0</v>
      </c>
      <c r="Q218" s="137">
        <f t="shared" si="11"/>
        <v>0</v>
      </c>
      <c r="R218" s="137">
        <f t="shared" si="11"/>
        <v>0</v>
      </c>
      <c r="S218" s="137">
        <f t="shared" si="11"/>
        <v>0</v>
      </c>
      <c r="T218" s="137">
        <f t="shared" si="10"/>
        <v>0</v>
      </c>
      <c r="U218" s="110">
        <v>0</v>
      </c>
      <c r="Z218" s="134" t="str">
        <f>VLOOKUP($B218,Table1[#All],2,FALSE)</f>
        <v>3574 McCarty Lane</v>
      </c>
      <c r="AA218" s="130" t="str">
        <f>VLOOKUP($B218,Table1[#All],3,FALSE)</f>
        <v>Lafayette</v>
      </c>
      <c r="AB218" s="130" t="str">
        <f>VLOOKUP($B218,Table1[#All],4,FALSE)</f>
        <v>Tippecanoe</v>
      </c>
      <c r="AC218" s="130" t="e">
        <f>VLOOKUP($B218,'Address sheet'!A217:E761,5,FALSE)</f>
        <v>#N/A</v>
      </c>
    </row>
    <row r="219" spans="1:29" hidden="1" x14ac:dyDescent="0.3">
      <c r="A219">
        <v>218</v>
      </c>
      <c r="B219" s="109" t="s">
        <v>1029</v>
      </c>
      <c r="D219" s="109">
        <v>0</v>
      </c>
      <c r="F219" s="109"/>
      <c r="G219" s="23" t="s">
        <v>32</v>
      </c>
      <c r="H219" s="86" t="s">
        <v>1030</v>
      </c>
      <c r="I219" s="86" t="s">
        <v>1015</v>
      </c>
      <c r="J219" s="86"/>
      <c r="K219" s="2" t="s">
        <v>36</v>
      </c>
      <c r="L219">
        <v>0</v>
      </c>
      <c r="M219" s="137">
        <f t="shared" si="11"/>
        <v>0</v>
      </c>
      <c r="N219" s="137">
        <f t="shared" si="11"/>
        <v>0</v>
      </c>
      <c r="O219" s="137">
        <f t="shared" si="11"/>
        <v>0</v>
      </c>
      <c r="P219" s="137">
        <f t="shared" si="11"/>
        <v>0</v>
      </c>
      <c r="Q219" s="137">
        <f t="shared" si="11"/>
        <v>0</v>
      </c>
      <c r="R219" s="137">
        <f t="shared" si="11"/>
        <v>0</v>
      </c>
      <c r="S219" s="137">
        <f t="shared" si="11"/>
        <v>0</v>
      </c>
      <c r="T219" s="137">
        <f t="shared" si="10"/>
        <v>0</v>
      </c>
      <c r="U219" s="110">
        <v>0</v>
      </c>
      <c r="Z219" s="134" t="str">
        <f>VLOOKUP($B219,Table1[#All],2,FALSE)</f>
        <v>1000 Covington St., PO Box 837</v>
      </c>
      <c r="AA219" s="130" t="str">
        <f>VLOOKUP($B219,Table1[#All],3,FALSE)</f>
        <v>Crawfordsville</v>
      </c>
      <c r="AB219" s="130" t="str">
        <f>VLOOKUP($B219,Table1[#All],4,FALSE)</f>
        <v>Montgomery</v>
      </c>
      <c r="AC219" s="130">
        <f>VLOOKUP($B219,'Address sheet'!A218:E762,5,FALSE)</f>
        <v>6</v>
      </c>
    </row>
    <row r="220" spans="1:29" ht="115.2" hidden="1" x14ac:dyDescent="0.3">
      <c r="A220">
        <v>219</v>
      </c>
      <c r="B220" s="109" t="s">
        <v>1031</v>
      </c>
      <c r="C220" t="s">
        <v>1032</v>
      </c>
      <c r="D220" s="109">
        <v>0</v>
      </c>
      <c r="E220" t="s">
        <v>31</v>
      </c>
      <c r="F220" s="109"/>
      <c r="G220" s="23" t="s">
        <v>32</v>
      </c>
      <c r="H220" s="86" t="s">
        <v>1033</v>
      </c>
      <c r="I220" s="86" t="s">
        <v>1034</v>
      </c>
      <c r="J220" s="86"/>
      <c r="K220" s="2" t="s">
        <v>36</v>
      </c>
      <c r="L220">
        <v>0</v>
      </c>
      <c r="M220" s="137">
        <f t="shared" si="11"/>
        <v>0</v>
      </c>
      <c r="N220" s="137">
        <f t="shared" si="11"/>
        <v>0</v>
      </c>
      <c r="O220" s="137">
        <f t="shared" si="11"/>
        <v>0</v>
      </c>
      <c r="P220" s="137">
        <f t="shared" si="11"/>
        <v>0</v>
      </c>
      <c r="Q220" s="137">
        <f t="shared" si="11"/>
        <v>0</v>
      </c>
      <c r="R220" s="137">
        <f t="shared" si="11"/>
        <v>0</v>
      </c>
      <c r="S220" s="137">
        <f t="shared" si="11"/>
        <v>0</v>
      </c>
      <c r="T220" s="137">
        <f t="shared" si="10"/>
        <v>0</v>
      </c>
      <c r="U220" s="110">
        <v>0</v>
      </c>
      <c r="Z220" s="134" t="str">
        <f>VLOOKUP($B220,Table1[#All],2,FALSE)</f>
        <v>608 West Washington street</v>
      </c>
      <c r="AA220" s="130" t="str">
        <f>VLOOKUP($B220,Table1[#All],3,FALSE)</f>
        <v>Frankfort</v>
      </c>
      <c r="AB220" s="130" t="str">
        <f>VLOOKUP($B220,Table1[#All],4,FALSE)</f>
        <v>Clinton</v>
      </c>
      <c r="AC220" s="130">
        <f>VLOOKUP($B220,'Address sheet'!A219:E763,5,FALSE)</f>
        <v>50</v>
      </c>
    </row>
    <row r="221" spans="1:29" ht="57.6" hidden="1" x14ac:dyDescent="0.3">
      <c r="A221">
        <v>220</v>
      </c>
      <c r="B221" s="109" t="s">
        <v>1035</v>
      </c>
      <c r="C221" t="s">
        <v>1036</v>
      </c>
      <c r="D221" s="109">
        <v>1</v>
      </c>
      <c r="E221" t="s">
        <v>40</v>
      </c>
      <c r="F221" s="109"/>
      <c r="G221" s="23" t="s">
        <v>649</v>
      </c>
      <c r="H221" s="86" t="s">
        <v>990</v>
      </c>
      <c r="I221" s="86" t="s">
        <v>1037</v>
      </c>
      <c r="J221" s="86" t="s">
        <v>1038</v>
      </c>
      <c r="K221" s="2" t="s">
        <v>36</v>
      </c>
      <c r="L221">
        <v>0</v>
      </c>
      <c r="M221" s="137">
        <f t="shared" si="11"/>
        <v>0</v>
      </c>
      <c r="N221" s="137">
        <f t="shared" si="11"/>
        <v>0</v>
      </c>
      <c r="O221" s="137">
        <f t="shared" si="11"/>
        <v>0</v>
      </c>
      <c r="P221" s="137">
        <f t="shared" si="11"/>
        <v>0</v>
      </c>
      <c r="Q221" s="137">
        <f t="shared" si="11"/>
        <v>0</v>
      </c>
      <c r="R221" s="137">
        <f t="shared" si="11"/>
        <v>0</v>
      </c>
      <c r="S221" s="137">
        <f t="shared" si="11"/>
        <v>0</v>
      </c>
      <c r="T221" s="137">
        <f t="shared" si="10"/>
        <v>0</v>
      </c>
      <c r="U221" s="110">
        <v>0</v>
      </c>
      <c r="V221" t="s">
        <v>1039</v>
      </c>
      <c r="W221" t="s">
        <v>1040</v>
      </c>
      <c r="X221" t="s">
        <v>233</v>
      </c>
      <c r="Z221" s="134" t="str">
        <f>VLOOKUP($B221,Table1[#All],2,FALSE)</f>
        <v>PO Box 451</v>
      </c>
      <c r="AA221" s="130" t="str">
        <f>VLOOKUP($B221,Table1[#All],3,FALSE)</f>
        <v>Brookston</v>
      </c>
      <c r="AB221" s="130" t="str">
        <f>VLOOKUP($B221,Table1[#All],4,FALSE)</f>
        <v>White</v>
      </c>
      <c r="AC221" s="130">
        <f>VLOOKUP($B221,'Address sheet'!A220:E764,5,FALSE)</f>
        <v>15</v>
      </c>
    </row>
    <row r="222" spans="1:29" ht="144" hidden="1" x14ac:dyDescent="0.3">
      <c r="A222">
        <v>221</v>
      </c>
      <c r="B222" s="109" t="s">
        <v>1041</v>
      </c>
      <c r="C222" t="s">
        <v>1042</v>
      </c>
      <c r="D222" s="109">
        <v>1</v>
      </c>
      <c r="E222" t="s">
        <v>40</v>
      </c>
      <c r="F222" s="109"/>
      <c r="G222" s="24" t="s">
        <v>404</v>
      </c>
      <c r="H222" s="86" t="s">
        <v>678</v>
      </c>
      <c r="I222" s="86">
        <v>0</v>
      </c>
      <c r="J222" s="86" t="s">
        <v>1043</v>
      </c>
      <c r="K222" s="2" t="s">
        <v>36</v>
      </c>
      <c r="L222">
        <v>0</v>
      </c>
      <c r="M222" s="137">
        <f t="shared" si="11"/>
        <v>0</v>
      </c>
      <c r="N222" s="137">
        <f t="shared" si="11"/>
        <v>0</v>
      </c>
      <c r="O222" s="137">
        <f t="shared" si="11"/>
        <v>0</v>
      </c>
      <c r="P222" s="137">
        <f t="shared" si="11"/>
        <v>0</v>
      </c>
      <c r="Q222" s="137">
        <f t="shared" si="11"/>
        <v>0</v>
      </c>
      <c r="R222" s="137">
        <f t="shared" si="11"/>
        <v>0</v>
      </c>
      <c r="S222" s="137">
        <f t="shared" si="11"/>
        <v>0</v>
      </c>
      <c r="T222" s="137">
        <f t="shared" si="10"/>
        <v>0</v>
      </c>
      <c r="U222" s="110">
        <v>0</v>
      </c>
      <c r="W222" t="s">
        <v>1044</v>
      </c>
      <c r="Z222" s="134" t="str">
        <f>VLOOKUP($B222,Table1[#All],2,FALSE)</f>
        <v>800 N Englewood Dr</v>
      </c>
      <c r="AA222" s="130" t="str">
        <f>VLOOKUP($B222,Table1[#All],3,FALSE)</f>
        <v>Crawfordsville</v>
      </c>
      <c r="AB222" s="130" t="str">
        <f>VLOOKUP($B222,Table1[#All],4,FALSE)</f>
        <v>Montgomery</v>
      </c>
      <c r="AC222" s="130" t="e">
        <f>VLOOKUP($B222,'Address sheet'!A221:E765,5,FALSE)</f>
        <v>#N/A</v>
      </c>
    </row>
    <row r="223" spans="1:29" ht="28.8" hidden="1" x14ac:dyDescent="0.3">
      <c r="A223">
        <v>222</v>
      </c>
      <c r="B223" s="109" t="s">
        <v>1045</v>
      </c>
      <c r="C223" t="s">
        <v>1046</v>
      </c>
      <c r="D223" s="109">
        <v>1</v>
      </c>
      <c r="E223" t="s">
        <v>31</v>
      </c>
      <c r="F223" s="109"/>
      <c r="G223" s="23" t="s">
        <v>32</v>
      </c>
      <c r="H223" s="86" t="s">
        <v>1047</v>
      </c>
      <c r="I223" s="86" t="s">
        <v>1048</v>
      </c>
      <c r="J223" s="86"/>
      <c r="K223" s="2" t="s">
        <v>36</v>
      </c>
      <c r="L223">
        <v>0</v>
      </c>
      <c r="M223" s="137">
        <f t="shared" si="11"/>
        <v>0</v>
      </c>
      <c r="N223" s="137">
        <f t="shared" si="11"/>
        <v>0</v>
      </c>
      <c r="O223" s="137">
        <f t="shared" si="11"/>
        <v>0</v>
      </c>
      <c r="P223" s="137">
        <f t="shared" si="11"/>
        <v>0</v>
      </c>
      <c r="Q223" s="137">
        <f t="shared" si="11"/>
        <v>0</v>
      </c>
      <c r="R223" s="137">
        <f t="shared" si="11"/>
        <v>0</v>
      </c>
      <c r="S223" s="137">
        <f t="shared" si="11"/>
        <v>0</v>
      </c>
      <c r="T223" s="137">
        <f t="shared" si="10"/>
        <v>0</v>
      </c>
      <c r="U223" s="110">
        <v>0</v>
      </c>
      <c r="Z223" s="134">
        <f>VLOOKUP($B223,Table1[#All],2,FALSE)</f>
        <v>0</v>
      </c>
      <c r="AA223" s="130" t="str">
        <f>VLOOKUP($B223,Table1[#All],3,FALSE)</f>
        <v>Lafayette</v>
      </c>
      <c r="AB223" s="130" t="str">
        <f>VLOOKUP($B223,Table1[#All],4,FALSE)</f>
        <v>Tippecanoe</v>
      </c>
      <c r="AC223" s="130">
        <f>VLOOKUP($B223,'Address sheet'!A222:E766,5,FALSE)</f>
        <v>0</v>
      </c>
    </row>
    <row r="224" spans="1:29" ht="43.2" hidden="1" x14ac:dyDescent="0.3">
      <c r="A224">
        <v>223</v>
      </c>
      <c r="B224" s="109" t="s">
        <v>1049</v>
      </c>
      <c r="C224" t="s">
        <v>1050</v>
      </c>
      <c r="D224" s="109">
        <v>0</v>
      </c>
      <c r="F224" s="109"/>
      <c r="G224" s="23" t="s">
        <v>32</v>
      </c>
      <c r="H224" s="86" t="s">
        <v>1051</v>
      </c>
      <c r="I224" s="86">
        <v>0</v>
      </c>
      <c r="J224" s="86"/>
      <c r="K224" s="2" t="s">
        <v>36</v>
      </c>
      <c r="L224">
        <v>0</v>
      </c>
      <c r="M224" s="137">
        <f t="shared" si="11"/>
        <v>0</v>
      </c>
      <c r="N224" s="137">
        <f t="shared" si="11"/>
        <v>0</v>
      </c>
      <c r="O224" s="137">
        <f t="shared" si="11"/>
        <v>0</v>
      </c>
      <c r="P224" s="137">
        <f t="shared" si="11"/>
        <v>0</v>
      </c>
      <c r="Q224" s="137">
        <f t="shared" si="11"/>
        <v>0</v>
      </c>
      <c r="R224" s="137">
        <f t="shared" si="11"/>
        <v>0</v>
      </c>
      <c r="S224" s="137">
        <f t="shared" si="11"/>
        <v>0</v>
      </c>
      <c r="T224" s="137">
        <f t="shared" si="10"/>
        <v>0</v>
      </c>
      <c r="U224" s="110">
        <v>0</v>
      </c>
      <c r="Z224" s="134" t="str">
        <f>VLOOKUP($B224,Table1[#All],2,FALSE)</f>
        <v>525 NORTH 26TH. STREET</v>
      </c>
      <c r="AA224" s="130" t="str">
        <f>VLOOKUP($B224,Table1[#All],3,FALSE)</f>
        <v>LAFAYETTE</v>
      </c>
      <c r="AB224" s="130" t="str">
        <f>VLOOKUP($B224,Table1[#All],4,FALSE)</f>
        <v>Tippecanoe</v>
      </c>
      <c r="AC224" s="130">
        <f>VLOOKUP($B224,'Address sheet'!A223:E767,5,FALSE)</f>
        <v>0</v>
      </c>
    </row>
    <row r="225" spans="1:29" ht="28.8" hidden="1" x14ac:dyDescent="0.3">
      <c r="A225">
        <v>224</v>
      </c>
      <c r="B225" s="109" t="s">
        <v>1052</v>
      </c>
      <c r="C225" t="s">
        <v>1053</v>
      </c>
      <c r="D225" s="109">
        <v>1</v>
      </c>
      <c r="F225" s="109"/>
      <c r="G225" s="23" t="s">
        <v>32</v>
      </c>
      <c r="H225" s="86" t="s">
        <v>1054</v>
      </c>
      <c r="I225" s="86" t="s">
        <v>1015</v>
      </c>
      <c r="J225" s="86"/>
      <c r="K225" s="2" t="s">
        <v>36</v>
      </c>
      <c r="L225">
        <v>0</v>
      </c>
      <c r="M225" s="137">
        <f t="shared" si="11"/>
        <v>0</v>
      </c>
      <c r="N225" s="137">
        <f t="shared" si="11"/>
        <v>0</v>
      </c>
      <c r="O225" s="137">
        <f t="shared" si="11"/>
        <v>0</v>
      </c>
      <c r="P225" s="137">
        <f t="shared" si="11"/>
        <v>0</v>
      </c>
      <c r="Q225" s="137">
        <f t="shared" si="11"/>
        <v>0</v>
      </c>
      <c r="R225" s="137">
        <f t="shared" si="11"/>
        <v>0</v>
      </c>
      <c r="S225" s="137">
        <f t="shared" si="11"/>
        <v>0</v>
      </c>
      <c r="T225" s="137">
        <f t="shared" si="10"/>
        <v>0</v>
      </c>
      <c r="U225" s="110" t="e">
        <v>#REF!</v>
      </c>
      <c r="Z225" s="134" t="str">
        <f>VLOOKUP($B225,Table1[#All],2,FALSE)</f>
        <v>5628 Roseberry Rdg</v>
      </c>
      <c r="AA225" s="130" t="str">
        <f>VLOOKUP($B225,Table1[#All],3,FALSE)</f>
        <v>Lafayette</v>
      </c>
      <c r="AB225" s="130" t="str">
        <f>VLOOKUP($B225,Table1[#All],4,FALSE)</f>
        <v>Tippecanoe</v>
      </c>
      <c r="AC225" s="130" t="e">
        <f>VLOOKUP($B225,'Address sheet'!A224:E768,5,FALSE)</f>
        <v>#N/A</v>
      </c>
    </row>
    <row r="226" spans="1:29" ht="409.6" hidden="1" x14ac:dyDescent="0.3">
      <c r="A226">
        <v>225</v>
      </c>
      <c r="B226" s="109" t="s">
        <v>1055</v>
      </c>
      <c r="C226" t="s">
        <v>1056</v>
      </c>
      <c r="D226" s="109">
        <v>1</v>
      </c>
      <c r="E226" t="s">
        <v>31</v>
      </c>
      <c r="F226" s="109"/>
      <c r="G226" s="23" t="s">
        <v>45</v>
      </c>
      <c r="H226" s="86" t="s">
        <v>1057</v>
      </c>
      <c r="I226" s="86" t="s">
        <v>1058</v>
      </c>
      <c r="J226" s="86" t="s">
        <v>1059</v>
      </c>
      <c r="K226" s="2" t="s">
        <v>36</v>
      </c>
      <c r="L226">
        <v>0</v>
      </c>
      <c r="M226" s="137">
        <f t="shared" si="11"/>
        <v>0</v>
      </c>
      <c r="N226" s="137">
        <f t="shared" si="11"/>
        <v>0</v>
      </c>
      <c r="O226" s="137">
        <f t="shared" si="11"/>
        <v>0</v>
      </c>
      <c r="P226" s="137">
        <f t="shared" si="11"/>
        <v>0</v>
      </c>
      <c r="Q226" s="137">
        <f t="shared" si="11"/>
        <v>0</v>
      </c>
      <c r="R226" s="137">
        <f t="shared" si="11"/>
        <v>0</v>
      </c>
      <c r="S226" s="137">
        <f t="shared" si="11"/>
        <v>0</v>
      </c>
      <c r="T226" s="137">
        <f t="shared" si="10"/>
        <v>0</v>
      </c>
      <c r="U226" s="110">
        <v>0</v>
      </c>
      <c r="X226" t="s">
        <v>233</v>
      </c>
      <c r="Z226" s="134" t="str">
        <f>VLOOKUP($B226,Table1[#All],2,FALSE)</f>
        <v>3700 Sagamore Pkwy N</v>
      </c>
      <c r="AA226" s="130" t="str">
        <f>VLOOKUP($B226,Table1[#All],3,FALSE)</f>
        <v>Lafayette</v>
      </c>
      <c r="AB226" s="130" t="str">
        <f>VLOOKUP($B226,Table1[#All],4,FALSE)</f>
        <v>Tippecanoe</v>
      </c>
      <c r="AC226" s="130" t="e">
        <f>VLOOKUP($B226,'Address sheet'!A225:E769,5,FALSE)</f>
        <v>#N/A</v>
      </c>
    </row>
    <row r="227" spans="1:29" ht="28.8" hidden="1" x14ac:dyDescent="0.3">
      <c r="A227">
        <v>226</v>
      </c>
      <c r="B227" s="109" t="s">
        <v>1060</v>
      </c>
      <c r="D227" s="109">
        <v>1</v>
      </c>
      <c r="F227" s="109"/>
      <c r="G227" s="23" t="s">
        <v>32</v>
      </c>
      <c r="H227" s="86" t="s">
        <v>1061</v>
      </c>
      <c r="I227" s="86">
        <v>0</v>
      </c>
      <c r="J227" s="86"/>
      <c r="K227" s="111" t="s">
        <v>36</v>
      </c>
      <c r="L227">
        <v>0</v>
      </c>
      <c r="M227" s="137">
        <f t="shared" si="11"/>
        <v>0</v>
      </c>
      <c r="N227" s="137">
        <f t="shared" si="11"/>
        <v>0</v>
      </c>
      <c r="O227" s="137">
        <f t="shared" si="11"/>
        <v>0</v>
      </c>
      <c r="P227" s="137">
        <f t="shared" si="11"/>
        <v>0</v>
      </c>
      <c r="Q227" s="137">
        <f t="shared" si="11"/>
        <v>0</v>
      </c>
      <c r="R227" s="137">
        <f t="shared" si="11"/>
        <v>0</v>
      </c>
      <c r="S227" s="137">
        <f t="shared" si="11"/>
        <v>0</v>
      </c>
      <c r="T227" s="137">
        <f t="shared" si="10"/>
        <v>0</v>
      </c>
      <c r="U227" s="112">
        <v>0</v>
      </c>
      <c r="Z227" s="134" t="str">
        <f>VLOOKUP($B227,Table1[#All],2,FALSE)</f>
        <v>1905 TEAL ROAD</v>
      </c>
      <c r="AA227" s="135" t="str">
        <f>VLOOKUP($B227,Table1[#All],3,FALSE)</f>
        <v>LAFAYETTE</v>
      </c>
      <c r="AB227" s="135" t="str">
        <f>VLOOKUP($B227,Table1[#All],4,FALSE)</f>
        <v>Tippecanoe</v>
      </c>
      <c r="AC227" s="130">
        <f>VLOOKUP($B227,'Address sheet'!A226:E770,5,FALSE)</f>
        <v>0</v>
      </c>
    </row>
  </sheetData>
  <conditionalFormatting sqref="C1:C161">
    <cfRule type="duplicateValues" dxfId="73" priority="22"/>
    <cfRule type="duplicateValues" dxfId="72" priority="24"/>
    <cfRule type="duplicateValues" dxfId="71" priority="26"/>
  </conditionalFormatting>
  <conditionalFormatting sqref="B31">
    <cfRule type="duplicateValues" dxfId="70" priority="2634"/>
  </conditionalFormatting>
  <conditionalFormatting sqref="B32">
    <cfRule type="duplicateValues" dxfId="69" priority="2635"/>
  </conditionalFormatting>
  <conditionalFormatting sqref="B1:B161">
    <cfRule type="duplicateValues" dxfId="68" priority="2636"/>
    <cfRule type="duplicateValues" dxfId="67" priority="2637"/>
    <cfRule type="duplicateValues" dxfId="66" priority="2638"/>
  </conditionalFormatting>
  <conditionalFormatting sqref="B99">
    <cfRule type="duplicateValues" dxfId="65" priority="2639"/>
  </conditionalFormatting>
  <conditionalFormatting sqref="B100">
    <cfRule type="duplicateValues" dxfId="64" priority="2640"/>
  </conditionalFormatting>
  <conditionalFormatting sqref="B101:B161 B1:B30 B33:B98">
    <cfRule type="duplicateValues" dxfId="63" priority="2641"/>
    <cfRule type="duplicateValues" dxfId="62" priority="2642"/>
  </conditionalFormatting>
  <conditionalFormatting sqref="B33:B161 B1:B30">
    <cfRule type="duplicateValues" dxfId="61" priority="2647"/>
  </conditionalFormatting>
  <conditionalFormatting sqref="B166">
    <cfRule type="duplicateValues" dxfId="60" priority="2649"/>
    <cfRule type="duplicateValues" dxfId="59" priority="2650"/>
    <cfRule type="duplicateValues" dxfId="58" priority="2651"/>
  </conditionalFormatting>
  <conditionalFormatting sqref="B176">
    <cfRule type="duplicateValues" dxfId="57" priority="2652"/>
    <cfRule type="duplicateValues" dxfId="56" priority="2653"/>
    <cfRule type="duplicateValues" dxfId="55" priority="2654"/>
  </conditionalFormatting>
  <conditionalFormatting sqref="B185">
    <cfRule type="duplicateValues" dxfId="54" priority="2655"/>
    <cfRule type="duplicateValues" dxfId="53" priority="2656"/>
    <cfRule type="duplicateValues" dxfId="52" priority="2657"/>
  </conditionalFormatting>
  <conditionalFormatting sqref="B183">
    <cfRule type="duplicateValues" dxfId="51" priority="2658"/>
    <cfRule type="duplicateValues" dxfId="50" priority="2659"/>
    <cfRule type="duplicateValues" dxfId="49" priority="2660"/>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62174-85C8-453B-9FD1-5339B861566A}">
  <dimension ref="A3:L232"/>
  <sheetViews>
    <sheetView zoomScale="85" zoomScaleNormal="85" workbookViewId="0">
      <selection activeCell="A40" sqref="A40"/>
    </sheetView>
  </sheetViews>
  <sheetFormatPr defaultRowHeight="14.4" x14ac:dyDescent="0.3"/>
  <cols>
    <col min="1" max="1" width="51.77734375" bestFit="1" customWidth="1"/>
    <col min="2" max="2" width="38" bestFit="1" customWidth="1"/>
    <col min="3" max="5" width="36.6640625" customWidth="1"/>
    <col min="6" max="6" width="33" style="50" customWidth="1"/>
    <col min="7" max="7" width="54.6640625" style="50" customWidth="1"/>
    <col min="8" max="8" width="58.6640625" customWidth="1"/>
    <col min="9" max="9" width="69.88671875" customWidth="1"/>
    <col min="10" max="10" width="54" customWidth="1"/>
    <col min="11" max="11" width="37.109375" customWidth="1"/>
  </cols>
  <sheetData>
    <row r="3" spans="1:12" x14ac:dyDescent="0.3">
      <c r="A3" s="118" t="s">
        <v>1062</v>
      </c>
      <c r="B3" t="s">
        <v>1063</v>
      </c>
      <c r="C3" t="s">
        <v>1064</v>
      </c>
      <c r="D3" t="s">
        <v>1065</v>
      </c>
      <c r="E3" t="s">
        <v>1066</v>
      </c>
      <c r="F3" s="50" t="s">
        <v>1067</v>
      </c>
      <c r="G3" s="122" t="s">
        <v>8</v>
      </c>
      <c r="H3" s="75" t="s">
        <v>9</v>
      </c>
      <c r="I3" s="75" t="s">
        <v>1068</v>
      </c>
      <c r="J3" s="75" t="s">
        <v>1069</v>
      </c>
      <c r="K3" s="75" t="s">
        <v>1070</v>
      </c>
      <c r="L3" s="75"/>
    </row>
    <row r="4" spans="1:12" s="126" customFormat="1" x14ac:dyDescent="0.3">
      <c r="A4" s="127" t="s">
        <v>521</v>
      </c>
      <c r="B4" s="148">
        <v>3</v>
      </c>
      <c r="F4" s="125"/>
      <c r="G4" s="125"/>
    </row>
    <row r="5" spans="1:12" s="151" customFormat="1" x14ac:dyDescent="0.3">
      <c r="A5" s="150" t="s">
        <v>519</v>
      </c>
      <c r="B5" s="149">
        <v>1</v>
      </c>
      <c r="C5" s="151" t="str">
        <f>VLOOKUP(A5,'Address sheet'!A:D,2,FALSE)</f>
        <v>3110 W State Road 28</v>
      </c>
      <c r="D5" s="151" t="str">
        <f>VLOOKUP(A5,'Address sheet'!$A:$D,3,FALSE)</f>
        <v>Frankfort</v>
      </c>
      <c r="E5" s="151" t="str">
        <f>VLOOKUP(A5,'Address sheet'!$A:$D,4,FALSE)</f>
        <v>Clinton</v>
      </c>
      <c r="F5" s="152" t="str">
        <f>VLOOKUP(A5,'DATA for 227'!$B:$X,7,FALSE)</f>
        <v xml:space="preserve">chemical plant </v>
      </c>
      <c r="G5" s="152" t="str">
        <f>VLOOKUP($A5,'DATA for 227'!$B:$X,8,FALSE)</f>
        <v>DSM targets 17 global markets such as Animal Nutrition, automotive, furniture, textiles etc.. Which also includes paint and coatings - there is a chemical plant in Clinton county, indiana</v>
      </c>
      <c r="H5" s="152" t="str">
        <f>VLOOKUP($A5,'DATA for 227'!$B:$X,9,FALSE)</f>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v>
      </c>
      <c r="I5" s="152" t="str">
        <f>VLOOKUP($A5,'DATA for 227'!$B:$X,10,FALSE)</f>
        <v>ISO 9001:2008, CGMP, SQS</v>
      </c>
      <c r="J5" s="152">
        <f>VLOOKUP($A5,'DATA for 227'!$B:$X,12,FALSE)</f>
        <v>0</v>
      </c>
      <c r="K5" s="152">
        <f>VLOOKUP($A5,'DATA for 227'!$B:$X,14,FALSE)</f>
        <v>0</v>
      </c>
      <c r="L5" s="152"/>
    </row>
    <row r="6" spans="1:12" s="151" customFormat="1" x14ac:dyDescent="0.3">
      <c r="A6" s="119" t="s">
        <v>757</v>
      </c>
      <c r="B6" s="147">
        <v>1</v>
      </c>
      <c r="C6" s="151" t="str">
        <f>VLOOKUP(A6,'Address sheet'!A:D,2,FALSE)</f>
        <v>3150 S 460 E</v>
      </c>
      <c r="D6" s="151" t="str">
        <f>VLOOKUP(A6,'Address sheet'!$A:$D,3,FALSE)</f>
        <v>LAFAYETTE</v>
      </c>
      <c r="E6" s="151" t="str">
        <f>VLOOKUP(A6,'Address sheet'!$A:$D,4,FALSE)</f>
        <v>Tippecanoe</v>
      </c>
      <c r="F6" s="152" t="str">
        <f>VLOOKUP(A6,'DATA for 227'!$B:$X,7,FALSE)</f>
        <v>Chemicals industry</v>
      </c>
      <c r="G6" s="152"/>
      <c r="H6" s="152" t="str">
        <f>VLOOKUP($A6,'DATA for 227'!$B:$X,9,FALSE)</f>
        <v>Houghton Fluidcare Inc. offers provides chemical management. Houghton Fluidcare Inc. was incorporated in 1999 and is based in Lafayette, Indiana.  Houghton Fluidcare Inc. operates as a subsidiary of Houghton International Inc.</v>
      </c>
      <c r="I6" s="152" t="str">
        <f>VLOOKUP($A6,'DATA for 227'!$B:$X,10,FALSE)</f>
        <v>N</v>
      </c>
      <c r="J6" s="152">
        <f>VLOOKUP($A6,'DATA for 227'!$B:$X,12,FALSE)</f>
        <v>0</v>
      </c>
      <c r="K6" s="152">
        <f>VLOOKUP($A6,'DATA for 227'!$B:$X,14,FALSE)</f>
        <v>0</v>
      </c>
    </row>
    <row r="7" spans="1:12" s="151" customFormat="1" ht="129.6" x14ac:dyDescent="0.3">
      <c r="A7" s="119" t="s">
        <v>762</v>
      </c>
      <c r="B7" s="147">
        <v>1</v>
      </c>
      <c r="C7" s="151" t="str">
        <f>VLOOKUP(A7,'Address sheet'!A:D,2,FALSE)</f>
        <v>3150 S 460 E</v>
      </c>
      <c r="D7" s="151" t="str">
        <f>VLOOKUP(A7,'Address sheet'!$A:$D,3,FALSE)</f>
        <v>LAFAYETTE</v>
      </c>
      <c r="E7" s="151" t="str">
        <f>VLOOKUP(A7,'Address sheet'!$A:$D,4,FALSE)</f>
        <v>Tippecanoe</v>
      </c>
      <c r="F7" s="152" t="str">
        <f>VLOOKUP(A7,'DATA for 227'!$B:$X,7,FALSE)</f>
        <v>Chemicals industry</v>
      </c>
      <c r="G7" s="152" t="str">
        <f>VLOOKUP($A7,'DATA for 227'!$B:$X,8,FALSE)</f>
        <v xml:space="preserve"> Houghton delivers solutions and services to meet challenges in industries like: Aerospace, Aluminium Finishing, Automotive Components, Automotive OEM, Bearing, Beverage Can, General Industry, Heat Treatment, Heavy Machinery, Mining, Non-Ferrous, Offshore, Steel, </v>
      </c>
      <c r="H7" s="152" t="str">
        <f>VLOOKUP($A7,'DATA for 227'!$B:$X,9,FALSE)</f>
        <v>Houghton International is a global leader in delivering advanced metalworking fluids and services for the automotive, aerospace, metals, mining, machinery, offshore and beverage industries</v>
      </c>
      <c r="I7" s="152" t="str">
        <f>VLOOKUP($A7,'DATA for 227'!$B:$X,10,FALSE)</f>
        <v>N</v>
      </c>
      <c r="J7" s="152">
        <f>VLOOKUP($A7,'DATA for 227'!$B:$X,12,FALSE)</f>
        <v>0</v>
      </c>
      <c r="K7" s="152">
        <f>VLOOKUP($A7,'DATA for 227'!$B:$X,14,FALSE)</f>
        <v>0</v>
      </c>
    </row>
    <row r="8" spans="1:12" s="151" customFormat="1" x14ac:dyDescent="0.3">
      <c r="A8" s="127" t="s">
        <v>80</v>
      </c>
      <c r="B8" s="148">
        <v>9</v>
      </c>
      <c r="C8" s="151" t="e">
        <f>VLOOKUP(A8,'Address sheet'!A:D,2,FALSE)</f>
        <v>#N/A</v>
      </c>
      <c r="D8" s="151" t="e">
        <f>VLOOKUP(A8,'Address sheet'!$A:$D,3,FALSE)</f>
        <v>#N/A</v>
      </c>
      <c r="E8" s="151" t="e">
        <f>VLOOKUP(A8,'Address sheet'!$A:$D,4,FALSE)</f>
        <v>#N/A</v>
      </c>
      <c r="F8" s="152" t="e">
        <f>VLOOKUP(A8,'DATA for 227'!$B:$X,7,FALSE)</f>
        <v>#N/A</v>
      </c>
      <c r="G8" s="152" t="e">
        <f>VLOOKUP($A8,'DATA for 227'!$B:$X,8,FALSE)</f>
        <v>#N/A</v>
      </c>
      <c r="H8" s="152" t="e">
        <f>VLOOKUP($A8,'DATA for 227'!$B:$X,9,FALSE)</f>
        <v>#N/A</v>
      </c>
      <c r="I8" s="152" t="e">
        <f>VLOOKUP($A8,'DATA for 227'!$B:$X,10,FALSE)</f>
        <v>#N/A</v>
      </c>
      <c r="J8" s="152" t="e">
        <f>VLOOKUP($A8,'DATA for 227'!$B:$X,12,FALSE)</f>
        <v>#N/A</v>
      </c>
      <c r="K8" s="152" t="e">
        <f>VLOOKUP($A8,'DATA for 227'!$B:$X,14,FALSE)</f>
        <v>#N/A</v>
      </c>
    </row>
    <row r="9" spans="1:12" s="151" customFormat="1" ht="187.2" x14ac:dyDescent="0.3">
      <c r="A9" s="150" t="s">
        <v>78</v>
      </c>
      <c r="B9" s="149">
        <v>1</v>
      </c>
      <c r="C9" s="151" t="str">
        <f>VLOOKUP(A9,'Address sheet'!A:D,2,FALSE)</f>
        <v>1615 E Elmore St</v>
      </c>
      <c r="D9" s="151" t="str">
        <f>VLOOKUP(A9,'Address sheet'!$A:$D,3,FALSE)</f>
        <v>Crawfordsville</v>
      </c>
      <c r="E9" s="151" t="str">
        <f>VLOOKUP(A9,'Address sheet'!$A:$D,4,FALSE)</f>
        <v>Montgomery</v>
      </c>
      <c r="F9" s="152" t="str">
        <f>VLOOKUP(A9,'DATA for 227'!$B:$X,7,FALSE)</f>
        <v>consultant services</v>
      </c>
      <c r="G9" s="152">
        <f>VLOOKUP($A9,'DATA for 227'!$B:$X,8,FALSE)</f>
        <v>0</v>
      </c>
      <c r="H9" s="152" t="str">
        <f>VLOOKUP($A9,'DATA for 227'!$B:$X,9,FALSE)</f>
        <v>providers of lighting and building management solutions</v>
      </c>
      <c r="I9" s="152" t="str">
        <f>VLOOKUP($A9,'DATA for 227'!$B:$X,10,FALSE)</f>
        <v>N</v>
      </c>
      <c r="J9" s="152">
        <f>VLOOKUP($A9,'DATA for 227'!$B:$X,12,FALSE)</f>
        <v>0</v>
      </c>
      <c r="K9" s="152">
        <f>VLOOKUP($A9,'DATA for 227'!$B:$X,14,FALSE)</f>
        <v>0</v>
      </c>
    </row>
    <row r="10" spans="1:12" s="151" customFormat="1" ht="43.2" x14ac:dyDescent="0.3">
      <c r="A10" s="150" t="s">
        <v>84</v>
      </c>
      <c r="B10" s="149">
        <v>1</v>
      </c>
      <c r="C10" s="151" t="str">
        <f>VLOOKUP(A10,'Address sheet'!A:D,2,FALSE)</f>
        <v>433 N 36Th St</v>
      </c>
      <c r="D10" s="151" t="str">
        <f>VLOOKUP(A10,'Address sheet'!$A:$D,3,FALSE)</f>
        <v>Lafayette</v>
      </c>
      <c r="E10" s="151" t="str">
        <f>VLOOKUP(A10,'Address sheet'!$A:$D,4,FALSE)</f>
        <v>Tippecanoe</v>
      </c>
      <c r="F10" s="152" t="str">
        <f>VLOOKUP(A10,'DATA for 227'!$B:$X,7,FALSE)</f>
        <v>Consultant services</v>
      </c>
      <c r="G10" s="152">
        <f>VLOOKUP($A10,'DATA for 227'!$B:$X,8,FALSE)</f>
        <v>0</v>
      </c>
      <c r="H10" s="152" t="str">
        <f>VLOOKUP($A10,'DATA for 227'!$B:$X,9,FALSE)</f>
        <v>A design/build electrical contractor specializing in all areas of design, installation and maintenance for the lighting, electrical and signage specialty fields; Lighting, electrical and signage services</v>
      </c>
      <c r="I10" s="152" t="str">
        <f>VLOOKUP($A10,'DATA for 227'!$B:$X,10,FALSE)</f>
        <v>N</v>
      </c>
      <c r="J10" s="152">
        <f>VLOOKUP($A10,'DATA for 227'!$B:$X,12,FALSE)</f>
        <v>0</v>
      </c>
      <c r="K10" s="152">
        <f>VLOOKUP($A10,'DATA for 227'!$B:$X,14,FALSE)</f>
        <v>0</v>
      </c>
    </row>
    <row r="11" spans="1:12" s="151" customFormat="1" ht="72" x14ac:dyDescent="0.3">
      <c r="A11" s="150" t="s">
        <v>170</v>
      </c>
      <c r="B11" s="149">
        <v>1</v>
      </c>
      <c r="C11" s="151" t="str">
        <f>VLOOKUP(A11,'Address sheet'!A:D,2,FALSE)</f>
        <v>80 N. Sharon Chapel Rd.</v>
      </c>
      <c r="D11" s="151" t="str">
        <f>VLOOKUP(A11,'Address sheet'!$A:$D,3,FALSE)</f>
        <v>West Lafayette</v>
      </c>
      <c r="E11" s="151" t="str">
        <f>VLOOKUP(A11,'Address sheet'!$A:$D,4,FALSE)</f>
        <v>Tippecanoe</v>
      </c>
      <c r="F11" s="152" t="str">
        <f>VLOOKUP(A11,'DATA for 227'!$B:$X,7,FALSE)</f>
        <v>Consulting services (aerospace related)</v>
      </c>
      <c r="G11" s="152" t="str">
        <f>VLOOKUP($A11,'DATA for 227'!$B:$X,8,FALSE)</f>
        <v>Engineering design and field support, failure analysis support , project mgmt support</v>
      </c>
      <c r="H11" s="152">
        <f>VLOOKUP($A11,'DATA for 227'!$B:$X,9,FALSE)</f>
        <v>0</v>
      </c>
      <c r="I11" s="152" t="str">
        <f>VLOOKUP($A11,'DATA for 227'!$B:$X,10,FALSE)</f>
        <v>N</v>
      </c>
      <c r="J11" s="152">
        <f>VLOOKUP($A11,'DATA for 227'!$B:$X,12,FALSE)</f>
        <v>0</v>
      </c>
      <c r="K11" s="152">
        <f>VLOOKUP($A11,'DATA for 227'!$B:$X,14,FALSE)</f>
        <v>0</v>
      </c>
    </row>
    <row r="12" spans="1:12" s="151" customFormat="1" ht="72" x14ac:dyDescent="0.3">
      <c r="A12" s="150" t="s">
        <v>323</v>
      </c>
      <c r="B12" s="149">
        <v>1</v>
      </c>
      <c r="C12" s="151" t="str">
        <f>VLOOKUP(A12,'Address sheet'!A:D,2,FALSE)</f>
        <v>30 Robinhood Place</v>
      </c>
      <c r="D12" s="151" t="str">
        <f>VLOOKUP(A12,'Address sheet'!$A:$D,3,FALSE)</f>
        <v>West Lafayette</v>
      </c>
      <c r="E12" s="151" t="str">
        <f>VLOOKUP(A12,'Address sheet'!$A:$D,4,FALSE)</f>
        <v>Tippecanoe</v>
      </c>
      <c r="F12" s="152" t="str">
        <f>VLOOKUP(A12,'DATA for 227'!$B:$X,7,FALSE)</f>
        <v>Consultants</v>
      </c>
      <c r="G12" s="152" t="str">
        <f>VLOOKUP($A12,'DATA for 227'!$B:$X,8,FALSE)</f>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v>
      </c>
      <c r="H12" s="152" t="str">
        <f>VLOOKUP($A12,'DATA for 227'!$B:$X,9,FALSE)</f>
        <v xml:space="preserve">CFO TO GO® is an affordable way to have a senior-level CFO or Controller involved with your company. We help entrepreneurs succeed by offering enterprise level service for small and midsize companies. </v>
      </c>
      <c r="I12" s="152" t="str">
        <f>VLOOKUP($A12,'DATA for 227'!$B:$X,10,FALSE)</f>
        <v>N</v>
      </c>
      <c r="J12" s="152">
        <f>VLOOKUP($A12,'DATA for 227'!$B:$X,12,FALSE)</f>
        <v>0</v>
      </c>
      <c r="K12" s="152">
        <f>VLOOKUP($A12,'DATA for 227'!$B:$X,14,FALSE)</f>
        <v>0</v>
      </c>
    </row>
    <row r="13" spans="1:12" ht="72" x14ac:dyDescent="0.3">
      <c r="A13" s="150" t="s">
        <v>469</v>
      </c>
      <c r="B13" s="149">
        <v>1</v>
      </c>
      <c r="C13" t="str">
        <f>VLOOKUP(A13,'Address sheet'!A:D,2,FALSE)</f>
        <v>121 N 4th St</v>
      </c>
      <c r="D13" t="str">
        <f>VLOOKUP(A13,'Address sheet'!$A:$D,3,FALSE)</f>
        <v>Lafayette</v>
      </c>
      <c r="E13" t="str">
        <f>VLOOKUP(A13,'Address sheet'!$A:$D,4,FALSE)</f>
        <v>Tippecanoe</v>
      </c>
      <c r="F13" s="50" t="str">
        <f>VLOOKUP(A13,'DATA for 227'!$B:$X,7,FALSE)</f>
        <v>Consultant services</v>
      </c>
      <c r="G13" s="50" t="str">
        <f>VLOOKUP($A13,'DATA for 227'!$B:$X,8,FALSE)</f>
        <v>Business management consultant; SPECIALITIES: Roadway and Site Lighting, Water/Wastewater electrical design, Airport LIghting, and Industrial and Railway Lighting</v>
      </c>
      <c r="H13" s="50" t="str">
        <f>VLOOKUP($A13,'DATA for 227'!$B:$X,9,FALSE)</f>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v>
      </c>
      <c r="I13" s="50" t="str">
        <f>VLOOKUP($A13,'DATA for 227'!$B:$X,10,FALSE)</f>
        <v>N</v>
      </c>
      <c r="J13" s="50">
        <f>VLOOKUP($A13,'DATA for 227'!$B:$X,12,FALSE)</f>
        <v>0</v>
      </c>
      <c r="K13" s="50">
        <f>VLOOKUP($A13,'DATA for 227'!$B:$X,14,FALSE)</f>
        <v>0</v>
      </c>
    </row>
    <row r="14" spans="1:12" ht="115.2" x14ac:dyDescent="0.3">
      <c r="A14" s="150" t="s">
        <v>491</v>
      </c>
      <c r="B14" s="149">
        <v>1</v>
      </c>
      <c r="C14" t="str">
        <f>VLOOKUP(A14,'Address sheet'!A:D,2,FALSE)</f>
        <v>4315 Commerce Dr, Suite 440-115</v>
      </c>
      <c r="D14" t="str">
        <f>VLOOKUP(A14,'Address sheet'!$A:$D,3,FALSE)</f>
        <v>Lafayette</v>
      </c>
      <c r="E14" t="str">
        <f>VLOOKUP(A14,'Address sheet'!$A:$D,4,FALSE)</f>
        <v>Tippecanoe</v>
      </c>
      <c r="F14" s="50" t="str">
        <f>VLOOKUP(A14,'DATA for 227'!$B:$X,7,FALSE)</f>
        <v>partent law consulting firm</v>
      </c>
      <c r="G14" s="50" t="str">
        <f>VLOOKUP($A14,'DATA for 227'!$B:$X,8,FALSE)</f>
        <v>We have a particular focus on chemical and biological patents and other related intellectual property matters</v>
      </c>
      <c r="H14" s="50" t="str">
        <f>VLOOKUP($A14,'DATA for 227'!$B:$X,9,FALSE)</f>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v>
      </c>
      <c r="I14" s="50" t="str">
        <f>VLOOKUP($A14,'DATA for 227'!$B:$X,10,FALSE)</f>
        <v>N</v>
      </c>
      <c r="J14" s="50">
        <f>VLOOKUP($A14,'DATA for 227'!$B:$X,12,FALSE)</f>
        <v>0</v>
      </c>
      <c r="K14" s="50">
        <f>VLOOKUP($A14,'DATA for 227'!$B:$X,14,FALSE)</f>
        <v>0</v>
      </c>
    </row>
    <row r="15" spans="1:12" ht="43.2" x14ac:dyDescent="0.3">
      <c r="A15" s="150" t="s">
        <v>719</v>
      </c>
      <c r="B15" s="149">
        <v>1</v>
      </c>
      <c r="C15" t="str">
        <f>VLOOKUP(A15,'Address sheet'!A:D,2,FALSE)</f>
        <v>59 S HOKE AVENUE</v>
      </c>
      <c r="D15" t="str">
        <f>VLOOKUP(A15,'Address sheet'!$A:$D,3,FALSE)</f>
        <v>FRANKFORT</v>
      </c>
      <c r="E15" t="str">
        <f>VLOOKUP(A15,'Address sheet'!$A:$D,4,FALSE)</f>
        <v>Clinton</v>
      </c>
      <c r="F15" s="50" t="str">
        <f>VLOOKUP(A15,'DATA for 227'!$B:$X,7,FALSE)</f>
        <v xml:space="preserve">Consulting services </v>
      </c>
      <c r="G15" s="50" t="str">
        <f>VLOOKUP($A15,'DATA for 227'!$B:$X,8,FALSE)</f>
        <v>tax preparation aspect</v>
      </c>
      <c r="H15" s="50" t="str">
        <f>VLOOKUP($A15,'DATA for 227'!$B:$X,9,FALSE)</f>
        <v>Everyone dreams of getting the most from their tax return as possible. At Hayden Consulting, Inc., we are dedicated to that very cause.</v>
      </c>
      <c r="I15" s="50" t="str">
        <f>VLOOKUP($A15,'DATA for 227'!$B:$X,10,FALSE)</f>
        <v>N</v>
      </c>
      <c r="J15" s="50">
        <f>VLOOKUP($A15,'DATA for 227'!$B:$X,12,FALSE)</f>
        <v>0</v>
      </c>
      <c r="K15" s="50">
        <f>VLOOKUP($A15,'DATA for 227'!$B:$X,14,FALSE)</f>
        <v>0</v>
      </c>
    </row>
    <row r="16" spans="1:12" ht="86.4" x14ac:dyDescent="0.3">
      <c r="A16" s="119" t="s">
        <v>941</v>
      </c>
      <c r="B16" s="147">
        <v>1</v>
      </c>
      <c r="C16" t="str">
        <f>VLOOKUP(A16,'Address sheet'!A:D,2,FALSE)</f>
        <v>1031 N 3Rd St</v>
      </c>
      <c r="D16" t="str">
        <f>VLOOKUP(A16,'Address sheet'!$A:$D,3,FALSE)</f>
        <v>Logansport</v>
      </c>
      <c r="E16" t="str">
        <f>VLOOKUP(A16,'Address sheet'!$A:$D,4,FALSE)</f>
        <v>Cass</v>
      </c>
      <c r="F16" s="50" t="str">
        <f>VLOOKUP(A16,'DATA for 227'!$B:$X,7,FALSE)</f>
        <v>Consultants</v>
      </c>
      <c r="G16" s="50" t="str">
        <f>VLOOKUP($A16,'DATA for 227'!$B:$X,8,FALSE)</f>
        <v>What they offer: Customer Engagement: Intelligent Virtual Assistants, Social Customer Care: Interactions Digital Roots, Why Interactions: Do More with Interactions</v>
      </c>
      <c r="H16" s="50" t="str">
        <f>VLOOKUP($A16,'DATA for 227'!$B:$X,9,FALSE)</f>
        <v>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v>
      </c>
      <c r="I16" s="50" t="str">
        <f>VLOOKUP($A16,'DATA for 227'!$B:$X,10,FALSE)</f>
        <v>N</v>
      </c>
      <c r="J16" s="50">
        <f>VLOOKUP($A16,'DATA for 227'!$B:$X,12,FALSE)</f>
        <v>0</v>
      </c>
      <c r="K16" s="50">
        <f>VLOOKUP($A16,'DATA for 227'!$B:$X,14,FALSE)</f>
        <v>0</v>
      </c>
    </row>
    <row r="17" spans="1:11" ht="28.8" x14ac:dyDescent="0.3">
      <c r="A17" s="119" t="s">
        <v>1010</v>
      </c>
      <c r="B17" s="147">
        <v>1</v>
      </c>
      <c r="C17" t="str">
        <f>VLOOKUP(A17,'Address sheet'!A:D,2,FALSE)</f>
        <v>1680 N River Rd</v>
      </c>
      <c r="D17" t="str">
        <f>VLOOKUP(A17,'Address sheet'!$A:$D,3,FALSE)</f>
        <v>West Lafayette</v>
      </c>
      <c r="E17" t="str">
        <f>VLOOKUP(A17,'Address sheet'!$A:$D,4,FALSE)</f>
        <v>Tippecanoe</v>
      </c>
      <c r="F17" s="50" t="str">
        <f>VLOOKUP(A17,'DATA for 227'!$B:$X,7,FALSE)</f>
        <v>business mgmt consultant</v>
      </c>
      <c r="G17" s="50" t="str">
        <f>VLOOKUP($A17,'DATA for 227'!$B:$X,8,FALSE)</f>
        <v>How they help:Grow Your Profits,Improve Your Marketing,Management Programs,For Framers</v>
      </c>
      <c r="H17" s="50">
        <f>VLOOKUP($A17,'DATA for 227'!$B:$X,9,FALSE)</f>
        <v>0</v>
      </c>
      <c r="I17" s="50" t="str">
        <f>VLOOKUP($A17,'DATA for 227'!$B:$X,10,FALSE)</f>
        <v>N</v>
      </c>
      <c r="J17" s="50">
        <f>VLOOKUP($A17,'DATA for 227'!$B:$X,12,FALSE)</f>
        <v>0</v>
      </c>
      <c r="K17" s="50">
        <f>VLOOKUP($A17,'DATA for 227'!$B:$X,14,FALSE)</f>
        <v>0</v>
      </c>
    </row>
    <row r="18" spans="1:11" x14ac:dyDescent="0.3">
      <c r="A18" s="127" t="s">
        <v>57</v>
      </c>
      <c r="B18" s="148">
        <v>10</v>
      </c>
      <c r="C18" t="e">
        <f>VLOOKUP(A18,'Address sheet'!A:D,2,FALSE)</f>
        <v>#N/A</v>
      </c>
      <c r="D18" t="e">
        <f>VLOOKUP(A18,'Address sheet'!$A:$D,3,FALSE)</f>
        <v>#N/A</v>
      </c>
      <c r="E18" t="e">
        <f>VLOOKUP(A18,'Address sheet'!$A:$D,4,FALSE)</f>
        <v>#N/A</v>
      </c>
      <c r="F18" s="50" t="e">
        <f>VLOOKUP(A18,'DATA for 227'!$B:$X,7,FALSE)</f>
        <v>#N/A</v>
      </c>
      <c r="G18" s="50" t="e">
        <f>VLOOKUP($A18,'DATA for 227'!$B:$X,8,FALSE)</f>
        <v>#N/A</v>
      </c>
      <c r="H18" s="50" t="e">
        <f>VLOOKUP($A18,'DATA for 227'!$B:$X,9,FALSE)</f>
        <v>#N/A</v>
      </c>
      <c r="I18" s="50" t="e">
        <f>VLOOKUP($A18,'DATA for 227'!$B:$X,10,FALSE)</f>
        <v>#N/A</v>
      </c>
      <c r="J18" s="50" t="e">
        <f>VLOOKUP($A18,'DATA for 227'!$B:$X,12,FALSE)</f>
        <v>#N/A</v>
      </c>
      <c r="K18" s="50" t="e">
        <f>VLOOKUP($A18,'DATA for 227'!$B:$X,14,FALSE)</f>
        <v>#N/A</v>
      </c>
    </row>
    <row r="19" spans="1:11" ht="129.6" x14ac:dyDescent="0.3">
      <c r="A19" s="150" t="s">
        <v>55</v>
      </c>
      <c r="B19" s="149">
        <v>1</v>
      </c>
      <c r="C19" t="str">
        <f>VLOOKUP(A19,'Address sheet'!A:D,2,FALSE)</f>
        <v>500 W Clinton St # 1</v>
      </c>
      <c r="D19" t="str">
        <f>VLOOKUP(A19,'Address sheet'!$A:$D,3,FALSE)</f>
        <v>Logansport</v>
      </c>
      <c r="E19" t="str">
        <f>VLOOKUP(A19,'Address sheet'!$A:$D,4,FALSE)</f>
        <v>Cass</v>
      </c>
      <c r="F19" s="50" t="str">
        <f>VLOOKUP(A19,'DATA for 227'!$B:$X,7,FALSE)</f>
        <v>Distributor - rolled products</v>
      </c>
      <c r="G19" s="50" t="str">
        <f>VLOOKUP($A19,'DATA for 227'!$B:$X,8,FALSE)</f>
        <v xml:space="preserve">Copper, Brass, Phos Bronze, Cupro Nickel Alloys- along with Aluminum, Stainless and Carbon Steel. light fabrication in the form of: Slitting, Cut-To-Length, Traverse Winding, Commerical Tinning, Tension Leveling, Edging, Decambering and we can supply Electro Plated Product- 
</v>
      </c>
      <c r="H19" s="50" t="str">
        <f>VLOOKUP($A19,'DATA for 227'!$B:$X,9,FALSE)</f>
        <v>Distributors for : Luvata
PMX Industries
Nacobre
Hussey Copper
Brush Wellman
The Miller Co.
KM Europa Metal AG
Precision Specialty Metal;                                           Just 3 locations - Indiana (1) and Texas (2)</v>
      </c>
      <c r="I19" s="50" t="str">
        <f>VLOOKUP($A19,'DATA for 227'!$B:$X,10,FALSE)</f>
        <v>ISO 9001</v>
      </c>
      <c r="J19" s="50">
        <f>VLOOKUP($A19,'DATA for 227'!$B:$X,12,FALSE)</f>
        <v>0</v>
      </c>
      <c r="K19" s="50">
        <f>VLOOKUP($A19,'DATA for 227'!$B:$X,14,FALSE)</f>
        <v>0</v>
      </c>
    </row>
    <row r="20" spans="1:11" x14ac:dyDescent="0.3">
      <c r="A20" s="150" t="s">
        <v>175</v>
      </c>
      <c r="B20" s="149">
        <v>1</v>
      </c>
      <c r="C20" t="str">
        <f>VLOOKUP(A20,'Address sheet'!A:D,2,FALSE)</f>
        <v>701 ERIE AVE</v>
      </c>
      <c r="D20" t="str">
        <f>VLOOKUP(A20,'Address sheet'!$A:$D,3,FALSE)</f>
        <v>LOGANSPORT</v>
      </c>
      <c r="E20" t="str">
        <f>VLOOKUP(A20,'Address sheet'!$A:$D,4,FALSE)</f>
        <v>Cass</v>
      </c>
      <c r="F20" s="50" t="str">
        <f>VLOOKUP(A20,'DATA for 227'!$B:$X,7,FALSE)</f>
        <v>Distributor</v>
      </c>
      <c r="G20" s="50" t="str">
        <f>VLOOKUP($A20,'DATA for 227'!$B:$X,8,FALSE)</f>
        <v>plumbing, HVAC, and industrial piping products</v>
      </c>
      <c r="H20" s="50">
        <f>VLOOKUP($A20,'DATA for 227'!$B:$X,9,FALSE)</f>
        <v>0</v>
      </c>
      <c r="I20" s="50" t="str">
        <f>VLOOKUP($A20,'DATA for 227'!$B:$X,10,FALSE)</f>
        <v>N</v>
      </c>
      <c r="J20" s="50">
        <f>VLOOKUP($A20,'DATA for 227'!$B:$X,12,FALSE)</f>
        <v>0</v>
      </c>
      <c r="K20" s="50">
        <f>VLOOKUP($A20,'DATA for 227'!$B:$X,14,FALSE)</f>
        <v>0</v>
      </c>
    </row>
    <row r="21" spans="1:11" ht="187.2" x14ac:dyDescent="0.3">
      <c r="A21" s="150" t="s">
        <v>222</v>
      </c>
      <c r="B21" s="149">
        <v>1</v>
      </c>
      <c r="C21" t="str">
        <f>VLOOKUP(A21,'Address sheet'!A:D,2,FALSE)</f>
        <v>1500 Union St.</v>
      </c>
      <c r="D21" t="str">
        <f>VLOOKUP(A21,'Address sheet'!$A:$D,3,FALSE)</f>
        <v>Lafayette</v>
      </c>
      <c r="E21" t="str">
        <f>VLOOKUP(A21,'Address sheet'!$A:$D,4,FALSE)</f>
        <v>Tippecanoe</v>
      </c>
      <c r="F21" s="50" t="str">
        <f>VLOOKUP(A21,'DATA for 227'!$B:$X,7,FALSE)</f>
        <v>distributor</v>
      </c>
      <c r="G21" s="50" t="str">
        <f>VLOOKUP($A21,'DATA for 227'!$B:$X,8,FALSE)</f>
        <v>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v>
      </c>
      <c r="H21" s="50" t="str">
        <f>VLOOKUP($A21,'DATA for 227'!$B:$X,9,FALSE)</f>
        <v>They assist the architectural, engineering, and construction industries from beginning designs to the distribution of prints of their various projects by providing the equipment, supplies, and reproduction methods necessary to complete the process.</v>
      </c>
      <c r="I21" s="50" t="str">
        <f>VLOOKUP($A21,'DATA for 227'!$B:$X,10,FALSE)</f>
        <v>N</v>
      </c>
      <c r="J21" s="50">
        <f>VLOOKUP($A21,'DATA for 227'!$B:$X,12,FALSE)</f>
        <v>0</v>
      </c>
      <c r="K21" s="50">
        <f>VLOOKUP($A21,'DATA for 227'!$B:$X,14,FALSE)</f>
        <v>0</v>
      </c>
    </row>
    <row r="22" spans="1:11" ht="43.2" x14ac:dyDescent="0.3">
      <c r="A22" s="150" t="s">
        <v>251</v>
      </c>
      <c r="B22" s="149">
        <v>1</v>
      </c>
      <c r="C22" t="str">
        <f>VLOOKUP(A22,'Address sheet'!A:D,2,FALSE)</f>
        <v>4315 Commerce Dr, Ste 440-310</v>
      </c>
      <c r="D22" t="str">
        <f>VLOOKUP(A22,'Address sheet'!$A:$D,3,FALSE)</f>
        <v>Lafayette</v>
      </c>
      <c r="E22" t="str">
        <f>VLOOKUP(A22,'Address sheet'!$A:$D,4,FALSE)</f>
        <v>Tippecanoe</v>
      </c>
      <c r="F22" s="50" t="str">
        <f>VLOOKUP(A22,'DATA for 227'!$B:$X,7,FALSE)</f>
        <v>Distributor</v>
      </c>
      <c r="G22" s="50" t="str">
        <f>VLOOKUP($A22,'DATA for 227'!$B:$X,8,FALSE)</f>
        <v>Books</v>
      </c>
      <c r="H22" s="50" t="str">
        <f>VLOOKUP($A22,'DATA for 227'!$B:$X,9,FALSE)</f>
        <v>Business First Books handles book fulfillment for some of the top companies in North America and provides book distribution on the Local, National, and International levels.</v>
      </c>
      <c r="I22" s="50" t="str">
        <f>VLOOKUP($A22,'DATA for 227'!$B:$X,10,FALSE)</f>
        <v>N</v>
      </c>
      <c r="J22" s="50">
        <f>VLOOKUP($A22,'DATA for 227'!$B:$X,12,FALSE)</f>
        <v>0</v>
      </c>
      <c r="K22" s="50">
        <f>VLOOKUP($A22,'DATA for 227'!$B:$X,14,FALSE)</f>
        <v>0</v>
      </c>
    </row>
    <row r="23" spans="1:11" ht="84.6" customHeight="1" x14ac:dyDescent="0.3">
      <c r="A23" s="150" t="s">
        <v>282</v>
      </c>
      <c r="B23" s="149">
        <v>1</v>
      </c>
      <c r="C23" t="str">
        <f>VLOOKUP(A23,'Address sheet'!A:D,2,FALSE)</f>
        <v>1502 Wabash Ave</v>
      </c>
      <c r="D23" t="str">
        <f>VLOOKUP(A23,'Address sheet'!$A:$D,3,FALSE)</f>
        <v>Lafayette</v>
      </c>
      <c r="E23" t="str">
        <f>VLOOKUP(A23,'Address sheet'!$A:$D,4,FALSE)</f>
        <v>Tippecanoe</v>
      </c>
      <c r="F23" s="50" t="str">
        <f>VLOOKUP(A23,'DATA for 227'!$B:$X,7,FALSE)</f>
        <v>trading, purchasing and distributing grain and other agricultural commodities</v>
      </c>
      <c r="G23" s="50" t="str">
        <f>VLOOKUP($A23,'DATA for 227'!$B:$X,8,FALSE)</f>
        <v>Solutions: Animal industry, Food and beverage, bioindustrial, food service, agriculture, risk management, meat and poultry, industrial, beauty, pharma, transportation</v>
      </c>
      <c r="H23" s="50" t="str">
        <f>VLOOKUP($A23,'DATA for 227'!$B:$X,9,FALSE)</f>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v>
      </c>
      <c r="I23" s="50" t="str">
        <f>VLOOKUP($A23,'DATA for 227'!$B:$X,10,FALSE)</f>
        <v>N</v>
      </c>
      <c r="J23" s="50">
        <f>VLOOKUP($A23,'DATA for 227'!$B:$X,12,FALSE)</f>
        <v>0</v>
      </c>
      <c r="K23" s="50">
        <f>VLOOKUP($A23,'DATA for 227'!$B:$X,14,FALSE)</f>
        <v>0</v>
      </c>
    </row>
    <row r="24" spans="1:11" ht="72" x14ac:dyDescent="0.3">
      <c r="A24" s="150" t="s">
        <v>319</v>
      </c>
      <c r="B24" s="149">
        <v>1</v>
      </c>
      <c r="C24" t="str">
        <f>VLOOKUP(A24,'Address sheet'!A:D,2,FALSE)</f>
        <v>830 N 6Th St</v>
      </c>
      <c r="D24" t="str">
        <f>VLOOKUP(A24,'Address sheet'!$A:$D,3,FALSE)</f>
        <v>Lafayette</v>
      </c>
      <c r="E24" t="str">
        <f>VLOOKUP(A24,'Address sheet'!$A:$D,4,FALSE)</f>
        <v>Tippecanoe</v>
      </c>
      <c r="F24" s="50" t="str">
        <f>VLOOKUP(A24,'DATA for 227'!$B:$X,7,FALSE)</f>
        <v>distributor</v>
      </c>
      <c r="G24" s="50" t="str">
        <f>VLOOKUP($A24,'DATA for 227'!$B:$X,8,FALSE)</f>
        <v>Coca-cola</v>
      </c>
      <c r="H24" s="50" t="str">
        <f>VLOOKUP($A24,'DATA for 227'!$B:$X,9,FALSE)</f>
        <v>Central Coca-Cola Bottling Company, Inc. markets and distributes coca cola carbonated and non-carbonated beverages. The company is based in Richmond, Virginia. As of February 28, 2006, Central Coca-Cola Bottling Company, Inc. operates as a subsidiary of Coca-Cola Refreshments USA, Inc.</v>
      </c>
      <c r="I24" s="50" t="str">
        <f>VLOOKUP($A24,'DATA for 227'!$B:$X,10,FALSE)</f>
        <v>N</v>
      </c>
      <c r="J24" s="50">
        <f>VLOOKUP($A24,'DATA for 227'!$B:$X,12,FALSE)</f>
        <v>0</v>
      </c>
      <c r="K24" s="50">
        <f>VLOOKUP($A24,'DATA for 227'!$B:$X,14,FALSE)</f>
        <v>0</v>
      </c>
    </row>
    <row r="25" spans="1:11" ht="57.6" x14ac:dyDescent="0.3">
      <c r="A25" s="119" t="s">
        <v>335</v>
      </c>
      <c r="B25" s="147">
        <v>1</v>
      </c>
      <c r="C25" t="str">
        <f>VLOOKUP(A25,'Address sheet'!A:D,2,FALSE)</f>
        <v>3470 W County Road 0 NS</v>
      </c>
      <c r="D25" t="str">
        <f>VLOOKUP(A25,'Address sheet'!$A:$D,3,FALSE)</f>
        <v>Frankfort</v>
      </c>
      <c r="E25" t="str">
        <f>VLOOKUP(A25,'Address sheet'!$A:$D,4,FALSE)</f>
        <v>Clinton</v>
      </c>
      <c r="F25" s="50" t="str">
        <f>VLOOKUP(A25,'DATA for 227'!$B:$X,7,FALSE)</f>
        <v>distributors</v>
      </c>
      <c r="G25" s="50" t="str">
        <f>VLOOKUP($A25,'DATA for 227'!$B:$X,8,FALSE)</f>
        <v>Cintas leads the industry in supplying corporate identity uniform programs, providing entrance and logo mats, restroom supplies, promotional products, first aid, safety, fire protection products and services, and industrial carpet and tile cleaning</v>
      </c>
      <c r="H25" s="50" t="str">
        <f>VLOOKUP($A25,'DATA for 227'!$B:$X,9,FALSE)</f>
        <v>Headquartered in Cincinnati, Ohio, Cintas Corporation provides highly specialized products and services to over 900,000 customers that range from independent auto repair shops to large hotel chains.</v>
      </c>
      <c r="I25" s="50" t="str">
        <f>VLOOKUP($A25,'DATA for 227'!$B:$X,10,FALSE)</f>
        <v>N</v>
      </c>
      <c r="J25" s="50">
        <f>VLOOKUP($A25,'DATA for 227'!$B:$X,12,FALSE)</f>
        <v>0</v>
      </c>
      <c r="K25" s="50">
        <f>VLOOKUP($A25,'DATA for 227'!$B:$X,14,FALSE)</f>
        <v>0</v>
      </c>
    </row>
    <row r="26" spans="1:11" ht="158.4" x14ac:dyDescent="0.3">
      <c r="A26" s="119" t="s">
        <v>541</v>
      </c>
      <c r="B26" s="147">
        <v>1</v>
      </c>
      <c r="C26" t="str">
        <f>VLOOKUP(A26,'Address sheet'!A:D,2,FALSE)</f>
        <v>407 YORKTOWN RD</v>
      </c>
      <c r="D26" t="str">
        <f>VLOOKUP(A26,'Address sheet'!$A:$D,3,FALSE)</f>
        <v>LOGANSPORT</v>
      </c>
      <c r="E26" t="str">
        <f>VLOOKUP(A26,'Address sheet'!$A:$D,4,FALSE)</f>
        <v>Cass</v>
      </c>
      <c r="F26" s="50" t="str">
        <f>VLOOKUP(A26,'DATA for 227'!$B:$X,7,FALSE)</f>
        <v>distributor</v>
      </c>
      <c r="G26" s="50" t="str">
        <f>VLOOKUP($A26,'DATA for 227'!$B:$X,8,FALSE)</f>
        <v>Pneumatic &amp; Electric Assembly Tools, Torque Measurement &amp; Quality Control, Automated Assembly, Assembly Tool Accessories, Workstation Accessories, Tool Support &amp; Suspension, Material Removal &amp; Riveting Equipment, Material Handling / Ergonomic Assistance, Complete Line</v>
      </c>
      <c r="H26" s="50" t="str">
        <f>VLOOKUP($A26,'DATA for 227'!$B:$X,9,FALSE)</f>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v>
      </c>
      <c r="I26" s="50" t="str">
        <f>VLOOKUP($A26,'DATA for 227'!$B:$X,10,FALSE)</f>
        <v>N</v>
      </c>
      <c r="J26" s="50">
        <f>VLOOKUP($A26,'DATA for 227'!$B:$X,12,FALSE)</f>
        <v>0</v>
      </c>
      <c r="K26" s="50">
        <f>VLOOKUP($A26,'DATA for 227'!$B:$X,14,FALSE)</f>
        <v>0</v>
      </c>
    </row>
    <row r="27" spans="1:11" ht="86.4" x14ac:dyDescent="0.3">
      <c r="A27" s="119" t="s">
        <v>1016</v>
      </c>
      <c r="B27" s="147">
        <v>1</v>
      </c>
      <c r="C27" t="str">
        <f>VLOOKUP(A27,'Address sheet'!A:D,2,FALSE)</f>
        <v>21 W Oxford St</v>
      </c>
      <c r="D27" t="str">
        <f>VLOOKUP(A27,'Address sheet'!$A:$D,3,FALSE)</f>
        <v>Otterbein</v>
      </c>
      <c r="E27" t="str">
        <f>VLOOKUP(A27,'Address sheet'!$A:$D,4,FALSE)</f>
        <v>Benton</v>
      </c>
      <c r="F27" s="50" t="str">
        <f>VLOOKUP(A27,'DATA for 227'!$B:$X,7,FALSE)</f>
        <v>distributor cum manufacturer</v>
      </c>
      <c r="G27" s="50" t="str">
        <f>VLOOKUP($A27,'DATA for 227'!$B:$X,8,FALSE)</f>
        <v>Our product line includes wood trusses, engineered wood products, pre-fabricated wall panels, and steel beams &amp; columns</v>
      </c>
      <c r="H27" s="50" t="str">
        <f>VLOOKUP($A27,'DATA for 227'!$B:$X,9,FALSE)</f>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v>
      </c>
      <c r="I27" s="50" t="str">
        <f>VLOOKUP($A27,'DATA for 227'!$B:$X,10,FALSE)</f>
        <v>N</v>
      </c>
      <c r="J27" s="50">
        <f>VLOOKUP($A27,'DATA for 227'!$B:$X,12,FALSE)</f>
        <v>0</v>
      </c>
      <c r="K27" s="50">
        <f>VLOOKUP($A27,'DATA for 227'!$B:$X,14,FALSE)</f>
        <v>0</v>
      </c>
    </row>
    <row r="28" spans="1:11" ht="100.8" x14ac:dyDescent="0.3">
      <c r="A28" s="119" t="s">
        <v>861</v>
      </c>
      <c r="B28" s="147">
        <v>1</v>
      </c>
      <c r="C28" t="str">
        <f>VLOOKUP(A28,'Address sheet'!A:D,2,FALSE)</f>
        <v>5500 State Road 38 E</v>
      </c>
      <c r="D28" t="str">
        <f>VLOOKUP(A28,'Address sheet'!$A:$D,3,FALSE)</f>
        <v>Lafayette</v>
      </c>
      <c r="E28" t="str">
        <f>VLOOKUP(A28,'Address sheet'!$A:$D,4,FALSE)</f>
        <v>Tippecanoe</v>
      </c>
      <c r="F28" s="50" t="str">
        <f>VLOOKUP(A28,'DATA for 227'!$B:$X,7,FALSE)</f>
        <v>Distributor</v>
      </c>
      <c r="G28" s="50" t="str">
        <f>VLOOKUP($A28,'DATA for 227'!$B:$X,8,FALSE)</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H28" s="50" t="str">
        <f>VLOOKUP($A28,'DATA for 227'!$B:$X,9,FALSE)</f>
        <v>Founded in 1968, Subaru of America, Inc. (SOA) is the U.S. Sales and Marketing subsidiary of Subaru Corporationof Japan and is responsible for the distribution, marketing, sales and service of Subaru vehicles in the United States.</v>
      </c>
      <c r="I28" s="50" t="str">
        <f>VLOOKUP($A28,'DATA for 227'!$B:$X,10,FALSE)</f>
        <v>ISO 9001</v>
      </c>
      <c r="J28" s="50">
        <f>VLOOKUP($A28,'DATA for 227'!$B:$X,12,FALSE)</f>
        <v>0</v>
      </c>
      <c r="K28" s="50">
        <f>VLOOKUP($A28,'DATA for 227'!$B:$X,14,FALSE)</f>
        <v>0</v>
      </c>
    </row>
    <row r="29" spans="1:11" x14ac:dyDescent="0.3">
      <c r="A29" s="127" t="s">
        <v>649</v>
      </c>
      <c r="B29" s="148">
        <v>8</v>
      </c>
      <c r="C29" t="e">
        <f>VLOOKUP(A29,'Address sheet'!A:D,2,FALSE)</f>
        <v>#N/A</v>
      </c>
      <c r="D29" t="e">
        <f>VLOOKUP(A29,'Address sheet'!$A:$D,3,FALSE)</f>
        <v>#N/A</v>
      </c>
      <c r="E29" t="e">
        <f>VLOOKUP(A29,'Address sheet'!$A:$D,4,FALSE)</f>
        <v>#N/A</v>
      </c>
      <c r="F29" s="50" t="e">
        <f>VLOOKUP(A29,'DATA for 227'!$B:$X,7,FALSE)</f>
        <v>#N/A</v>
      </c>
      <c r="G29" s="50" t="e">
        <f>VLOOKUP($A29,'DATA for 227'!$B:$X,8,FALSE)</f>
        <v>#N/A</v>
      </c>
      <c r="H29" s="50" t="e">
        <f>VLOOKUP($A29,'DATA for 227'!$B:$X,9,FALSE)</f>
        <v>#N/A</v>
      </c>
      <c r="I29" s="50" t="e">
        <f>VLOOKUP($A29,'DATA for 227'!$B:$X,10,FALSE)</f>
        <v>#N/A</v>
      </c>
      <c r="J29" s="50" t="e">
        <f>VLOOKUP($A29,'DATA for 227'!$B:$X,12,FALSE)</f>
        <v>#N/A</v>
      </c>
      <c r="K29" s="50" t="e">
        <f>VLOOKUP($A29,'DATA for 227'!$B:$X,14,FALSE)</f>
        <v>#N/A</v>
      </c>
    </row>
    <row r="30" spans="1:11" ht="43.2" x14ac:dyDescent="0.3">
      <c r="A30" s="119" t="s">
        <v>647</v>
      </c>
      <c r="B30" s="147">
        <v>1</v>
      </c>
      <c r="C30" t="str">
        <f>VLOOKUP(A30,'Address sheet'!A:D,2,FALSE)</f>
        <v>3720 US Hwy 52 South</v>
      </c>
      <c r="D30" t="str">
        <f>VLOOKUP(A30,'Address sheet'!$A:$D,3,FALSE)</f>
        <v>Lafayette</v>
      </c>
      <c r="E30" t="str">
        <f>VLOOKUP(A30,'Address sheet'!$A:$D,4,FALSE)</f>
        <v>Tippecanoe</v>
      </c>
      <c r="F30" s="50" t="str">
        <f>VLOOKUP(A30,'DATA for 227'!$B:$X,7,FALSE)</f>
        <v>Maintenance</v>
      </c>
      <c r="G30" s="50">
        <f>VLOOKUP($A30,'DATA for 227'!$B:$X,8,FALSE)</f>
        <v>0</v>
      </c>
      <c r="H30" s="50" t="str">
        <f>VLOOKUP($A30,'DATA for 227'!$B:$X,9,FALSE)</f>
        <v>GE Aviation is a world-leading provider of jet engines, components and integrated systems for commercial and military aircraft. ; Aircraft maintenance company in Tippecanoe County, Indiana</v>
      </c>
      <c r="I30" s="50" t="str">
        <f>VLOOKUP($A30,'DATA for 227'!$B:$X,10,FALSE)</f>
        <v>N</v>
      </c>
      <c r="J30" s="50">
        <f>VLOOKUP($A30,'DATA for 227'!$B:$X,12,FALSE)</f>
        <v>0</v>
      </c>
      <c r="K30" s="50">
        <f>VLOOKUP($A30,'DATA for 227'!$B:$X,14,FALSE)</f>
        <v>0</v>
      </c>
    </row>
    <row r="31" spans="1:11" ht="72" x14ac:dyDescent="0.3">
      <c r="A31" s="119" t="s">
        <v>672</v>
      </c>
      <c r="B31" s="147">
        <v>1</v>
      </c>
      <c r="C31" t="str">
        <f>VLOOKUP(A31,'Address sheet'!A:D,2,FALSE)</f>
        <v>933 Hanawalt Rd / PO Box 217, PO Box 217</v>
      </c>
      <c r="D31" t="str">
        <f>VLOOKUP(A31,'Address sheet'!$A:$D,3,FALSE)</f>
        <v>Monticello</v>
      </c>
      <c r="E31" t="str">
        <f>VLOOKUP(A31,'Address sheet'!$A:$D,4,FALSE)</f>
        <v>White</v>
      </c>
      <c r="F31" s="50" t="str">
        <f>VLOOKUP(A31,'DATA for 227'!$B:$X,7,FALSE)</f>
        <v>Maintenance</v>
      </c>
      <c r="G31" s="50" t="str">
        <f>VLOOKUP($A31,'DATA for 227'!$B:$X,8,FALSE)</f>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v>
      </c>
      <c r="H31" s="50" t="str">
        <f>VLOOKUP($A31,'DATA for 227'!$B:$X,9,FALSE)</f>
        <v>all about water</v>
      </c>
      <c r="I31" s="50" t="str">
        <f>VLOOKUP($A31,'DATA for 227'!$B:$X,10,FALSE)</f>
        <v>N</v>
      </c>
      <c r="J31" s="50">
        <f>VLOOKUP($A31,'DATA for 227'!$B:$X,12,FALSE)</f>
        <v>0</v>
      </c>
      <c r="K31" s="50">
        <f>VLOOKUP($A31,'DATA for 227'!$B:$X,14,FALSE)</f>
        <v>0</v>
      </c>
    </row>
    <row r="32" spans="1:11" ht="43.2" x14ac:dyDescent="0.3">
      <c r="A32" s="119" t="s">
        <v>683</v>
      </c>
      <c r="B32" s="147">
        <v>2</v>
      </c>
      <c r="C32" t="str">
        <f>VLOOKUP(A32,'Address sheet'!A:D,2,FALSE)</f>
        <v>1784 N US Highway 35</v>
      </c>
      <c r="D32" t="str">
        <f>VLOOKUP(A32,'Address sheet'!$A:$D,3,FALSE)</f>
        <v>Logansport</v>
      </c>
      <c r="E32" t="str">
        <f>VLOOKUP(A32,'Address sheet'!$A:$D,4,FALSE)</f>
        <v>Cass</v>
      </c>
      <c r="F32" s="50" t="str">
        <f>VLOOKUP(A32,'DATA for 227'!$B:$X,7,FALSE)</f>
        <v>Maintenance contractor</v>
      </c>
      <c r="G32" s="50" t="str">
        <f>VLOOKUP($A32,'DATA for 227'!$B:$X,8,FALSE)</f>
        <v>Custom Metal Fabrication, General Contracting, Millwright / Steel Erection, Industrial Doors, Concrete, Heavy and Specialty Hauling</v>
      </c>
      <c r="H32" s="50">
        <f>VLOOKUP($A32,'DATA for 227'!$B:$X,9,FALSE)</f>
        <v>0</v>
      </c>
      <c r="I32" s="50" t="str">
        <f>VLOOKUP($A32,'DATA for 227'!$B:$X,10,FALSE)</f>
        <v>N</v>
      </c>
      <c r="J32" s="50">
        <f>VLOOKUP($A32,'DATA for 227'!$B:$X,12,FALSE)</f>
        <v>0</v>
      </c>
      <c r="K32" s="50">
        <f>VLOOKUP($A32,'DATA for 227'!$B:$X,14,FALSE)</f>
        <v>0</v>
      </c>
    </row>
    <row r="33" spans="1:11" ht="28.8" x14ac:dyDescent="0.3">
      <c r="A33" s="119" t="s">
        <v>695</v>
      </c>
      <c r="B33" s="147">
        <v>1</v>
      </c>
      <c r="C33" t="str">
        <f>VLOOKUP(A33,'Address sheet'!A:D,2,FALSE)</f>
        <v>80 Creasy Court</v>
      </c>
      <c r="D33" t="str">
        <f>VLOOKUP(A33,'Address sheet'!$A:$D,3,FALSE)</f>
        <v>Lafayette</v>
      </c>
      <c r="E33" t="str">
        <f>VLOOKUP(A33,'Address sheet'!$A:$D,4,FALSE)</f>
        <v>Tippecanoe</v>
      </c>
      <c r="F33" s="50" t="str">
        <f>VLOOKUP(A33,'DATA for 227'!$B:$X,7,FALSE)</f>
        <v>maintenance service</v>
      </c>
      <c r="G33" s="50" t="str">
        <f>VLOOKUP($A33,'DATA for 227'!$B:$X,8,FALSE)</f>
        <v>carpet cleaning, furniture cleaning, tile and grout cleaning, hardwood cleaning, air duct cleaning and  watre restoration</v>
      </c>
      <c r="H33" s="50">
        <f>VLOOKUP($A33,'DATA for 227'!$B:$X,9,FALSE)</f>
        <v>0</v>
      </c>
      <c r="I33" s="50" t="str">
        <f>VLOOKUP($A33,'DATA for 227'!$B:$X,10,FALSE)</f>
        <v>N</v>
      </c>
      <c r="J33" s="50">
        <f>VLOOKUP($A33,'DATA for 227'!$B:$X,12,FALSE)</f>
        <v>0</v>
      </c>
      <c r="K33" s="50">
        <f>VLOOKUP($A33,'DATA for 227'!$B:$X,14,FALSE)</f>
        <v>0</v>
      </c>
    </row>
    <row r="34" spans="1:11" ht="28.8" x14ac:dyDescent="0.3">
      <c r="A34" s="119" t="s">
        <v>988</v>
      </c>
      <c r="B34" s="147">
        <v>1</v>
      </c>
      <c r="C34" t="str">
        <f>VLOOKUP(A34,'Address sheet'!A:D,2,FALSE)</f>
        <v>P.O. BOX 239</v>
      </c>
      <c r="D34" t="str">
        <f>VLOOKUP(A34,'Address sheet'!$A:$D,3,FALSE)</f>
        <v>LOGANSPORT</v>
      </c>
      <c r="E34" t="str">
        <f>VLOOKUP(A34,'Address sheet'!$A:$D,4,FALSE)</f>
        <v>Cass</v>
      </c>
      <c r="F34" s="50" t="str">
        <f>VLOOKUP(A34,'DATA for 227'!$B:$X,7,FALSE)</f>
        <v>maintenance contractor</v>
      </c>
      <c r="G34" s="50" t="str">
        <f>VLOOKUP($A34,'DATA for 227'!$B:$X,8,FALSE)</f>
        <v>lawn mowing service</v>
      </c>
      <c r="H34" s="50" t="str">
        <f>VLOOKUP($A34,'DATA for 227'!$B:$X,9,FALSE)</f>
        <v>we offer residential Lawn Care services like  weekly mowing and trimming</v>
      </c>
      <c r="I34" s="50" t="str">
        <f>VLOOKUP($A34,'DATA for 227'!$B:$X,10,FALSE)</f>
        <v>N</v>
      </c>
      <c r="J34" s="50">
        <f>VLOOKUP($A34,'DATA for 227'!$B:$X,12,FALSE)</f>
        <v>0</v>
      </c>
      <c r="K34" s="50">
        <f>VLOOKUP($A34,'DATA for 227'!$B:$X,14,FALSE)</f>
        <v>0</v>
      </c>
    </row>
    <row r="35" spans="1:11" ht="43.2" x14ac:dyDescent="0.3">
      <c r="A35" s="119" t="s">
        <v>1035</v>
      </c>
      <c r="B35" s="147">
        <v>1</v>
      </c>
      <c r="C35" t="str">
        <f>VLOOKUP(A35,'Address sheet'!A:D,2,FALSE)</f>
        <v>PO Box 451</v>
      </c>
      <c r="D35" t="str">
        <f>VLOOKUP(A35,'Address sheet'!$A:$D,3,FALSE)</f>
        <v>Brookston</v>
      </c>
      <c r="E35" t="str">
        <f>VLOOKUP(A35,'Address sheet'!$A:$D,4,FALSE)</f>
        <v>White</v>
      </c>
      <c r="F35" s="50" t="str">
        <f>VLOOKUP(A35,'DATA for 227'!$B:$X,7,FALSE)</f>
        <v>maintenance contractor</v>
      </c>
      <c r="G35" s="50" t="str">
        <f>VLOOKUP($A35,'DATA for 227'!$B:$X,8,FALSE)</f>
        <v>lawn care, landscaping, hardscaping</v>
      </c>
      <c r="H35" s="50" t="str">
        <f>VLOOKUP($A35,'DATA for 227'!$B:$X,9,FALSE)</f>
        <v>Krintz Lawn Care, Inc. is a family in your community, working to bring you the absolute best in lawn care, landscaping, hardscaping, and more. </v>
      </c>
      <c r="I35" s="50" t="str">
        <f>VLOOKUP($A35,'DATA for 227'!$B:$X,10,FALSE)</f>
        <v>N</v>
      </c>
      <c r="J35" s="50">
        <f>VLOOKUP($A35,'DATA for 227'!$B:$X,12,FALSE)</f>
        <v>0</v>
      </c>
      <c r="K35" s="50">
        <f>VLOOKUP($A35,'DATA for 227'!$B:$X,14,FALSE)</f>
        <v>0</v>
      </c>
    </row>
    <row r="36" spans="1:11" ht="201.6" x14ac:dyDescent="0.3">
      <c r="A36" s="119" t="s">
        <v>854</v>
      </c>
      <c r="B36" s="147">
        <v>1</v>
      </c>
      <c r="C36" t="str">
        <f>VLOOKUP(A36,'Address sheet'!A:D,2,FALSE)</f>
        <v>102 W 1st St</v>
      </c>
      <c r="D36" t="str">
        <f>VLOOKUP(A36,'Address sheet'!$A:$D,3,FALSE)</f>
        <v>Otterbein</v>
      </c>
      <c r="E36" t="str">
        <f>VLOOKUP(A36,'Address sheet'!$A:$D,4,FALSE)</f>
        <v>Benton</v>
      </c>
      <c r="F36" s="50" t="str">
        <f>VLOOKUP(A36,'DATA for 227'!$B:$X,7,FALSE)</f>
        <v>Truck Repair and Preventative Maintenance.</v>
      </c>
      <c r="G36" s="50" t="str">
        <f>VLOOKUP($A36,'DATA for 227'!$B:$X,8,FALSE)</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H36" s="50" t="str">
        <f>VLOOKUP($A36,'DATA for 227'!$B:$X,9,FALSE)</f>
        <v>In Lafayette and Kokomo, Indiana RTE offers full service Truck Repair and Preventative Maintenance. With a combined total of 24 service bays we are more than prepared to execute your service needs in a professional and timely manner.</v>
      </c>
      <c r="I36" s="50" t="str">
        <f>VLOOKUP($A36,'DATA for 227'!$B:$X,10,FALSE)</f>
        <v>N</v>
      </c>
      <c r="J36" s="50">
        <f>VLOOKUP($A36,'DATA for 227'!$B:$X,12,FALSE)</f>
        <v>0</v>
      </c>
      <c r="K36" s="50">
        <f>VLOOKUP($A36,'DATA for 227'!$B:$X,14,FALSE)</f>
        <v>0</v>
      </c>
    </row>
    <row r="37" spans="1:11" x14ac:dyDescent="0.3">
      <c r="A37" s="127" t="s">
        <v>45</v>
      </c>
      <c r="B37" s="148">
        <v>97</v>
      </c>
      <c r="C37" t="e">
        <f>VLOOKUP(A37,'Address sheet'!A:D,2,FALSE)</f>
        <v>#N/A</v>
      </c>
      <c r="D37" t="e">
        <f>VLOOKUP(A37,'Address sheet'!$A:$D,3,FALSE)</f>
        <v>#N/A</v>
      </c>
      <c r="E37" t="e">
        <f>VLOOKUP(A37,'Address sheet'!$A:$D,4,FALSE)</f>
        <v>#N/A</v>
      </c>
      <c r="F37" s="50" t="e">
        <f>VLOOKUP(A37,'DATA for 227'!$B:$X,7,FALSE)</f>
        <v>#N/A</v>
      </c>
      <c r="G37" s="50" t="e">
        <f>VLOOKUP($A37,'DATA for 227'!$B:$X,8,FALSE)</f>
        <v>#N/A</v>
      </c>
      <c r="H37" s="50" t="e">
        <f>VLOOKUP($A37,'DATA for 227'!$B:$X,9,FALSE)</f>
        <v>#N/A</v>
      </c>
      <c r="I37" s="50" t="e">
        <f>VLOOKUP($A37,'DATA for 227'!$B:$X,10,FALSE)</f>
        <v>#N/A</v>
      </c>
      <c r="J37" s="50" t="e">
        <f>VLOOKUP($A37,'DATA for 227'!$B:$X,12,FALSE)</f>
        <v>#N/A</v>
      </c>
      <c r="K37" s="50" t="e">
        <f>VLOOKUP($A37,'DATA for 227'!$B:$X,14,FALSE)</f>
        <v>#N/A</v>
      </c>
    </row>
    <row r="38" spans="1:11" ht="43.2" x14ac:dyDescent="0.3">
      <c r="A38" s="119" t="s">
        <v>43</v>
      </c>
      <c r="B38" s="147">
        <v>1</v>
      </c>
      <c r="C38" t="str">
        <f>VLOOKUP(A38,'Address sheet'!A:D,2,FALSE)</f>
        <v>3417 Union St</v>
      </c>
      <c r="D38" t="str">
        <f>VLOOKUP(A38,'Address sheet'!$A:$D,3,FALSE)</f>
        <v>Lafayette</v>
      </c>
      <c r="E38" t="str">
        <f>VLOOKUP(A38,'Address sheet'!$A:$D,4,FALSE)</f>
        <v>Tippecanoe</v>
      </c>
      <c r="F38" s="50" t="str">
        <f>VLOOKUP(A38,'DATA for 227'!$B:$X,7,FALSE)</f>
        <v>Manufacturing</v>
      </c>
      <c r="G38" s="50" t="str">
        <f>VLOOKUP($A38,'DATA for 227'!$B:$X,8,FALSE)</f>
        <v>HVAC, plumbing and custom cutting</v>
      </c>
      <c r="H38" s="50" t="str">
        <f>VLOOKUP($A38,'DATA for 227'!$B:$X,9,FALSE)</f>
        <v>From HVAC to plumbing to custom cutting, look to our family of companies to create exceptional results for your sheet metal project needs.</v>
      </c>
      <c r="I38" s="50" t="str">
        <f>VLOOKUP($A38,'DATA for 227'!$B:$X,10,FALSE)</f>
        <v>N</v>
      </c>
      <c r="J38" s="50">
        <f>VLOOKUP($A38,'DATA for 227'!$B:$X,12,FALSE)</f>
        <v>0</v>
      </c>
      <c r="K38" s="50">
        <f>VLOOKUP($A38,'DATA for 227'!$B:$X,14,FALSE)</f>
        <v>0</v>
      </c>
    </row>
    <row r="39" spans="1:11" ht="28.8" x14ac:dyDescent="0.3">
      <c r="A39" s="119" t="s">
        <v>50</v>
      </c>
      <c r="B39" s="147">
        <v>1</v>
      </c>
      <c r="C39" t="str">
        <f>VLOOKUP(A39,'Address sheet'!A:D,2,FALSE)</f>
        <v>800 W County Road 250 S</v>
      </c>
      <c r="D39" t="str">
        <f>VLOOKUP(A39,'Address sheet'!$A:$D,3,FALSE)</f>
        <v>Logansport</v>
      </c>
      <c r="E39" t="str">
        <f>VLOOKUP(A39,'Address sheet'!$A:$D,4,FALSE)</f>
        <v>Cass</v>
      </c>
      <c r="F39" s="50" t="str">
        <f>VLOOKUP(A39,'DATA for 227'!$B:$X,7,FALSE)</f>
        <v xml:space="preserve">Manufacturing and sales </v>
      </c>
      <c r="G39" s="50" t="str">
        <f>VLOOKUP($A39,'DATA for 227'!$B:$X,8,FALSE)</f>
        <v>Fastening Solutions: Clips, nuts, wire management</v>
      </c>
      <c r="H39" s="50" t="str">
        <f>VLOOKUP($A39,'DATA for 227'!$B:$X,9,FALSE)</f>
        <v>ARaymond Tinnerman, part of the ARaymond Network, is a global supplier of fastening solutions</v>
      </c>
      <c r="I39" s="50" t="str">
        <f>VLOOKUP($A39,'DATA for 227'!$B:$X,10,FALSE)</f>
        <v>N</v>
      </c>
      <c r="J39" s="50">
        <f>VLOOKUP($A39,'DATA for 227'!$B:$X,12,FALSE)</f>
        <v>0</v>
      </c>
      <c r="K39" s="50">
        <f>VLOOKUP($A39,'DATA for 227'!$B:$X,14,FALSE)</f>
        <v>0</v>
      </c>
    </row>
    <row r="40" spans="1:11" ht="57.6" x14ac:dyDescent="0.3">
      <c r="A40" s="154" t="s">
        <v>66</v>
      </c>
      <c r="B40" s="147">
        <v>1</v>
      </c>
      <c r="C40" t="str">
        <f>VLOOKUP(A40,'Address sheet'!A:D,2,FALSE)</f>
        <v>304 W Washington St</v>
      </c>
      <c r="D40" t="str">
        <f>VLOOKUP(A40,'Address sheet'!$A:$D,3,FALSE)</f>
        <v>Williamsport</v>
      </c>
      <c r="E40" t="str">
        <f>VLOOKUP(A40,'Address sheet'!$A:$D,4,FALSE)</f>
        <v>Warren</v>
      </c>
      <c r="F40" s="50" t="str">
        <f>VLOOKUP(A40,'DATA for 227'!$B:$X,7,FALSE)</f>
        <v>Laser cutting services they meet the demands of manufacturing companies</v>
      </c>
      <c r="G40" s="50" t="str">
        <f>VLOOKUP($A40,'DATA for 227'!$B:$X,8,FALSE)</f>
        <v>Precision Plasma Cutting, Precision Laser Cutting, Heavy Gauge Flame Cutting, Metal Forming, Efficient Estimates, Accurate Estimates, Turnkey Production Capabilities, Extensive Inventory of Raw Material, and Shotblasting &amp; Deburring Metal Finishing</v>
      </c>
      <c r="H40" s="50">
        <f>VLOOKUP($A40,'DATA for 227'!$B:$X,9,FALSE)</f>
        <v>0</v>
      </c>
      <c r="I40" s="50" t="str">
        <f>VLOOKUP($A40,'DATA for 227'!$B:$X,10,FALSE)</f>
        <v>ISO 9001, ANAB, BBB</v>
      </c>
      <c r="J40" s="50">
        <f>VLOOKUP($A40,'DATA for 227'!$B:$X,12,FALSE)</f>
        <v>1</v>
      </c>
      <c r="K40" s="50">
        <f>VLOOKUP($A40,'DATA for 227'!$B:$X,14,FALSE)</f>
        <v>0</v>
      </c>
    </row>
    <row r="41" spans="1:11" ht="57.6" x14ac:dyDescent="0.3">
      <c r="A41" s="119" t="s">
        <v>72</v>
      </c>
      <c r="B41" s="147">
        <v>1</v>
      </c>
      <c r="C41" t="str">
        <f>VLOOKUP(A41,'Address sheet'!A:D,2,FALSE)</f>
        <v>3589 Sagamore Pkwy N Ste 220</v>
      </c>
      <c r="D41" t="str">
        <f>VLOOKUP(A41,'Address sheet'!$A:$D,3,FALSE)</f>
        <v>Lafayette</v>
      </c>
      <c r="E41" t="str">
        <f>VLOOKUP(A41,'Address sheet'!$A:$D,4,FALSE)</f>
        <v>Tippecanoe</v>
      </c>
      <c r="F41" s="50" t="str">
        <f>VLOOKUP(A41,'DATA for 227'!$B:$X,7,FALSE)</f>
        <v>Manufacturing (Medicine related)</v>
      </c>
      <c r="G41" s="50" t="str">
        <f>VLOOKUP($A41,'DATA for 227'!$B:$X,8,FALSE)</f>
        <v>ACell manufactures the only commercially available extracellular matrix (ECM) made of urinary bladder matrix (UBM)</v>
      </c>
      <c r="H41" s="50" t="str">
        <f>VLOOKUP($A41,'DATA for 227'!$B:$X,9,FALSE)</f>
        <v>ACell is a leading regenerative medicine company that develops and manufactures products designed to facilitate the body’s ability to repair and remodel tissue. Our company helps patients in a variety of settings heal differently</v>
      </c>
      <c r="I41" s="50" t="str">
        <f>VLOOKUP($A41,'DATA for 227'!$B:$X,10,FALSE)</f>
        <v>ISO 13485</v>
      </c>
      <c r="J41" s="50">
        <f>VLOOKUP($A41,'DATA for 227'!$B:$X,12,FALSE)</f>
        <v>0</v>
      </c>
      <c r="K41" s="50">
        <f>VLOOKUP($A41,'DATA for 227'!$B:$X,14,FALSE)</f>
        <v>0</v>
      </c>
    </row>
    <row r="42" spans="1:11" ht="100.8" x14ac:dyDescent="0.3">
      <c r="A42" s="119" t="s">
        <v>95</v>
      </c>
      <c r="B42" s="147">
        <v>1</v>
      </c>
      <c r="C42" t="str">
        <f>VLOOKUP(A42,'Address sheet'!A:D,2,FALSE)</f>
        <v>3131 Main St</v>
      </c>
      <c r="D42" t="str">
        <f>VLOOKUP(A42,'Address sheet'!$A:$D,3,FALSE)</f>
        <v>Lafayette</v>
      </c>
      <c r="E42" t="str">
        <f>VLOOKUP(A42,'Address sheet'!$A:$D,4,FALSE)</f>
        <v>Tippecanoe</v>
      </c>
      <c r="F42" s="50" t="str">
        <f>VLOOKUP(A42,'DATA for 227'!$B:$X,7,FALSE)</f>
        <v>Manufacturing</v>
      </c>
      <c r="G42" s="50" t="str">
        <f>VLOOKUP($A42,'DATA for 227'!$B:$X,8,FALSE)</f>
        <v>For automotive, defense and commercial transportation</v>
      </c>
      <c r="H42" s="50" t="str">
        <f>VLOOKUP($A42,'DATA for 227'!$B:$X,9,FALSE)</f>
        <v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v>
      </c>
      <c r="I42" s="50" t="str">
        <f>VLOOKUP($A42,'DATA for 227'!$B:$X,10,FALSE)</f>
        <v>N</v>
      </c>
      <c r="J42" s="50">
        <f>VLOOKUP($A42,'DATA for 227'!$B:$X,12,FALSE)</f>
        <v>0</v>
      </c>
      <c r="K42" s="50">
        <f>VLOOKUP($A42,'DATA for 227'!$B:$X,14,FALSE)</f>
        <v>0</v>
      </c>
    </row>
    <row r="43" spans="1:11" x14ac:dyDescent="0.3">
      <c r="A43" s="119" t="s">
        <v>100</v>
      </c>
      <c r="B43" s="147">
        <v>1</v>
      </c>
      <c r="C43" t="str">
        <f>VLOOKUP(A43,'Address sheet'!A:D,2,FALSE)</f>
        <v>3900 E 450 S</v>
      </c>
      <c r="D43" t="str">
        <f>VLOOKUP(A43,'Address sheet'!$A:$D,3,FALSE)</f>
        <v>Lafayette</v>
      </c>
      <c r="E43" t="str">
        <f>VLOOKUP(A43,'Address sheet'!$A:$D,4,FALSE)</f>
        <v>Tippecanoe</v>
      </c>
      <c r="F43" s="50" t="str">
        <f>VLOOKUP(A43,'DATA for 227'!$B:$X,7,FALSE)</f>
        <v>manufacturing</v>
      </c>
      <c r="G43" s="50" t="str">
        <f>VLOOKUP($A43,'DATA for 227'!$B:$X,8,FALSE)</f>
        <v>gears</v>
      </c>
      <c r="H43" s="50">
        <f>VLOOKUP($A43,'DATA for 227'!$B:$X,9,FALSE)</f>
        <v>0</v>
      </c>
      <c r="I43" s="50" t="str">
        <f>VLOOKUP($A43,'DATA for 227'!$B:$X,10,FALSE)</f>
        <v>ISO 9001, AS9100</v>
      </c>
      <c r="J43" s="50">
        <f>VLOOKUP($A43,'DATA for 227'!$B:$X,12,FALSE)</f>
        <v>1</v>
      </c>
      <c r="K43" s="50">
        <f>VLOOKUP($A43,'DATA for 227'!$B:$X,14,FALSE)</f>
        <v>0</v>
      </c>
    </row>
    <row r="44" spans="1:11" ht="28.8" x14ac:dyDescent="0.3">
      <c r="A44" s="119" t="s">
        <v>106</v>
      </c>
      <c r="B44" s="147">
        <v>1</v>
      </c>
      <c r="C44" t="str">
        <f>VLOOKUP(A44,'Address sheet'!A:D,2,FALSE)</f>
        <v>9701 Old State Road 25 N</v>
      </c>
      <c r="D44" t="str">
        <f>VLOOKUP(A44,'Address sheet'!$A:$D,3,FALSE)</f>
        <v>Lafayette</v>
      </c>
      <c r="E44" t="str">
        <f>VLOOKUP(A44,'Address sheet'!$A:$D,4,FALSE)</f>
        <v>Tippecanoe</v>
      </c>
      <c r="F44" s="50" t="str">
        <f>VLOOKUP(A44,'DATA for 227'!$B:$X,7,FALSE)</f>
        <v>manufacturing</v>
      </c>
      <c r="G44" s="50" t="str">
        <f>VLOOKUP($A44,'DATA for 227'!$B:$X,8,FALSE)</f>
        <v>cryogenic semi-trailer </v>
      </c>
      <c r="H44" s="50" t="str">
        <f>VLOOKUP($A44,'DATA for 227'!$B:$X,9,FALSE)</f>
        <v>lAloy Custom Products is the premier cryogenic semi-trailer manufacturer. </v>
      </c>
      <c r="I44" s="50" t="str">
        <f>VLOOKUP($A44,'DATA for 227'!$B:$X,10,FALSE)</f>
        <v>N</v>
      </c>
      <c r="J44" s="50">
        <f>VLOOKUP($A44,'DATA for 227'!$B:$X,12,FALSE)</f>
        <v>0</v>
      </c>
      <c r="K44" s="50">
        <f>VLOOKUP($A44,'DATA for 227'!$B:$X,14,FALSE)</f>
        <v>0</v>
      </c>
    </row>
    <row r="45" spans="1:11" x14ac:dyDescent="0.3">
      <c r="A45" s="119" t="s">
        <v>110</v>
      </c>
      <c r="B45" s="147">
        <v>1</v>
      </c>
      <c r="C45" t="str">
        <f>VLOOKUP(A45,'Address sheet'!A:D,2,FALSE)</f>
        <v>11349 Us Highway 52 S</v>
      </c>
      <c r="D45" t="str">
        <f>VLOOKUP(A45,'Address sheet'!$A:$D,3,FALSE)</f>
        <v>Clarks Hill</v>
      </c>
      <c r="E45" t="str">
        <f>VLOOKUP(A45,'Address sheet'!$A:$D,4,FALSE)</f>
        <v>Tippecanoe</v>
      </c>
      <c r="F45" s="50" t="str">
        <f>VLOOKUP(A45,'DATA for 227'!$B:$X,7,FALSE)</f>
        <v>manufacturing</v>
      </c>
      <c r="G45" s="50" t="str">
        <f>VLOOKUP($A45,'DATA for 227'!$B:$X,8,FALSE)</f>
        <v>pallet</v>
      </c>
      <c r="H45" s="50">
        <f>VLOOKUP($A45,'DATA for 227'!$B:$X,9,FALSE)</f>
        <v>0</v>
      </c>
      <c r="I45" s="50" t="str">
        <f>VLOOKUP($A45,'DATA for 227'!$B:$X,10,FALSE)</f>
        <v>N</v>
      </c>
      <c r="J45" s="50">
        <f>VLOOKUP($A45,'DATA for 227'!$B:$X,12,FALSE)</f>
        <v>0</v>
      </c>
      <c r="K45" s="50">
        <f>VLOOKUP($A45,'DATA for 227'!$B:$X,14,FALSE)</f>
        <v>0</v>
      </c>
    </row>
    <row r="46" spans="1:11" ht="43.2" x14ac:dyDescent="0.3">
      <c r="A46" s="119" t="s">
        <v>118</v>
      </c>
      <c r="B46" s="147">
        <v>1</v>
      </c>
      <c r="C46" t="str">
        <f>VLOOKUP(A46,'Address sheet'!A:D,2,FALSE)</f>
        <v>3605 McCarty Lane</v>
      </c>
      <c r="D46" t="str">
        <f>VLOOKUP(A46,'Address sheet'!$A:$D,3,FALSE)</f>
        <v>Lafayette</v>
      </c>
      <c r="E46" t="str">
        <f>VLOOKUP(A46,'Address sheet'!$A:$D,4,FALSE)</f>
        <v>Tippecanoe</v>
      </c>
      <c r="F46" s="50" t="str">
        <f>VLOOKUP(A46,'DATA for 227'!$B:$X,7,FALSE)</f>
        <v>manufacturing</v>
      </c>
      <c r="G46" s="50" t="str">
        <f>VLOOKUP($A46,'DATA for 227'!$B:$X,8,FALSE)</f>
        <v>MIG, TIG, Stick welders, engine drives, multi-process and multi-operator welders, spot welders, submerged arc welders, wire feeders</v>
      </c>
      <c r="H46" s="50">
        <f>VLOOKUP($A46,'DATA for 227'!$B:$X,9,FALSE)</f>
        <v>0</v>
      </c>
      <c r="I46" s="50" t="str">
        <f>VLOOKUP($A46,'DATA for 227'!$B:$X,10,FALSE)</f>
        <v>N</v>
      </c>
      <c r="J46" s="50">
        <f>VLOOKUP($A46,'DATA for 227'!$B:$X,12,FALSE)</f>
        <v>0</v>
      </c>
      <c r="K46" s="50">
        <f>VLOOKUP($A46,'DATA for 227'!$B:$X,14,FALSE)</f>
        <v>1</v>
      </c>
    </row>
    <row r="47" spans="1:11" ht="57.6" x14ac:dyDescent="0.3">
      <c r="A47" s="119" t="s">
        <v>138</v>
      </c>
      <c r="B47" s="147">
        <v>1</v>
      </c>
      <c r="C47" t="str">
        <f>VLOOKUP(A47,'Address sheet'!A:D,2,FALSE)</f>
        <v>4259 E Ladoga Rd</v>
      </c>
      <c r="D47" t="str">
        <f>VLOOKUP(A47,'Address sheet'!$A:$D,3,FALSE)</f>
        <v>New Ross</v>
      </c>
      <c r="E47" t="str">
        <f>VLOOKUP(A47,'Address sheet'!$A:$D,4,FALSE)</f>
        <v>Montgomery</v>
      </c>
      <c r="F47" s="50" t="str">
        <f>VLOOKUP(A47,'DATA for 227'!$B:$X,7,FALSE)</f>
        <v>manufacturing</v>
      </c>
      <c r="G47" s="50" t="str">
        <f>VLOOKUP($A47,'DATA for 227'!$B:$X,8,FALSE)</f>
        <v>coil processing solutions and mill processing solutions</v>
      </c>
      <c r="H47" s="50" t="str">
        <f>VLOOKUP($A47,'DATA for 227'!$B:$X,9,FALSE)</f>
        <v>ANDRITZ Herr-Voss Stamco delivers turnkey solutions and support for coil and sheet metal processing industries.  Whether you are a primary producer, service center, processor or OEM, AHVS is your source for all your coil and sheet processing needs.</v>
      </c>
      <c r="I47" s="50" t="str">
        <f>VLOOKUP($A47,'DATA for 227'!$B:$X,10,FALSE)</f>
        <v>ISO 9001</v>
      </c>
      <c r="J47" s="50">
        <f>VLOOKUP($A47,'DATA for 227'!$B:$X,12,FALSE)</f>
        <v>0</v>
      </c>
      <c r="K47" s="50">
        <f>VLOOKUP($A47,'DATA for 227'!$B:$X,14,FALSE)</f>
        <v>0</v>
      </c>
    </row>
    <row r="48" spans="1:11" ht="43.2" x14ac:dyDescent="0.3">
      <c r="A48" s="119" t="s">
        <v>148</v>
      </c>
      <c r="B48" s="147">
        <v>1</v>
      </c>
      <c r="C48" t="str">
        <f>VLOOKUP(A48,'Address sheet'!A:D,2,FALSE)</f>
        <v>3131 Main St</v>
      </c>
      <c r="D48" t="str">
        <f>VLOOKUP(A48,'Address sheet'!$A:$D,3,FALSE)</f>
        <v>Lafayette</v>
      </c>
      <c r="E48" t="str">
        <f>VLOOKUP(A48,'Address sheet'!$A:$D,4,FALSE)</f>
        <v>Tippecanoe</v>
      </c>
      <c r="F48" s="50" t="str">
        <f>VLOOKUP(A48,'DATA for 227'!$B:$X,7,FALSE)</f>
        <v>OEM</v>
      </c>
      <c r="G48" s="50" t="str">
        <f>VLOOKUP($A48,'DATA for 227'!$B:$X,8,FALSE)</f>
        <v>For automotive, defense and commercial transportation</v>
      </c>
      <c r="H48" s="50" t="str">
        <f>VLOOKUP($A48,'DATA for 227'!$B:$X,9,FALSE)</f>
        <v>From materials science that breaks the barriers of possibility, to precision engineering that solves the toughest challenges, Arconic helps transform the way we fly, drive, build and power.</v>
      </c>
      <c r="I48" s="50" t="str">
        <f>VLOOKUP($A48,'DATA for 227'!$B:$X,10,FALSE)</f>
        <v>N</v>
      </c>
      <c r="J48" s="50">
        <f>VLOOKUP($A48,'DATA for 227'!$B:$X,12,FALSE)</f>
        <v>0</v>
      </c>
      <c r="K48" s="50">
        <f>VLOOKUP($A48,'DATA for 227'!$B:$X,14,FALSE)</f>
        <v>0</v>
      </c>
    </row>
    <row r="49" spans="1:11" ht="28.8" x14ac:dyDescent="0.3">
      <c r="A49" s="119" t="s">
        <v>201</v>
      </c>
      <c r="B49" s="147">
        <v>1</v>
      </c>
      <c r="C49" t="str">
        <f>VLOOKUP(A49,'Address sheet'!A:D,2,FALSE)</f>
        <v>1400 Magnolia Ave</v>
      </c>
      <c r="D49" t="str">
        <f>VLOOKUP(A49,'Address sheet'!$A:$D,3,FALSE)</f>
        <v>Frankfort</v>
      </c>
      <c r="E49" t="str">
        <f>VLOOKUP(A49,'Address sheet'!$A:$D,4,FALSE)</f>
        <v>Clinton</v>
      </c>
      <c r="F49" s="50" t="str">
        <f>VLOOKUP(A49,'DATA for 227'!$B:$X,7,FALSE)</f>
        <v>manufacturing</v>
      </c>
      <c r="G49" s="50" t="str">
        <f>VLOOKUP($A49,'DATA for 227'!$B:$X,8,FALSE)</f>
        <v>architectural fencing, security fencing, infinity gates</v>
      </c>
      <c r="H49" s="50" t="str">
        <f>VLOOKUP($A49,'DATA for 227'!$B:$X,9,FALSE)</f>
        <v>BASTEEL Perimeter Systems™ is a 4th generation family-owned business formed in 1946 to serve the tool and die industry</v>
      </c>
      <c r="I49" s="50" t="str">
        <f>VLOOKUP($A49,'DATA for 227'!$B:$X,10,FALSE)</f>
        <v>N</v>
      </c>
      <c r="J49" s="50">
        <f>VLOOKUP($A49,'DATA for 227'!$B:$X,12,FALSE)</f>
        <v>0</v>
      </c>
      <c r="K49" s="50">
        <f>VLOOKUP($A49,'DATA for 227'!$B:$X,14,FALSE)</f>
        <v>1</v>
      </c>
    </row>
    <row r="50" spans="1:11" ht="115.2" x14ac:dyDescent="0.3">
      <c r="A50" s="119" t="s">
        <v>228</v>
      </c>
      <c r="B50" s="147">
        <v>1</v>
      </c>
      <c r="C50" t="str">
        <f>VLOOKUP(A50,'Address sheet'!A:D,2,FALSE)</f>
        <v>900 Farabee Ct</v>
      </c>
      <c r="D50" t="str">
        <f>VLOOKUP(A50,'Address sheet'!$A:$D,3,FALSE)</f>
        <v>Lafayette</v>
      </c>
      <c r="E50" t="str">
        <f>VLOOKUP(A50,'Address sheet'!$A:$D,4,FALSE)</f>
        <v>Tippecanoe</v>
      </c>
      <c r="F50" s="50" t="str">
        <f>VLOOKUP(A50,'DATA for 227'!$B:$X,7,FALSE)</f>
        <v>Custom countertop and closet organizers (manufacturing)</v>
      </c>
      <c r="G50" s="50" t="str">
        <f>VLOOKUP($A50,'DATA for 227'!$B:$X,8,FALSE)</f>
        <v>Countertop, kitchen cabinets and closets</v>
      </c>
      <c r="H50" s="50" t="str">
        <f>VLOOKUP($A50,'DATA for 227'!$B:$X,9,FALSE)</f>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v>
      </c>
      <c r="I50" s="50" t="str">
        <f>VLOOKUP($A50,'DATA for 227'!$B:$X,10,FALSE)</f>
        <v>N</v>
      </c>
      <c r="J50" s="50">
        <f>VLOOKUP($A50,'DATA for 227'!$B:$X,12,FALSE)</f>
        <v>0</v>
      </c>
      <c r="K50" s="50">
        <f>VLOOKUP($A50,'DATA for 227'!$B:$X,14,FALSE)</f>
        <v>0</v>
      </c>
    </row>
    <row r="51" spans="1:11" ht="115.2" x14ac:dyDescent="0.3">
      <c r="A51" s="128" t="s">
        <v>430</v>
      </c>
      <c r="B51" s="147">
        <v>1</v>
      </c>
      <c r="C51" t="e">
        <f>VLOOKUP(A51,'Address sheet'!A:D,2,FALSE)</f>
        <v>#N/A</v>
      </c>
      <c r="D51" t="e">
        <f>VLOOKUP(A51,'Address sheet'!$A:$D,3,FALSE)</f>
        <v>#N/A</v>
      </c>
      <c r="E51" t="e">
        <f>VLOOKUP(A51,'Address sheet'!$A:$D,4,FALSE)</f>
        <v>#N/A</v>
      </c>
      <c r="F51" s="50" t="str">
        <f>VLOOKUP(A51,'DATA for 227'!$B:$X,7,FALSE)</f>
        <v>manufacturing and consultants</v>
      </c>
      <c r="G51" s="50" t="str">
        <f>VLOOKUP($A51,'DATA for 227'!$B:$X,8,FALSE)</f>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v>
      </c>
      <c r="H51" s="50" t="str">
        <f>VLOOKUP($A51,'DATA for 227'!$B:$X,9,FALSE)</f>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v>
      </c>
      <c r="I51" s="50" t="str">
        <f>VLOOKUP($A51,'DATA for 227'!$B:$X,10,FALSE)</f>
        <v>N</v>
      </c>
      <c r="J51" s="50">
        <f>VLOOKUP($A51,'DATA for 227'!$B:$X,12,FALSE)</f>
        <v>0</v>
      </c>
      <c r="K51" s="50">
        <f>VLOOKUP($A51,'DATA for 227'!$B:$X,14,FALSE)</f>
        <v>0</v>
      </c>
    </row>
    <row r="52" spans="1:11" ht="115.2" x14ac:dyDescent="0.3">
      <c r="A52" s="119" t="s">
        <v>245</v>
      </c>
      <c r="B52" s="147">
        <v>1</v>
      </c>
      <c r="C52" t="str">
        <f>VLOOKUP(A52,'Address sheet'!A:D,2,FALSE)</f>
        <v>711 N 31st St</v>
      </c>
      <c r="D52" t="str">
        <f>VLOOKUP(A52,'Address sheet'!$A:$D,3,FALSE)</f>
        <v>Lafayette</v>
      </c>
      <c r="E52" t="str">
        <f>VLOOKUP(A52,'Address sheet'!$A:$D,4,FALSE)</f>
        <v>Tippecanoe</v>
      </c>
      <c r="F52" s="50" t="str">
        <f>VLOOKUP(A52,'DATA for 227'!$B:$X,7,FALSE)</f>
        <v>manufacturing</v>
      </c>
      <c r="G52" s="50" t="str">
        <f>VLOOKUP($A52,'DATA for 227'!$B:$X,8,FALSE)</f>
        <v>Components: clutch coolers, carbon fiber bellhousing vent covers, adjuster covers, debris filters, billet clutch forks, throwout bearings and collars, bellhousing alignment tools and more.     Bellhousings: Aluminium, steel and import/ specialty bellhousings.                                                V6 blocks and head</v>
      </c>
      <c r="H52" s="50" t="str">
        <f>VLOOKUP($A52,'DATA for 227'!$B:$X,9,FALSE)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I52" s="50" t="str">
        <f>VLOOKUP($A52,'DATA for 227'!$B:$X,10,FALSE)</f>
        <v>N</v>
      </c>
      <c r="J52" s="50">
        <f>VLOOKUP($A52,'DATA for 227'!$B:$X,12,FALSE)</f>
        <v>1</v>
      </c>
      <c r="K52" s="50">
        <f>VLOOKUP($A52,'DATA for 227'!$B:$X,14,FALSE)</f>
        <v>0</v>
      </c>
    </row>
    <row r="53" spans="1:11" ht="172.8" x14ac:dyDescent="0.3">
      <c r="A53" s="119" t="s">
        <v>255</v>
      </c>
      <c r="B53" s="147">
        <v>1</v>
      </c>
      <c r="C53" t="str">
        <f>VLOOKUP(A53,'Address sheet'!A:D,2,FALSE)</f>
        <v>3495 Kent Avenue</v>
      </c>
      <c r="D53" t="str">
        <f>VLOOKUP(A53,'Address sheet'!$A:$D,3,FALSE)</f>
        <v>West Lafayette</v>
      </c>
      <c r="E53" t="str">
        <f>VLOOKUP(A53,'Address sheet'!$A:$D,4,FALSE)</f>
        <v>Tippecanoe</v>
      </c>
      <c r="F53" s="50" t="str">
        <f>VLOOKUP(A53,'DATA for 227'!$B:$X,7,FALSE)</f>
        <v>Manufacturing and services</v>
      </c>
      <c r="G53" s="50" t="str">
        <f>VLOOKUP($A53,'DATA for 227'!$B:$X,8,FALSE)</f>
        <v xml:space="preserve">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v>
      </c>
      <c r="H53" s="50" t="str">
        <f>VLOOKUP($A53,'DATA for 227'!$B:$X,9,FALSE)</f>
        <v>Butler’s mission is to become the supplier of choice for premier companies in the Aerospace, Defense and Federal markets, by providing intrinsic value through a flexible business model.</v>
      </c>
      <c r="I53" s="50" t="str">
        <f>VLOOKUP($A53,'DATA for 227'!$B:$X,10,FALSE)</f>
        <v>ISO 9001, SAE AS9100, ISO 27001</v>
      </c>
      <c r="J53" s="50">
        <f>VLOOKUP($A53,'DATA for 227'!$B:$X,12,FALSE)</f>
        <v>0</v>
      </c>
      <c r="K53" s="50">
        <f>VLOOKUP($A53,'DATA for 227'!$B:$X,14,FALSE)</f>
        <v>0</v>
      </c>
    </row>
    <row r="54" spans="1:11" ht="115.2" x14ac:dyDescent="0.3">
      <c r="A54" s="119" t="s">
        <v>266</v>
      </c>
      <c r="B54" s="147">
        <v>1</v>
      </c>
      <c r="C54" t="str">
        <f>VLOOKUP(A54,'Address sheet'!A:D,2,FALSE)</f>
        <v>200 W Main St</v>
      </c>
      <c r="D54" t="str">
        <f>VLOOKUP(A54,'Address sheet'!$A:$D,3,FALSE)</f>
        <v>Attica</v>
      </c>
      <c r="E54" t="str">
        <f>VLOOKUP(A54,'Address sheet'!$A:$D,4,FALSE)</f>
        <v>Fountain</v>
      </c>
      <c r="F54" s="50" t="str">
        <f>VLOOKUP(A54,'DATA for 227'!$B:$X,7,FALSE)</f>
        <v>Manufacturing</v>
      </c>
      <c r="G54" s="50" t="str">
        <f>VLOOKUP($A54,'DATA for 227'!$B:$X,8,FALSE)</f>
        <v>For Telecommunications, UPS, Energy and Infrastructure, engine starting: VRLA, VLA, Lithium Ion batteries, racks and cabinets.</v>
      </c>
      <c r="H54" s="50" t="str">
        <f>VLOOKUP($A54,'DATA for 227'!$B:$X,9,FALSE)</f>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v>
      </c>
      <c r="I54" s="50" t="str">
        <f>VLOOKUP($A54,'DATA for 227'!$B:$X,10,FALSE)</f>
        <v>N</v>
      </c>
      <c r="J54" s="50">
        <f>VLOOKUP($A54,'DATA for 227'!$B:$X,12,FALSE)</f>
        <v>0</v>
      </c>
      <c r="K54" s="50">
        <f>VLOOKUP($A54,'DATA for 227'!$B:$X,14,FALSE)</f>
        <v>0</v>
      </c>
    </row>
    <row r="55" spans="1:11" ht="201.6" x14ac:dyDescent="0.3">
      <c r="A55" s="119" t="s">
        <v>270</v>
      </c>
      <c r="B55" s="147">
        <v>1</v>
      </c>
      <c r="C55" t="str">
        <f>VLOOKUP(A55,'Address sheet'!A:D,2,FALSE)</f>
        <v>1 Technology Way</v>
      </c>
      <c r="D55" t="str">
        <f>VLOOKUP(A55,'Address sheet'!$A:$D,3,FALSE)</f>
        <v>Logansport</v>
      </c>
      <c r="E55" t="str">
        <f>VLOOKUP(A55,'Address sheet'!$A:$D,4,FALSE)</f>
        <v>Cass</v>
      </c>
      <c r="F55" s="50" t="str">
        <f>VLOOKUP(A55,'DATA for 227'!$B:$X,7,FALSE)</f>
        <v>Manufacturing and developing electronic assemblies</v>
      </c>
      <c r="G55" s="50" t="str">
        <f>VLOOKUP($A55,'DATA for 227'!$B:$X,8,FALSE)</f>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v>
      </c>
      <c r="H55" s="50" t="str">
        <f>VLOOKUP($A55,'DATA for 227'!$B:$X,9,FALSE)</f>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v>
      </c>
      <c r="I55" s="50" t="str">
        <f>VLOOKUP($A55,'DATA for 227'!$B:$X,10,FALSE)</f>
        <v>TS16949: 2009, ISO 9001:2008, ISO 13485</v>
      </c>
      <c r="J55" s="50">
        <f>VLOOKUP($A55,'DATA for 227'!$B:$X,12,FALSE)</f>
        <v>0</v>
      </c>
      <c r="K55" s="50">
        <f>VLOOKUP($A55,'DATA for 227'!$B:$X,14,FALSE)</f>
        <v>0</v>
      </c>
    </row>
    <row r="56" spans="1:11" ht="187.2" x14ac:dyDescent="0.3">
      <c r="A56" s="119" t="s">
        <v>278</v>
      </c>
      <c r="B56" s="147">
        <v>1</v>
      </c>
      <c r="C56" t="str">
        <f>VLOOKUP(A56,'Address sheet'!A:D,2,FALSE)</f>
        <v>1114 E Wabash Ave</v>
      </c>
      <c r="D56" t="str">
        <f>VLOOKUP(A56,'Address sheet'!$A:$D,3,FALSE)</f>
        <v>Crawfordsville</v>
      </c>
      <c r="E56" t="str">
        <f>VLOOKUP(A56,'Address sheet'!$A:$D,4,FALSE)</f>
        <v>Montgomery</v>
      </c>
      <c r="F56" s="50" t="str">
        <f>VLOOKUP(A56,'DATA for 227'!$B:$X,7,FALSE)</f>
        <v>Manufacturing</v>
      </c>
      <c r="G56" s="50" t="str">
        <f>VLOOKUP($A56,'DATA for 227'!$B:$X,8,FALSE)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H56" s="50" t="str">
        <f>VLOOKUP($A56,'DATA for 227'!$B:$X,9,FALSE)</f>
        <v>CPM is the world's leading provider of process equipment and automation systems.</v>
      </c>
      <c r="I56" s="50" t="str">
        <f>VLOOKUP($A56,'DATA for 227'!$B:$X,10,FALSE)</f>
        <v>N</v>
      </c>
      <c r="J56" s="50">
        <f>VLOOKUP($A56,'DATA for 227'!$B:$X,12,FALSE)</f>
        <v>0</v>
      </c>
      <c r="K56" s="50">
        <f>VLOOKUP($A56,'DATA for 227'!$B:$X,14,FALSE)</f>
        <v>0</v>
      </c>
    </row>
    <row r="57" spans="1:11" ht="86.4" x14ac:dyDescent="0.3">
      <c r="A57" s="119" t="s">
        <v>291</v>
      </c>
      <c r="B57" s="147">
        <v>2</v>
      </c>
      <c r="C57">
        <f>VLOOKUP(A57,'Address sheet'!A:D,2,FALSE)</f>
        <v>0</v>
      </c>
      <c r="D57">
        <f>VLOOKUP(A57,'Address sheet'!$A:$D,3,FALSE)</f>
        <v>0</v>
      </c>
      <c r="E57">
        <f>VLOOKUP(A57,'Address sheet'!$A:$D,4,FALSE)</f>
        <v>0</v>
      </c>
      <c r="F57" s="50" t="str">
        <f>VLOOKUP(A57,'DATA for 227'!$B:$X,7,FALSE)</f>
        <v>Manufacturing</v>
      </c>
      <c r="G57" s="50" t="str">
        <f>VLOOKUP($A57,'DATA for 227'!$B:$X,8,FALSE)</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H57" s="50">
        <f>VLOOKUP($A57,'DATA for 227'!$B:$X,9,FALSE)</f>
        <v>0</v>
      </c>
      <c r="I57" s="50" t="str">
        <f>VLOOKUP($A57,'DATA for 227'!$B:$X,10,FALSE)</f>
        <v>ASME</v>
      </c>
      <c r="J57" s="50">
        <f>VLOOKUP($A57,'DATA for 227'!$B:$X,12,FALSE)</f>
        <v>0</v>
      </c>
      <c r="K57" s="50">
        <f>VLOOKUP($A57,'DATA for 227'!$B:$X,14,FALSE)</f>
        <v>0</v>
      </c>
    </row>
    <row r="58" spans="1:11" ht="72" x14ac:dyDescent="0.3">
      <c r="A58" s="119" t="s">
        <v>294</v>
      </c>
      <c r="B58" s="147">
        <v>1</v>
      </c>
      <c r="C58" t="str">
        <f>VLOOKUP(A58,'Address sheet'!A:D,2,FALSE)</f>
        <v>101 E Industrial Blvd</v>
      </c>
      <c r="D58" t="str">
        <f>VLOOKUP(A58,'Address sheet'!$A:$D,3,FALSE)</f>
        <v>Logansport</v>
      </c>
      <c r="E58" t="str">
        <f>VLOOKUP(A58,'Address sheet'!$A:$D,4,FALSE)</f>
        <v>Cass</v>
      </c>
      <c r="F58" s="50" t="str">
        <f>VLOOKUP(A58,'DATA for 227'!$B:$X,7,FALSE)</f>
        <v>Manufacturing</v>
      </c>
      <c r="G58" s="50" t="str">
        <f>VLOOKUP($A58,'DATA for 227'!$B:$X,8,FALSE)</f>
        <v>Fuel pump assemblies, universal electric fuel pumps, gasoline direct injection, fuel pumps, parts and accessories.</v>
      </c>
      <c r="H58" s="50" t="str">
        <f>VLOOKUP($A58,'DATA for 227'!$B:$X,9,FALSE)</f>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v>
      </c>
      <c r="I58" s="50" t="str">
        <f>VLOOKUP($A58,'DATA for 227'!$B:$X,10,FALSE)</f>
        <v>N</v>
      </c>
      <c r="J58" s="50">
        <f>VLOOKUP($A58,'DATA for 227'!$B:$X,12,FALSE)</f>
        <v>0</v>
      </c>
      <c r="K58" s="50">
        <f>VLOOKUP($A58,'DATA for 227'!$B:$X,14,FALSE)</f>
        <v>0</v>
      </c>
    </row>
    <row r="59" spans="1:11" ht="57.6" x14ac:dyDescent="0.3">
      <c r="A59" s="119" t="s">
        <v>299</v>
      </c>
      <c r="B59" s="147">
        <v>1</v>
      </c>
      <c r="C59" t="str">
        <f>VLOOKUP(A59,'Address sheet'!A:D,2,FALSE)</f>
        <v>230 Walnut St</v>
      </c>
      <c r="D59" t="str">
        <f>VLOOKUP(A59,'Address sheet'!$A:$D,3,FALSE)</f>
        <v>Lafayette</v>
      </c>
      <c r="E59" t="str">
        <f>VLOOKUP(A59,'Address sheet'!$A:$D,4,FALSE)</f>
        <v>Tippecanoe</v>
      </c>
      <c r="F59" s="50" t="str">
        <f>VLOOKUP(A59,'DATA for 227'!$B:$X,7,FALSE)</f>
        <v>manufacturing</v>
      </c>
      <c r="G59" s="50" t="str">
        <f>VLOOKUP($A59,'DATA for 227'!$B:$X,8,FALSE)</f>
        <v xml:space="preserve">laser cutting, CNC turret punching, CNC bending, welding, </v>
      </c>
      <c r="H59" s="50" t="str">
        <f>VLOOKUP($A59,'DATA for 227'!$B:$X,9,FALSE)</f>
        <v>Cartesian Corp. has a  range of customers varying from the railroad, diesel power supply, and agricultural industries.   We believe we have the experience and equipment to manufacture utilizing the most economical methods.</v>
      </c>
      <c r="I59" s="50" t="str">
        <f>VLOOKUP($A59,'DATA for 227'!$B:$X,10,FALSE)</f>
        <v>ISO 9001:2008</v>
      </c>
      <c r="J59" s="50">
        <f>VLOOKUP($A59,'DATA for 227'!$B:$X,12,FALSE)</f>
        <v>1</v>
      </c>
      <c r="K59" s="50">
        <f>VLOOKUP($A59,'DATA for 227'!$B:$X,14,FALSE)</f>
        <v>1</v>
      </c>
    </row>
    <row r="60" spans="1:11" ht="100.8" x14ac:dyDescent="0.3">
      <c r="A60" s="119" t="s">
        <v>305</v>
      </c>
      <c r="B60" s="147">
        <v>1</v>
      </c>
      <c r="C60" t="str">
        <f>VLOOKUP(A60,'Address sheet'!A:D,2,FALSE)</f>
        <v>3065 KENT AVENUE</v>
      </c>
      <c r="D60" t="str">
        <f>VLOOKUP(A60,'Address sheet'!$A:$D,3,FALSE)</f>
        <v>WEST LAFAYETTE</v>
      </c>
      <c r="E60" t="str">
        <f>VLOOKUP(A60,'Address sheet'!$A:$D,4,FALSE)</f>
        <v>Tippecanoe</v>
      </c>
      <c r="F60" s="50" t="str">
        <f>VLOOKUP(A60,'DATA for 227'!$B:$X,7,FALSE)</f>
        <v>manufacturing</v>
      </c>
      <c r="G60" s="50" t="str">
        <f>VLOOKUP($A60,'DATA for 227'!$B:$X,8,FALSE)</f>
        <v>development solutions and services, bioavailability solutions, drug delivery technology, accelrated deelopment.</v>
      </c>
      <c r="H60" s="50" t="str">
        <f>VLOOKUP($A60,'DATA for 227'!$B:$X,9,FALSE)</f>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v>
      </c>
      <c r="I60" s="50" t="str">
        <f>VLOOKUP($A60,'DATA for 227'!$B:$X,10,FALSE)</f>
        <v>N</v>
      </c>
      <c r="J60" s="50">
        <f>VLOOKUP($A60,'DATA for 227'!$B:$X,12,FALSE)</f>
        <v>0</v>
      </c>
      <c r="K60" s="50">
        <f>VLOOKUP($A60,'DATA for 227'!$B:$X,14,FALSE)</f>
        <v>0</v>
      </c>
    </row>
    <row r="61" spans="1:11" ht="115.2" x14ac:dyDescent="0.3">
      <c r="A61" s="119" t="s">
        <v>309</v>
      </c>
      <c r="B61" s="147">
        <v>1</v>
      </c>
      <c r="C61" t="str">
        <f>VLOOKUP(A61,'Address sheet'!A:D,2,FALSE)</f>
        <v>3701 South Street</v>
      </c>
      <c r="D61" t="str">
        <f>VLOOKUP(A61,'Address sheet'!$A:$D,3,FALSE)</f>
        <v>Lafayette</v>
      </c>
      <c r="E61" t="str">
        <f>VLOOKUP(A61,'Address sheet'!$A:$D,4,FALSE)</f>
        <v>Tippecanoe</v>
      </c>
      <c r="F61" s="50" t="str">
        <f>VLOOKUP(A61,'DATA for 227'!$B:$X,7,FALSE)</f>
        <v>Manufacturing(esigns, develops, engineers, manufactures, markets and sells machinery, engines, financial products and insurance to customers via a worldwide dealer network.)</v>
      </c>
      <c r="G61" s="50" t="str">
        <f>VLOOKUP($A61,'DATA for 227'!$B:$X,8,FALSE)</f>
        <v xml:space="preserve">construction and mining equipment, diesel and natural gas engines, industrial gas turbines and diesel-electric locomotives. </v>
      </c>
      <c r="H61" s="50" t="str">
        <f>VLOOKUP($A61,'DATA for 227'!$B:$X,9,FALSE)</f>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v>
      </c>
      <c r="I61" s="50" t="str">
        <f>VLOOKUP($A61,'DATA for 227'!$B:$X,10,FALSE)</f>
        <v>N</v>
      </c>
      <c r="J61" s="50">
        <f>VLOOKUP($A61,'DATA for 227'!$B:$X,12,FALSE)</f>
        <v>0</v>
      </c>
      <c r="K61" s="50">
        <f>VLOOKUP($A61,'DATA for 227'!$B:$X,14,FALSE)</f>
        <v>0</v>
      </c>
    </row>
    <row r="62" spans="1:11" ht="86.4" x14ac:dyDescent="0.3">
      <c r="A62" s="119" t="s">
        <v>331</v>
      </c>
      <c r="B62" s="147">
        <v>1</v>
      </c>
      <c r="C62" t="str">
        <f>VLOOKUP(A62,'Address sheet'!A:D,2,FALSE)</f>
        <v>1330 Win Hentschel Blvd Ste 250</v>
      </c>
      <c r="D62" t="str">
        <f>VLOOKUP(A62,'Address sheet'!$A:$D,3,FALSE)</f>
        <v>West Lafayette</v>
      </c>
      <c r="E62" t="str">
        <f>VLOOKUP(A62,'Address sheet'!$A:$D,4,FALSE)</f>
        <v>Tippecanoe</v>
      </c>
      <c r="F62" s="50" t="str">
        <f>VLOOKUP(A62,'DATA for 227'!$B:$X,7,FALSE)</f>
        <v>manufacturing</v>
      </c>
      <c r="G62" s="50" t="str">
        <f>VLOOKUP($A62,'DATA for 227'!$B:$X,8,FALSE)</f>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v>
      </c>
      <c r="H62" s="50">
        <f>VLOOKUP($A62,'DATA for 227'!$B:$X,9,FALSE)</f>
        <v>0</v>
      </c>
      <c r="I62" s="50" t="str">
        <f>VLOOKUP($A62,'DATA for 227'!$B:$X,10,FALSE)</f>
        <v>N</v>
      </c>
      <c r="J62" s="50">
        <f>VLOOKUP($A62,'DATA for 227'!$B:$X,12,FALSE)</f>
        <v>0</v>
      </c>
      <c r="K62" s="50">
        <f>VLOOKUP($A62,'DATA for 227'!$B:$X,14,FALSE)</f>
        <v>0</v>
      </c>
    </row>
    <row r="63" spans="1:11" ht="57.6" x14ac:dyDescent="0.3">
      <c r="A63" s="119" t="s">
        <v>344</v>
      </c>
      <c r="B63" s="147">
        <v>1</v>
      </c>
      <c r="C63" t="str">
        <f>VLOOKUP(A63,'Address sheet'!A:D,2,FALSE)</f>
        <v>337 N 700 W</v>
      </c>
      <c r="D63" t="str">
        <f>VLOOKUP(A63,'Address sheet'!$A:$D,3,FALSE)</f>
        <v>Wolcott</v>
      </c>
      <c r="E63" t="str">
        <f>VLOOKUP(A63,'Address sheet'!$A:$D,4,FALSE)</f>
        <v>White</v>
      </c>
      <c r="F63" s="50" t="str">
        <f>VLOOKUP(A63,'DATA for 227'!$B:$X,7,FALSE)</f>
        <v>structural steel and plate fabricators - manufacturing</v>
      </c>
      <c r="G63" s="50" t="str">
        <f>VLOOKUP($A63,'DATA for 227'!$B:$X,8,FALSE)</f>
        <v>Projects: HI RISE, STADIUMS &amp; CONVENTION CENTER, COMMERCIAL, AIRPORTS, PROCESS, PULP &amp; PAPER, INDUSTRIAL, LEED CERTIFIED PROJECTS, HEALTHCARE &amp; HOSPITALS, POWER, UTILITY &amp; DUCTWORK</v>
      </c>
      <c r="H63" s="50" t="str">
        <f>VLOOKUP($A63,'DATA for 227'!$B:$X,9,FALSE)</f>
        <v>Cives is one of the largest and most successful structural steel and plate fabricators in North America.</v>
      </c>
      <c r="I63" s="50" t="str">
        <f>VLOOKUP($A63,'DATA for 227'!$B:$X,10,FALSE)</f>
        <v>CWB</v>
      </c>
      <c r="J63" s="50">
        <f>VLOOKUP($A63,'DATA for 227'!$B:$X,12,FALSE)</f>
        <v>1</v>
      </c>
      <c r="K63" s="50">
        <f>VLOOKUP($A63,'DATA for 227'!$B:$X,14,FALSE)</f>
        <v>1</v>
      </c>
    </row>
    <row r="64" spans="1:11" ht="57.6" x14ac:dyDescent="0.3">
      <c r="A64" s="119" t="s">
        <v>359</v>
      </c>
      <c r="B64" s="147">
        <v>1</v>
      </c>
      <c r="C64" t="str">
        <f>VLOOKUP(A64,'Address sheet'!A:D,2,FALSE)</f>
        <v>4571 S 1450 W</v>
      </c>
      <c r="D64" t="str">
        <f>VLOOKUP(A64,'Address sheet'!$A:$D,3,FALSE)</f>
        <v>Francesville</v>
      </c>
      <c r="E64" t="str">
        <f>VLOOKUP(A64,'Address sheet'!$A:$D,4,FALSE)</f>
        <v>Pulaski</v>
      </c>
      <c r="F64" s="50" t="str">
        <f>VLOOKUP(A64,'DATA for 227'!$B:$X,7,FALSE)</f>
        <v>manufacturing</v>
      </c>
      <c r="G64" s="50" t="str">
        <f>VLOOKUP($A64,'DATA for 227'!$B:$X,8,FALSE)</f>
        <v>custom liquid filter bags, Std. liquid fiilter bags, Std Ring/top options</v>
      </c>
      <c r="H64" s="50" t="str">
        <f>VLOOKUP($A64,'DATA for 227'!$B:$X,9,FALSE)</f>
        <v>It's time for a change in industrial liquid filtration and with our  new silicone free production facility, the team at Clear Decision Filtration, Inc.(CDF) is excited to be the company to bring that change; INDUSTRIAL LIQUID BAG FILTER SPECIALIST </v>
      </c>
      <c r="I64" s="50" t="str">
        <f>VLOOKUP($A64,'DATA for 227'!$B:$X,10,FALSE)</f>
        <v>N</v>
      </c>
      <c r="J64" s="50">
        <f>VLOOKUP($A64,'DATA for 227'!$B:$X,12,FALSE)</f>
        <v>0</v>
      </c>
      <c r="K64" s="50">
        <f>VLOOKUP($A64,'DATA for 227'!$B:$X,14,FALSE)</f>
        <v>0</v>
      </c>
    </row>
    <row r="65" spans="1:11" ht="172.8" x14ac:dyDescent="0.3">
      <c r="A65" s="119" t="s">
        <v>369</v>
      </c>
      <c r="B65" s="147">
        <v>1</v>
      </c>
      <c r="C65" t="str">
        <f>VLOOKUP(A65,'Address sheet'!A:D,2,FALSE)</f>
        <v>1205 E Elmore St</v>
      </c>
      <c r="D65" t="str">
        <f>VLOOKUP(A65,'Address sheet'!$A:$D,3,FALSE)</f>
        <v>Crawfordsville</v>
      </c>
      <c r="E65" t="str">
        <f>VLOOKUP(A65,'Address sheet'!$A:$D,4,FALSE)</f>
        <v>Montgomery</v>
      </c>
      <c r="F65" s="50" t="str">
        <f>VLOOKUP(A65,'DATA for 227'!$B:$X,7,FALSE)</f>
        <v>designing and manufacturing</v>
      </c>
      <c r="G65" s="50" t="str">
        <f>VLOOKUP($A65,'DATA for 227'!$B:$X,8,FALSE)</f>
        <v>Capping systems</v>
      </c>
      <c r="H65" s="50" t="str">
        <f>VLOOKUP($A65,'DATA for 227'!$B:$X,9,FALSE)</f>
        <v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v>
      </c>
      <c r="I65" s="50" t="str">
        <f>VLOOKUP($A65,'DATA for 227'!$B:$X,10,FALSE)</f>
        <v>N</v>
      </c>
      <c r="J65" s="50">
        <f>VLOOKUP($A65,'DATA for 227'!$B:$X,12,FALSE)</f>
        <v>0</v>
      </c>
      <c r="K65" s="50">
        <f>VLOOKUP($A65,'DATA for 227'!$B:$X,14,FALSE)</f>
        <v>0</v>
      </c>
    </row>
    <row r="66" spans="1:11" ht="115.2" x14ac:dyDescent="0.3">
      <c r="A66" s="119" t="s">
        <v>377</v>
      </c>
      <c r="B66" s="147">
        <v>1</v>
      </c>
      <c r="C66" t="str">
        <f>VLOOKUP(A66,'Address sheet'!A:D,2,FALSE)</f>
        <v>708 Lynnwood Dr</v>
      </c>
      <c r="D66" t="str">
        <f>VLOOKUP(A66,'Address sheet'!$A:$D,3,FALSE)</f>
        <v>Logansport</v>
      </c>
      <c r="E66" t="str">
        <f>VLOOKUP(A66,'Address sheet'!$A:$D,4,FALSE)</f>
        <v>Cass</v>
      </c>
      <c r="F66" s="50" t="str">
        <f>VLOOKUP(A66,'DATA for 227'!$B:$X,7,FALSE)</f>
        <v>Infrastructure provider(manufacturing)</v>
      </c>
      <c r="G66" s="50" t="str">
        <f>VLOOKUP($A66,'DATA for 227'!$B:$X,8,FALSE)</f>
        <v>Product Types: ANTENNAS, CABINETS, PANELS AND ENCLOSURES, CABLE ASSEMBLIES, CABLE MANAGEMENT, CABLES, CONNECTORS, FACEPLATES AND BOXES, NETWORKING SYSTEMS, SPLITTERS, COMBINERS AND MULTIPLEXERS, TOOLS AND ACCESSORIES; Each product type has so many varieties.</v>
      </c>
      <c r="H66" s="50" t="str">
        <f>VLOOKUP($A66,'DATA for 227'!$B:$X,9,FALSE)</f>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v>
      </c>
      <c r="I66" s="50" t="str">
        <f>VLOOKUP($A66,'DATA for 227'!$B:$X,10,FALSE)</f>
        <v>N</v>
      </c>
      <c r="J66" s="50">
        <f>VLOOKUP($A66,'DATA for 227'!$B:$X,12,FALSE)</f>
        <v>0</v>
      </c>
      <c r="K66" s="50">
        <f>VLOOKUP($A66,'DATA for 227'!$B:$X,14,FALSE)</f>
        <v>0</v>
      </c>
    </row>
    <row r="67" spans="1:11" ht="115.2" x14ac:dyDescent="0.3">
      <c r="A67" s="119" t="s">
        <v>382</v>
      </c>
      <c r="B67" s="147">
        <v>1</v>
      </c>
      <c r="C67" t="str">
        <f>VLOOKUP(A67,'Address sheet'!A:D,2,FALSE)</f>
        <v>162 E 900 S</v>
      </c>
      <c r="D67" t="str">
        <f>VLOOKUP(A67,'Address sheet'!$A:$D,3,FALSE)</f>
        <v>Brookston</v>
      </c>
      <c r="E67" t="str">
        <f>VLOOKUP(A67,'Address sheet'!$A:$D,4,FALSE)</f>
        <v>White</v>
      </c>
      <c r="F67" s="50" t="str">
        <f>VLOOKUP(A67,'DATA for 227'!$B:$X,7,FALSE)</f>
        <v>food manufacturer</v>
      </c>
      <c r="G67" s="50" t="str">
        <f>VLOOKUP($A67,'DATA for 227'!$B:$X,8,FALSE)</f>
        <v>Cooking oil, frozen dinners, hot cocoa, hot dogs, peanut butter and many others. </v>
      </c>
      <c r="H67" s="50" t="str">
        <f>VLOOKUP($A67,'DATA for 227'!$B:$X,9,FALSE)</f>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v>
      </c>
      <c r="I67" s="50" t="str">
        <f>VLOOKUP($A67,'DATA for 227'!$B:$X,10,FALSE)</f>
        <v>N</v>
      </c>
      <c r="J67" s="50">
        <f>VLOOKUP($A67,'DATA for 227'!$B:$X,12,FALSE)</f>
        <v>0</v>
      </c>
      <c r="K67" s="50">
        <f>VLOOKUP($A67,'DATA for 227'!$B:$X,14,FALSE)</f>
        <v>0</v>
      </c>
    </row>
    <row r="68" spans="1:11" ht="115.2" x14ac:dyDescent="0.3">
      <c r="A68" s="119" t="s">
        <v>389</v>
      </c>
      <c r="B68" s="147">
        <v>1</v>
      </c>
      <c r="C68" t="str">
        <f>VLOOKUP(A68,'Address sheet'!A:D,2,FALSE)</f>
        <v>184 S County Road 200 W</v>
      </c>
      <c r="D68" t="str">
        <f>VLOOKUP(A68,'Address sheet'!$A:$D,3,FALSE)</f>
        <v>Frankfort</v>
      </c>
      <c r="E68" t="str">
        <f>VLOOKUP(A68,'Address sheet'!$A:$D,4,FALSE)</f>
        <v>Clinton</v>
      </c>
      <c r="F68" s="50" t="str">
        <f>VLOOKUP(A68,'DATA for 227'!$B:$X,7,FALSE)</f>
        <v>Manufacturing</v>
      </c>
      <c r="G68" s="50" t="str">
        <f>VLOOKUP($A68,'DATA for 227'!$B:$X,8,FALSE)</f>
        <v>pallets</v>
      </c>
      <c r="H68" s="50" t="str">
        <f>VLOOKUP($A68,'DATA for 227'!$B:$X,9,FALSE)</f>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v>
      </c>
      <c r="I68" s="50" t="str">
        <f>VLOOKUP($A68,'DATA for 227'!$B:$X,10,FALSE)</f>
        <v>N</v>
      </c>
      <c r="J68" s="50">
        <f>VLOOKUP($A68,'DATA for 227'!$B:$X,12,FALSE)</f>
        <v>0</v>
      </c>
      <c r="K68" s="50">
        <f>VLOOKUP($A68,'DATA for 227'!$B:$X,14,FALSE)</f>
        <v>0</v>
      </c>
    </row>
    <row r="69" spans="1:11" ht="187.2" x14ac:dyDescent="0.3">
      <c r="A69" s="119" t="s">
        <v>399</v>
      </c>
      <c r="B69" s="147">
        <v>1</v>
      </c>
      <c r="C69" t="str">
        <f>VLOOKUP(A69,'Address sheet'!A:D,2,FALSE)</f>
        <v>1114 E Wabash Ave</v>
      </c>
      <c r="D69" t="str">
        <f>VLOOKUP(A69,'Address sheet'!$A:$D,3,FALSE)</f>
        <v>Crawfordsville</v>
      </c>
      <c r="E69" t="str">
        <f>VLOOKUP(A69,'Address sheet'!$A:$D,4,FALSE)</f>
        <v>Montgomery</v>
      </c>
      <c r="F69" s="50" t="str">
        <f>VLOOKUP(A69,'DATA for 227'!$B:$X,7,FALSE)</f>
        <v>Manufacturing (process equipment and automation systems)</v>
      </c>
      <c r="G69" s="50" t="str">
        <f>VLOOKUP($A69,'DATA for 227'!$B:$X,8,FALSE)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H69" s="50" t="str">
        <f>VLOOKUP($A69,'DATA for 227'!$B:$X,9,FALSE)</f>
        <v>CPM is the world's leading provider of process equipment and automation systems.</v>
      </c>
      <c r="I69" s="50" t="str">
        <f>VLOOKUP($A69,'DATA for 227'!$B:$X,10,FALSE)</f>
        <v>N</v>
      </c>
      <c r="J69" s="50">
        <f>VLOOKUP($A69,'DATA for 227'!$B:$X,12,FALSE)</f>
        <v>0</v>
      </c>
      <c r="K69" s="50">
        <f>VLOOKUP($A69,'DATA for 227'!$B:$X,14,FALSE)</f>
        <v>0</v>
      </c>
    </row>
    <row r="70" spans="1:11" ht="28.8" x14ac:dyDescent="0.3">
      <c r="A70" s="119" t="s">
        <v>411</v>
      </c>
      <c r="B70" s="147">
        <v>1</v>
      </c>
      <c r="C70" t="str">
        <f>VLOOKUP(A70,'Address sheet'!A:D,2,FALSE)</f>
        <v>1414 Crawford Drive</v>
      </c>
      <c r="D70" t="str">
        <f>VLOOKUP(A70,'Address sheet'!$A:$D,3,FALSE)</f>
        <v>Crawfordsville</v>
      </c>
      <c r="E70" t="str">
        <f>VLOOKUP(A70,'Address sheet'!$A:$D,4,FALSE)</f>
        <v>Montgomery</v>
      </c>
      <c r="F70" s="50" t="str">
        <f>VLOOKUP(A70,'DATA for 227'!$B:$X,7,FALSE)</f>
        <v>manufacturing (plastic)</v>
      </c>
      <c r="G70" s="50" t="str">
        <f>VLOOKUP($A70,'DATA for 227'!$B:$X,8,FALSE)</f>
        <v>Product ideas: Binders &amp; Tabs, Envelopes and Folders, Gift Boxes, License Plates, Pillow Packs, Specialty, Tote Boxes</v>
      </c>
      <c r="H70" s="50" t="str">
        <f>VLOOKUP($A70,'DATA for 227'!$B:$X,9,FALSE)</f>
        <v>Crawford Industries, a customer-oriented U.S. manufacturer offers its clients plastic products that offer a positive differentiating factor. </v>
      </c>
      <c r="I70" s="50" t="str">
        <f>VLOOKUP($A70,'DATA for 227'!$B:$X,10,FALSE)</f>
        <v>N</v>
      </c>
      <c r="J70" s="50">
        <f>VLOOKUP($A70,'DATA for 227'!$B:$X,12,FALSE)</f>
        <v>0</v>
      </c>
      <c r="K70" s="50">
        <f>VLOOKUP($A70,'DATA for 227'!$B:$X,14,FALSE)</f>
        <v>0</v>
      </c>
    </row>
    <row r="71" spans="1:11" ht="72" x14ac:dyDescent="0.3">
      <c r="A71" s="119" t="s">
        <v>436</v>
      </c>
      <c r="B71" s="147">
        <v>1</v>
      </c>
      <c r="C71" t="str">
        <f>VLOOKUP(A71,'Address sheet'!A:D,2,FALSE)</f>
        <v>1750 W State Road 28</v>
      </c>
      <c r="D71" t="str">
        <f>VLOOKUP(A71,'Address sheet'!$A:$D,3,FALSE)</f>
        <v>Frankfort</v>
      </c>
      <c r="E71" t="str">
        <f>VLOOKUP(A71,'Address sheet'!$A:$D,4,FALSE)</f>
        <v>Clinton</v>
      </c>
      <c r="F71" s="50" t="str">
        <f>VLOOKUP(A71,'DATA for 227'!$B:$X,7,FALSE)</f>
        <v>Manufacturer</v>
      </c>
      <c r="G71" s="50" t="str">
        <f>VLOOKUP($A71,'DATA for 227'!$B:$X,8,FALSE)</f>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v>
      </c>
      <c r="H71" s="50" t="str">
        <f>VLOOKUP($A71,'DATA for 227'!$B:$X,9,FALSE)</f>
        <v>CTB is a leading global designer, manufacturer and marketer of agricultural systems and solutions.</v>
      </c>
      <c r="I71" s="50" t="str">
        <f>VLOOKUP($A71,'DATA for 227'!$B:$X,10,FALSE)</f>
        <v>N</v>
      </c>
      <c r="J71" s="50">
        <f>VLOOKUP($A71,'DATA for 227'!$B:$X,12,FALSE)</f>
        <v>0</v>
      </c>
      <c r="K71" s="50">
        <f>VLOOKUP($A71,'DATA for 227'!$B:$X,14,FALSE)</f>
        <v>0</v>
      </c>
    </row>
    <row r="72" spans="1:11" ht="72" x14ac:dyDescent="0.3">
      <c r="A72" s="119" t="s">
        <v>441</v>
      </c>
      <c r="B72" s="147">
        <v>1</v>
      </c>
      <c r="C72" t="str">
        <f>VLOOKUP(A72,'Address sheet'!A:D,2,FALSE)</f>
        <v>P.O. Box 21</v>
      </c>
      <c r="D72" t="str">
        <f>VLOOKUP(A72,'Address sheet'!$A:$D,3,FALSE)</f>
        <v>Crawfordsville</v>
      </c>
      <c r="E72" t="str">
        <f>VLOOKUP(A72,'Address sheet'!$A:$D,4,FALSE)</f>
        <v>Montgomery</v>
      </c>
      <c r="F72" s="50" t="str">
        <f>VLOOKUP(A72,'DATA for 227'!$B:$X,7,FALSE)</f>
        <v>manufacturer</v>
      </c>
      <c r="G72" s="50" t="str">
        <f>VLOOKUP($A72,'DATA for 227'!$B:$X,8,FALSE)</f>
        <v>Bio-Screen Biohazard Wipes/Liners, Hype-Wipe Bleach Towels, Bleach-Rite Disinfecting Spray, Bleach-Rite Test Strips, Saf De-Cap Tube Decappers, Dispensers/Organizing Holders</v>
      </c>
      <c r="H72" s="50" t="str">
        <f>VLOOKUP($A72,'DATA for 227'!$B:$X,9,FALSE)</f>
        <v>Current Technologies manufactures products for hospitals, for clinical, reference, research, biotech, and pharma laboratories, for healthcare manufacturing, for veterinarians and for industrial settings. All of our products limit the spread of germs which benefits all our customers</v>
      </c>
      <c r="I72" s="50" t="str">
        <f>VLOOKUP($A72,'DATA for 227'!$B:$X,10,FALSE)</f>
        <v>N</v>
      </c>
      <c r="J72" s="50">
        <f>VLOOKUP($A72,'DATA for 227'!$B:$X,12,FALSE)</f>
        <v>0</v>
      </c>
      <c r="K72" s="50">
        <f>VLOOKUP($A72,'DATA for 227'!$B:$X,14,FALSE)</f>
        <v>0</v>
      </c>
    </row>
    <row r="73" spans="1:11" ht="115.2" x14ac:dyDescent="0.3">
      <c r="A73" s="119" t="s">
        <v>453</v>
      </c>
      <c r="B73" s="147">
        <v>1</v>
      </c>
      <c r="C73" t="str">
        <f>VLOOKUP(A73,'Address sheet'!A:D,2,FALSE)</f>
        <v>711 N 31st St</v>
      </c>
      <c r="D73" t="str">
        <f>VLOOKUP(A73,'Address sheet'!$A:$D,3,FALSE)</f>
        <v>Lafayette</v>
      </c>
      <c r="E73" t="str">
        <f>VLOOKUP(A73,'Address sheet'!$A:$D,4,FALSE)</f>
        <v>Tippecanoe</v>
      </c>
      <c r="F73" s="50" t="str">
        <f>VLOOKUP(A73,'DATA for 227'!$B:$X,7,FALSE)</f>
        <v>manufacturing (bellhousings)</v>
      </c>
      <c r="G73" s="50" t="str">
        <f>VLOOKUP($A73,'DATA for 227'!$B:$X,8,FALSE)</f>
        <v>Components: clutch coolers, carbon fiber bellhousing vent covers, adjuster covers, debris filters, billet clutch forks, throwout bearings and collars, bellhousing alignment tools and more.     Bellhousings: Aluminium, steel and import/ specialty bellhousings.                                                V6 blocks and head</v>
      </c>
      <c r="H73" s="50" t="str">
        <f>VLOOKUP($A73,'DATA for 227'!$B:$X,9,FALSE)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I73" s="50" t="str">
        <f>VLOOKUP($A73,'DATA for 227'!$B:$X,10,FALSE)</f>
        <v>N</v>
      </c>
      <c r="J73" s="50">
        <f>VLOOKUP($A73,'DATA for 227'!$B:$X,12,FALSE)</f>
        <v>1</v>
      </c>
      <c r="K73" s="50">
        <f>VLOOKUP($A73,'DATA for 227'!$B:$X,14,FALSE)</f>
        <v>0</v>
      </c>
    </row>
    <row r="74" spans="1:11" ht="72" x14ac:dyDescent="0.3">
      <c r="A74" s="119" t="s">
        <v>459</v>
      </c>
      <c r="B74" s="147">
        <v>1</v>
      </c>
      <c r="C74" t="str">
        <f>VLOOKUP(A74,'Address sheet'!A:D,2,FALSE)</f>
        <v>5596 Keeneland Way</v>
      </c>
      <c r="D74" t="str">
        <f>VLOOKUP(A74,'Address sheet'!$A:$D,3,FALSE)</f>
        <v>Lafayette</v>
      </c>
      <c r="E74" t="str">
        <f>VLOOKUP(A74,'Address sheet'!$A:$D,4,FALSE)</f>
        <v>Tippecanoe</v>
      </c>
      <c r="F74" s="50" t="str">
        <f>VLOOKUP(A74,'DATA for 227'!$B:$X,7,FALSE)</f>
        <v>manufacturing</v>
      </c>
      <c r="G74" s="50" t="str">
        <f>VLOOKUP($A74,'DATA for 227'!$B:$X,8,FALSE)</f>
        <v>machining and painting services</v>
      </c>
      <c r="H74" s="50" t="str">
        <f>VLOOKUP($A74,'DATA for 227'!$B:$X,9,FALSE)</f>
        <v>Custom Machining strives to meet all the needs of the customer including quality machining, painting and delivery services. Custom Machining, Inc. is the one-source provider for those who want not only quality machining, but  professional painting and even reliable delivery services.</v>
      </c>
      <c r="I74" s="50" t="str">
        <f>VLOOKUP($A74,'DATA for 227'!$B:$X,10,FALSE)</f>
        <v>N</v>
      </c>
      <c r="J74" s="50">
        <f>VLOOKUP($A74,'DATA for 227'!$B:$X,12,FALSE)</f>
        <v>0</v>
      </c>
      <c r="K74" s="50">
        <f>VLOOKUP($A74,'DATA for 227'!$B:$X,14,FALSE)</f>
        <v>1</v>
      </c>
    </row>
    <row r="75" spans="1:11" ht="43.2" x14ac:dyDescent="0.3">
      <c r="A75" s="119" t="s">
        <v>477</v>
      </c>
      <c r="B75" s="147">
        <v>1</v>
      </c>
      <c r="C75" t="str">
        <f>VLOOKUP(A75,'Address sheet'!A:D,2,FALSE)</f>
        <v>313 S Washington St</v>
      </c>
      <c r="D75" t="str">
        <f>VLOOKUP(A75,'Address sheet'!$A:$D,3,FALSE)</f>
        <v>Delphi</v>
      </c>
      <c r="E75" t="str">
        <f>VLOOKUP(A75,'Address sheet'!$A:$D,4,FALSE)</f>
        <v>Carroll</v>
      </c>
      <c r="F75" s="50" t="str">
        <f>VLOOKUP(A75,'DATA for 227'!$B:$X,7,FALSE)</f>
        <v>manufacturing</v>
      </c>
      <c r="G75" s="50" t="str">
        <f>VLOOKUP($A75,'DATA for 227'!$B:$X,8,FALSE)</f>
        <v>Traffic signal trucks (aerial lifts assisting in repairing signals), Hi-Rail equipment, sign trucks, light rail</v>
      </c>
      <c r="H75" s="50" t="str">
        <f>VLOOKUP($A75,'DATA for 227'!$B:$X,9,FALSE)</f>
        <v>Delphi Body Works, Inc is a local, family owned and operated business that has been providing quality equipment for the traffic signal, sign, railroad, and utility industries since 1848. </v>
      </c>
      <c r="I75" s="50" t="str">
        <f>VLOOKUP($A75,'DATA for 227'!$B:$X,10,FALSE)</f>
        <v>ANSI</v>
      </c>
      <c r="J75" s="50">
        <f>VLOOKUP($A75,'DATA for 227'!$B:$X,12,FALSE)</f>
        <v>0</v>
      </c>
      <c r="K75" s="50">
        <f>VLOOKUP($A75,'DATA for 227'!$B:$X,14,FALSE)</f>
        <v>0</v>
      </c>
    </row>
    <row r="76" spans="1:11" ht="86.4" x14ac:dyDescent="0.3">
      <c r="A76" s="119" t="s">
        <v>486</v>
      </c>
      <c r="B76" s="147">
        <v>1</v>
      </c>
      <c r="C76" t="str">
        <f>VLOOKUP(A76,'Address sheet'!A:D,2,FALSE)</f>
        <v>858 S Williams Rd</v>
      </c>
      <c r="D76" t="str">
        <f>VLOOKUP(A76,'Address sheet'!$A:$D,3,FALSE)</f>
        <v>Frankfort</v>
      </c>
      <c r="E76" t="str">
        <f>VLOOKUP(A76,'Address sheet'!$A:$D,4,FALSE)</f>
        <v>Clinton</v>
      </c>
      <c r="F76" s="50" t="str">
        <f>VLOOKUP(A76,'DATA for 227'!$B:$X,7,FALSE)</f>
        <v xml:space="preserve">manufacturers and sellers </v>
      </c>
      <c r="G76" s="50" t="str">
        <f>VLOOKUP($A76,'DATA for 227'!$B:$X,8,FALSE)</f>
        <v>beauty products</v>
      </c>
      <c r="H76" s="50" t="str">
        <f>VLOOKUP($A76,'DATA for 227'!$B:$X,9,FALSE)</f>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v>
      </c>
      <c r="I76" s="50" t="str">
        <f>VLOOKUP($A76,'DATA for 227'!$B:$X,10,FALSE)</f>
        <v>N</v>
      </c>
      <c r="J76" s="50">
        <f>VLOOKUP($A76,'DATA for 227'!$B:$X,12,FALSE)</f>
        <v>0</v>
      </c>
      <c r="K76" s="50">
        <f>VLOOKUP($A76,'DATA for 227'!$B:$X,14,FALSE)</f>
        <v>0</v>
      </c>
    </row>
    <row r="77" spans="1:11" ht="302.39999999999998" x14ac:dyDescent="0.3">
      <c r="A77" s="119" t="s">
        <v>496</v>
      </c>
      <c r="B77" s="147">
        <v>1</v>
      </c>
      <c r="C77" t="str">
        <f>VLOOKUP(A77,'Address sheet'!A:D,2,FALSE)</f>
        <v>111 E Mildred St</v>
      </c>
      <c r="D77" t="str">
        <f>VLOOKUP(A77,'Address sheet'!$A:$D,3,FALSE)</f>
        <v>LOGANSPORT</v>
      </c>
      <c r="E77" t="str">
        <f>VLOOKUP(A77,'Address sheet'!$A:$D,4,FALSE)</f>
        <v>Cass</v>
      </c>
      <c r="F77" s="50" t="str">
        <f>VLOOKUP(A77,'DATA for 227'!$B:$X,7,FALSE)</f>
        <v>manufacturing</v>
      </c>
      <c r="G77" s="50" t="str">
        <f>VLOOKUP($A77,'DATA for 227'!$B:$X,8,FALSE)</f>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v>
      </c>
      <c r="H77" s="50" t="str">
        <f>VLOOKUP($A77,'DATA for 227'!$B:$X,9,FALSE)</f>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v>
      </c>
      <c r="I77" s="50" t="str">
        <f>VLOOKUP($A77,'DATA for 227'!$B:$X,10,FALSE)</f>
        <v>ASME, CWI</v>
      </c>
      <c r="J77" s="50">
        <f>VLOOKUP($A77,'DATA for 227'!$B:$X,12,FALSE)</f>
        <v>0</v>
      </c>
      <c r="K77" s="50">
        <f>VLOOKUP($A77,'DATA for 227'!$B:$X,14,FALSE)</f>
        <v>0</v>
      </c>
    </row>
    <row r="78" spans="1:11" ht="72" x14ac:dyDescent="0.3">
      <c r="A78" s="119" t="s">
        <v>503</v>
      </c>
      <c r="B78" s="147">
        <v>1</v>
      </c>
      <c r="C78" t="str">
        <f>VLOOKUP(A78,'Address sheet'!A:D,2,FALSE)</f>
        <v>3260 W State Road 28</v>
      </c>
      <c r="D78" t="str">
        <f>VLOOKUP(A78,'Address sheet'!$A:$D,3,FALSE)</f>
        <v>Frankfort</v>
      </c>
      <c r="E78" t="str">
        <f>VLOOKUP(A78,'Address sheet'!$A:$D,4,FALSE)</f>
        <v>Clinton</v>
      </c>
      <c r="F78" s="50" t="str">
        <f>VLOOKUP(A78,'DATA for 227'!$B:$X,7,FALSE)</f>
        <v>Manufacturing and marketing (air filters)</v>
      </c>
      <c r="G78" s="50" t="str">
        <f>VLOOKUP($A78,'DATA for 227'!$B:$X,8,FALSE)</f>
        <v>AEROSPACE &amp; DEFENSE, BULK FLUID STORAGE, COMPRESSOR, COMPRESSED AIR &amp; GAS, DISK DRIVE, ENGINE &amp; VEHICLE, GAS TURBINE, HYDRAULICSI, NDUSTRIAL DUST, FUME &amp; MISTMEMBRANES, PROCESS, PRODUCTION PRINTINGS, EMICONDUCTOR, VENTING</v>
      </c>
      <c r="H78" s="50" t="str">
        <f>VLOOKUP($A78,'DATA for 227'!$B:$X,9,FALSE)</f>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v>
      </c>
      <c r="I78" s="50" t="str">
        <f>VLOOKUP($A78,'DATA for 227'!$B:$X,10,FALSE)</f>
        <v>TS 16949</v>
      </c>
      <c r="J78" s="50">
        <f>VLOOKUP($A78,'DATA for 227'!$B:$X,12,FALSE)</f>
        <v>0</v>
      </c>
      <c r="K78" s="50">
        <f>VLOOKUP($A78,'DATA for 227'!$B:$X,14,FALSE)</f>
        <v>0</v>
      </c>
    </row>
    <row r="79" spans="1:11" ht="57.6" x14ac:dyDescent="0.3">
      <c r="A79" s="119" t="s">
        <v>510</v>
      </c>
      <c r="B79" s="147">
        <v>1</v>
      </c>
      <c r="C79" t="str">
        <f>VLOOKUP(A79,'Address sheet'!A:D,2,FALSE)</f>
        <v>5 Bottle Dr</v>
      </c>
      <c r="D79" t="str">
        <f>VLOOKUP(A79,'Address sheet'!$A:$D,3,FALSE)</f>
        <v>Oxford</v>
      </c>
      <c r="E79" t="str">
        <f>VLOOKUP(A79,'Address sheet'!$A:$D,4,FALSE)</f>
        <v>Benton</v>
      </c>
      <c r="F79" s="50" t="str">
        <f>VLOOKUP(A79,'DATA for 227'!$B:$X,7,FALSE)</f>
        <v>manufacturing (plastic packaging)</v>
      </c>
      <c r="G79" s="50" t="str">
        <f>VLOOKUP($A79,'DATA for 227'!$B:$X,8,FALSE)</f>
        <v>bottle and closures</v>
      </c>
      <c r="H79" s="50" t="str">
        <f>VLOOKUP($A79,'DATA for 227'!$B:$X,9,FALSE)</f>
        <v>Drug Plastics &amp; Glass Co, Inc. is a leading manufacturer of plastic packaging serving the needs of healthcare customers world-wide by providing proprietary package development, innovative packaging solutions and superior quality products and service.</v>
      </c>
      <c r="I79" s="50" t="str">
        <f>VLOOKUP($A79,'DATA for 227'!$B:$X,10,FALSE)</f>
        <v>CGMP</v>
      </c>
      <c r="J79" s="50">
        <f>VLOOKUP($A79,'DATA for 227'!$B:$X,12,FALSE)</f>
        <v>0</v>
      </c>
      <c r="K79" s="50">
        <f>VLOOKUP($A79,'DATA for 227'!$B:$X,14,FALSE)</f>
        <v>0</v>
      </c>
    </row>
    <row r="80" spans="1:11" ht="57.6" x14ac:dyDescent="0.3">
      <c r="A80" s="119" t="s">
        <v>526</v>
      </c>
      <c r="B80" s="147">
        <v>1</v>
      </c>
      <c r="C80" t="str">
        <f>VLOOKUP(A80,'Address sheet'!A:D,2,FALSE)</f>
        <v>204 E Sherry Ln</v>
      </c>
      <c r="D80" t="str">
        <f>VLOOKUP(A80,'Address sheet'!$A:$D,3,FALSE)</f>
        <v>Wolcott</v>
      </c>
      <c r="E80" t="str">
        <f>VLOOKUP(A80,'Address sheet'!$A:$D,4,FALSE)</f>
        <v>White</v>
      </c>
      <c r="F80" s="50" t="str">
        <f>VLOOKUP(A80,'DATA for 227'!$B:$X,7,FALSE)</f>
        <v>manufacturing</v>
      </c>
      <c r="G80" s="50" t="str">
        <f>VLOOKUP($A80,'DATA for 227'!$B:$X,8,FALSE)</f>
        <v>Controls, Sensors and Instrumentation solutions for :                measuring Pressure, air vel, flow, level, temperature, process control, data loggers and recorders, test equipment, valves, air quality, hazardous rated, discounted products.</v>
      </c>
      <c r="H80" s="50" t="str">
        <f>VLOOKUP($A80,'DATA for 227'!$B:$X,9,FALSE)</f>
        <v>designing and manufacturing innovative Controls, Sensors and Instrumentation solutions</v>
      </c>
      <c r="I80" s="50" t="str">
        <f>VLOOKUP($A80,'DATA for 227'!$B:$X,10,FALSE)</f>
        <v>ISO 9001:2008</v>
      </c>
      <c r="J80" s="50">
        <f>VLOOKUP($A80,'DATA for 227'!$B:$X,12,FALSE)</f>
        <v>0</v>
      </c>
      <c r="K80" s="50">
        <f>VLOOKUP($A80,'DATA for 227'!$B:$X,14,FALSE)</f>
        <v>0</v>
      </c>
    </row>
    <row r="81" spans="1:11" ht="72" x14ac:dyDescent="0.3">
      <c r="A81" s="119" t="s">
        <v>534</v>
      </c>
      <c r="B81" s="147">
        <v>2</v>
      </c>
      <c r="C81" t="str">
        <f>VLOOKUP(A81,'Address sheet'!A:D,2,FALSE)</f>
        <v>3893 S State Road 263</v>
      </c>
      <c r="D81" t="str">
        <f>VLOOKUP(A81,'Address sheet'!$A:$D,3,FALSE)</f>
        <v>West Lebanon</v>
      </c>
      <c r="E81" t="str">
        <f>VLOOKUP(A81,'Address sheet'!$A:$D,4,FALSE)</f>
        <v>Warren</v>
      </c>
      <c r="F81" s="50" t="str">
        <f>VLOOKUP(A81,'DATA for 227'!$B:$X,7,FALSE)</f>
        <v>Manufacturing</v>
      </c>
      <c r="G81" s="50" t="str">
        <f>VLOOKUP($A81,'DATA for 227'!$B:$X,8,FALSE)</f>
        <v>assembled machined components, fabricated and welded components </v>
      </c>
      <c r="H81" s="50">
        <f>VLOOKUP($A81,'DATA for 227'!$B:$X,9,FALSE)</f>
        <v>0</v>
      </c>
      <c r="I81" s="50" t="str">
        <f>VLOOKUP($A81,'DATA for 227'!$B:$X,10,FALSE)</f>
        <v>ISO 9002</v>
      </c>
      <c r="J81" s="50">
        <f>VLOOKUP($A81,'DATA for 227'!$B:$X,12,FALSE)</f>
        <v>1</v>
      </c>
      <c r="K81" s="50">
        <f>VLOOKUP($A81,'DATA for 227'!$B:$X,14,FALSE)</f>
        <v>1</v>
      </c>
    </row>
    <row r="82" spans="1:11" ht="28.8" x14ac:dyDescent="0.3">
      <c r="A82" s="119" t="s">
        <v>538</v>
      </c>
      <c r="B82" s="147">
        <v>1</v>
      </c>
      <c r="C82" t="str">
        <f>VLOOKUP(A82,'Address sheet'!A:D,2,FALSE)</f>
        <v>2709 S Freeman Rd</v>
      </c>
      <c r="D82" t="str">
        <f>VLOOKUP(A82,'Address sheet'!$A:$D,3,FALSE)</f>
        <v>Monticello</v>
      </c>
      <c r="E82" t="str">
        <f>VLOOKUP(A82,'Address sheet'!$A:$D,4,FALSE)</f>
        <v>White</v>
      </c>
      <c r="F82" s="50" t="str">
        <f>VLOOKUP(A82,'DATA for 227'!$B:$X,7,FALSE)</f>
        <v>manufacturing</v>
      </c>
      <c r="G82" s="50" t="str">
        <f>VLOOKUP($A82,'DATA for 227'!$B:$X,8,FALSE)</f>
        <v>arrows, stabilizers, bow and arrow cases, quivers, clothing, hats, tools and pro-shops</v>
      </c>
      <c r="H82" s="50">
        <f>VLOOKUP($A82,'DATA for 227'!$B:$X,9,FALSE)</f>
        <v>0</v>
      </c>
      <c r="I82" s="50" t="str">
        <f>VLOOKUP($A82,'DATA for 227'!$B:$X,10,FALSE)</f>
        <v>N</v>
      </c>
      <c r="J82" s="50">
        <f>VLOOKUP($A82,'DATA for 227'!$B:$X,12,FALSE)</f>
        <v>0</v>
      </c>
      <c r="K82" s="50">
        <f>VLOOKUP($A82,'DATA for 227'!$B:$X,14,FALSE)</f>
        <v>0</v>
      </c>
    </row>
    <row r="83" spans="1:11" ht="100.8" x14ac:dyDescent="0.3">
      <c r="A83" s="119" t="s">
        <v>546</v>
      </c>
      <c r="B83" s="147">
        <v>1</v>
      </c>
      <c r="C83" t="str">
        <f>VLOOKUP(A83,'Address sheet'!A:D,2,FALSE)</f>
        <v>616 E Main St</v>
      </c>
      <c r="D83" t="str">
        <f>VLOOKUP(A83,'Address sheet'!$A:$D,3,FALSE)</f>
        <v>Logansport</v>
      </c>
      <c r="E83" t="str">
        <f>VLOOKUP(A83,'Address sheet'!$A:$D,4,FALSE)</f>
        <v>Cass</v>
      </c>
      <c r="F83" s="50" t="str">
        <f>VLOOKUP(A83,'DATA for 227'!$B:$X,7,FALSE)</f>
        <v>Manufacturing (flocking and coating needs)</v>
      </c>
      <c r="G83" s="50" t="str">
        <f>VLOOKUP($A83,'DATA for 227'!$B:$X,8,FALSE)</f>
        <v xml:space="preserve">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v>
      </c>
      <c r="H83" s="50" t="str">
        <f>VLOOKUP($A83,'DATA for 227'!$B:$X,9,FALSE)</f>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v>
      </c>
      <c r="I83" s="50" t="str">
        <f>VLOOKUP($A83,'DATA for 227'!$B:$X,10,FALSE)</f>
        <v>ISO 9001:2015</v>
      </c>
      <c r="J83" s="50">
        <f>VLOOKUP($A83,'DATA for 227'!$B:$X,12,FALSE)</f>
        <v>0</v>
      </c>
      <c r="K83" s="50">
        <f>VLOOKUP($A83,'DATA for 227'!$B:$X,14,FALSE)</f>
        <v>0</v>
      </c>
    </row>
    <row r="84" spans="1:11" ht="129.6" x14ac:dyDescent="0.3">
      <c r="A84" s="119" t="s">
        <v>553</v>
      </c>
      <c r="B84" s="147">
        <v>1</v>
      </c>
      <c r="C84" t="str">
        <f>VLOOKUP(A84,'Address sheet'!A:D,2,FALSE)</f>
        <v>2095 South C.R. 150 E.</v>
      </c>
      <c r="D84" t="str">
        <f>VLOOKUP(A84,'Address sheet'!$A:$D,3,FALSE)</f>
        <v>Logansport</v>
      </c>
      <c r="E84" t="str">
        <f>VLOOKUP(A84,'Address sheet'!$A:$D,4,FALSE)</f>
        <v>Cass</v>
      </c>
      <c r="F84" s="50" t="str">
        <f>VLOOKUP(A84,'DATA for 227'!$B:$X,7,FALSE)</f>
        <v>manufacturing (palletizing and de-paletizing)</v>
      </c>
      <c r="G84" s="50" t="str">
        <f>VLOOKUP($A84,'DATA for 227'!$B:$X,8,FALSE)</f>
        <v>Error 404</v>
      </c>
      <c r="H84" s="50" t="str">
        <f>VLOOKUP($A84,'DATA for 227'!$B:$X,9,FALSE)</f>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v>
      </c>
      <c r="I84" s="50" t="str">
        <f>VLOOKUP($A84,'DATA for 227'!$B:$X,10,FALSE)</f>
        <v>N</v>
      </c>
      <c r="J84" s="50">
        <f>VLOOKUP($A84,'DATA for 227'!$B:$X,12,FALSE)</f>
        <v>0</v>
      </c>
      <c r="K84" s="50">
        <f>VLOOKUP($A84,'DATA for 227'!$B:$X,14,FALSE)</f>
        <v>0</v>
      </c>
    </row>
    <row r="85" spans="1:11" ht="72" x14ac:dyDescent="0.3">
      <c r="A85" s="119" t="s">
        <v>570</v>
      </c>
      <c r="B85" s="147">
        <v>1</v>
      </c>
      <c r="C85" t="str">
        <f>VLOOKUP(A85,'Address sheet'!A:D,2,FALSE)</f>
        <v>2095 S County Road 150 E</v>
      </c>
      <c r="D85" t="str">
        <f>VLOOKUP(A85,'Address sheet'!$A:$D,3,FALSE)</f>
        <v>Logansport</v>
      </c>
      <c r="E85" t="str">
        <f>VLOOKUP(A85,'Address sheet'!$A:$D,4,FALSE)</f>
        <v>Cass</v>
      </c>
      <c r="F85" s="50" t="str">
        <f>VLOOKUP(A85,'DATA for 227'!$B:$X,7,FALSE)</f>
        <v>Manufacturing</v>
      </c>
      <c r="G85" s="50">
        <f>VLOOKUP($A85,'DATA for 227'!$B:$X,8,FALSE)</f>
        <v>0</v>
      </c>
      <c r="H85" s="50" t="str">
        <f>VLOOKUP($A85,'DATA for 227'!$B:$X,9,FALSE)</f>
        <v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v>
      </c>
      <c r="I85" s="50" t="str">
        <f>VLOOKUP($A85,'DATA for 227'!$B:$X,10,FALSE)</f>
        <v>N</v>
      </c>
      <c r="J85" s="50">
        <f>VLOOKUP($A85,'DATA for 227'!$B:$X,12,FALSE)</f>
        <v>0</v>
      </c>
      <c r="K85" s="50">
        <f>VLOOKUP($A85,'DATA for 227'!$B:$X,14,FALSE)</f>
        <v>0</v>
      </c>
    </row>
    <row r="86" spans="1:11" x14ac:dyDescent="0.3">
      <c r="A86" s="119" t="s">
        <v>580</v>
      </c>
      <c r="B86" s="147">
        <v>1</v>
      </c>
      <c r="C86" t="str">
        <f>VLOOKUP(A86,'Address sheet'!A:D,2,FALSE)</f>
        <v>1509 Woodlawn Avenue</v>
      </c>
      <c r="D86" t="str">
        <f>VLOOKUP(A86,'Address sheet'!$A:$D,3,FALSE)</f>
        <v>Logansport</v>
      </c>
      <c r="E86" t="str">
        <f>VLOOKUP(A86,'Address sheet'!$A:$D,4,FALSE)</f>
        <v>Cass</v>
      </c>
      <c r="F86" s="50" t="str">
        <f>VLOOKUP(A86,'DATA for 227'!$B:$X,7,FALSE)</f>
        <v>Manufacturing</v>
      </c>
      <c r="G86" s="50">
        <f>VLOOKUP($A86,'DATA for 227'!$B:$X,8,FALSE)</f>
        <v>0</v>
      </c>
      <c r="H86" s="50" t="str">
        <f>VLOOKUP($A86,'DATA for 227'!$B:$X,9,FALSE)</f>
        <v>HVAC</v>
      </c>
      <c r="I86" s="50" t="str">
        <f>VLOOKUP($A86,'DATA for 227'!$B:$X,10,FALSE)</f>
        <v>TS 16949:2009, ISO 9001, ISO 14000, ISO 13485</v>
      </c>
      <c r="J86" s="50">
        <f>VLOOKUP($A86,'DATA for 227'!$B:$X,12,FALSE)</f>
        <v>0</v>
      </c>
      <c r="K86" s="50">
        <f>VLOOKUP($A86,'DATA for 227'!$B:$X,14,FALSE)</f>
        <v>0</v>
      </c>
    </row>
    <row r="87" spans="1:11" x14ac:dyDescent="0.3">
      <c r="A87" s="119" t="s">
        <v>587</v>
      </c>
      <c r="B87" s="147">
        <v>1</v>
      </c>
      <c r="C87" t="str">
        <f>VLOOKUP(A87,'Address sheet'!A:D,2,FALSE)</f>
        <v>1650 Lilly Rd</v>
      </c>
      <c r="D87" t="str">
        <f>VLOOKUP(A87,'Address sheet'!$A:$D,3,FALSE)</f>
        <v>Lafayette</v>
      </c>
      <c r="E87" t="str">
        <f>VLOOKUP(A87,'Address sheet'!$A:$D,4,FALSE)</f>
        <v>Tippecanoe</v>
      </c>
      <c r="F87" s="50" t="str">
        <f>VLOOKUP(A87,'DATA for 227'!$B:$X,7,FALSE)</f>
        <v xml:space="preserve">chemicals manufacturer </v>
      </c>
      <c r="G87" s="50">
        <f>VLOOKUP($A87,'DATA for 227'!$B:$X,8,FALSE)</f>
        <v>0</v>
      </c>
      <c r="H87" s="50">
        <f>VLOOKUP($A87,'DATA for 227'!$B:$X,9,FALSE)</f>
        <v>0</v>
      </c>
      <c r="I87" s="50" t="str">
        <f>VLOOKUP($A87,'DATA for 227'!$B:$X,10,FALSE)</f>
        <v>ISO 9001:2008, ISO 140001:2004</v>
      </c>
      <c r="J87" s="50">
        <f>VLOOKUP($A87,'DATA for 227'!$B:$X,12,FALSE)</f>
        <v>0</v>
      </c>
      <c r="K87" s="50">
        <f>VLOOKUP($A87,'DATA for 227'!$B:$X,14,FALSE)</f>
        <v>0</v>
      </c>
    </row>
    <row r="88" spans="1:11" ht="72" x14ac:dyDescent="0.3">
      <c r="A88" s="119" t="s">
        <v>591</v>
      </c>
      <c r="B88" s="147">
        <v>1</v>
      </c>
      <c r="C88" t="str">
        <f>VLOOKUP(A88,'Address sheet'!A:D,2,FALSE)</f>
        <v>1650 Lilly Rd</v>
      </c>
      <c r="D88" t="str">
        <f>VLOOKUP(A88,'Address sheet'!$A:$D,3,FALSE)</f>
        <v>Lafayette</v>
      </c>
      <c r="E88" t="str">
        <f>VLOOKUP(A88,'Address sheet'!$A:$D,4,FALSE)</f>
        <v>Tippecanoe</v>
      </c>
      <c r="F88" s="50" t="str">
        <f>VLOOKUP(A88,'DATA for 227'!$B:$X,7,FALSE)</f>
        <v xml:space="preserve">chemicals manufacturer </v>
      </c>
      <c r="G88" s="50">
        <f>VLOOKUP($A88,'DATA for 227'!$B:$X,8,FALSE)</f>
        <v>0</v>
      </c>
      <c r="H88" s="50">
        <f>VLOOKUP($A88,'DATA for 227'!$B:$X,9,FALSE)</f>
        <v>0</v>
      </c>
      <c r="I88" s="50" t="str">
        <f>VLOOKUP($A88,'DATA for 227'!$B:$X,10,FALSE)</f>
        <v>ISO 9001:2008, ISO 140001:2004</v>
      </c>
      <c r="J88" s="50">
        <f>VLOOKUP($A88,'DATA for 227'!$B:$X,12,FALSE)</f>
        <v>0</v>
      </c>
      <c r="K88" s="50">
        <f>VLOOKUP($A88,'DATA for 227'!$B:$X,14,FALSE)</f>
        <v>0</v>
      </c>
    </row>
    <row r="89" spans="1:11" ht="72" x14ac:dyDescent="0.3">
      <c r="A89" s="119" t="s">
        <v>606</v>
      </c>
      <c r="B89" s="147">
        <v>1</v>
      </c>
      <c r="C89" t="str">
        <f>VLOOKUP(A89,'Address sheet'!A:D,2,FALSE)</f>
        <v>11778 S 600 W</v>
      </c>
      <c r="D89" t="str">
        <f>VLOOKUP(A89,'Address sheet'!$A:$D,3,FALSE)</f>
        <v>Covington</v>
      </c>
      <c r="E89" t="str">
        <f>VLOOKUP(A89,'Address sheet'!$A:$D,4,FALSE)</f>
        <v>Warren</v>
      </c>
      <c r="F89" s="50" t="str">
        <f>VLOOKUP(A89,'DATA for 227'!$B:$X,7,FALSE)</f>
        <v>Manufacturing</v>
      </c>
      <c r="G89" s="50" t="str">
        <f>VLOOKUP($A89,'DATA for 227'!$B:$X,8,FALSE)</f>
        <v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v>
      </c>
      <c r="H89" s="50" t="str">
        <f>VLOOKUP($A89,'DATA for 227'!$B:$X,9,FALSE)</f>
        <v>There is a warehouse in Covington, IN and Manufacturing facility in danville, FOR products, go to HISTORY section of the company</v>
      </c>
      <c r="I89" s="50" t="str">
        <f>VLOOKUP($A89,'DATA for 227'!$B:$X,10,FALSE)</f>
        <v>N</v>
      </c>
      <c r="J89" s="50">
        <f>VLOOKUP($A89,'DATA for 227'!$B:$X,12,FALSE)</f>
        <v>0</v>
      </c>
      <c r="K89" s="50">
        <f>VLOOKUP($A89,'DATA for 227'!$B:$X,14,FALSE)</f>
        <v>0</v>
      </c>
    </row>
    <row r="90" spans="1:11" ht="86.4" x14ac:dyDescent="0.3">
      <c r="A90" s="119" t="s">
        <v>613</v>
      </c>
      <c r="B90" s="147">
        <v>1</v>
      </c>
      <c r="C90" t="str">
        <f>VLOOKUP(A90,'Address sheet'!A:D,2,FALSE)</f>
        <v>3595 W State Road 28</v>
      </c>
      <c r="D90" t="str">
        <f>VLOOKUP(A90,'Address sheet'!$A:$D,3,FALSE)</f>
        <v>Frankfort</v>
      </c>
      <c r="E90" t="str">
        <f>VLOOKUP(A90,'Address sheet'!$A:$D,4,FALSE)</f>
        <v>Clinton</v>
      </c>
      <c r="F90" s="50" t="str">
        <f>VLOOKUP(A90,'DATA for 227'!$B:$X,7,FALSE)</f>
        <v>manufacturing</v>
      </c>
      <c r="G90" s="50" t="str">
        <f>VLOOKUP($A90,'DATA for 227'!$B:$X,8,FALSE)</f>
        <v>markets covered: automobile, industrial, aerospace, building/constructions                                                                 Products: Externally and intermnally threaded fastening systems, TORX/TORX Plus, engineered specials</v>
      </c>
      <c r="H90" s="50" t="str">
        <f>VLOOKUP($A90,'DATA for 227'!$B:$X,9,FALSE)</f>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v>
      </c>
      <c r="I90" s="50" t="str">
        <f>VLOOKUP($A90,'DATA for 227'!$B:$X,10,FALSE)</f>
        <v>N</v>
      </c>
      <c r="J90" s="50">
        <f>VLOOKUP($A90,'DATA for 227'!$B:$X,12,FALSE)</f>
        <v>0</v>
      </c>
      <c r="K90" s="50">
        <f>VLOOKUP($A90,'DATA for 227'!$B:$X,14,FALSE)</f>
        <v>0</v>
      </c>
    </row>
    <row r="91" spans="1:11" ht="72" x14ac:dyDescent="0.3">
      <c r="A91" s="119" t="s">
        <v>619</v>
      </c>
      <c r="B91" s="147">
        <v>1</v>
      </c>
      <c r="C91" t="str">
        <f>VLOOKUP(A91,'Address sheet'!A:D,2,FALSE)</f>
        <v>215 E Van Buren St</v>
      </c>
      <c r="D91" t="str">
        <f>VLOOKUP(A91,'Address sheet'!$A:$D,3,FALSE)</f>
        <v>Veedersburg</v>
      </c>
      <c r="E91" t="str">
        <f>VLOOKUP(A91,'Address sheet'!$A:$D,4,FALSE)</f>
        <v>Fountain</v>
      </c>
      <c r="F91" s="50" t="str">
        <f>VLOOKUP(A91,'DATA for 227'!$B:$X,7,FALSE)</f>
        <v>manufacturing (foundry)</v>
      </c>
      <c r="G91" s="50" t="str">
        <f>VLOOKUP($A91,'DATA for 227'!$B:$X,8,FALSE)</f>
        <v>Core Processes: Oil Sand, Shell, CO2, SO2, Pep-Set, Furan Warmbox; Core Machines: Shalco U-180’s, Redford 44A, 16, 22, CB-5, CB-10, BP6A, Dep 100, Carver Batch &amp; Continuous Mixers; Castings Produced: Pumps, Hydraulics, Motor Ends, Gearboxes, Pulleys, Machine Tools, Agricultural and Prototypes;</v>
      </c>
      <c r="H91" s="50">
        <f>VLOOKUP($A91,'DATA for 227'!$B:$X,9,FALSE)</f>
        <v>0</v>
      </c>
      <c r="I91" s="50" t="str">
        <f>VLOOKUP($A91,'DATA for 227'!$B:$X,10,FALSE)</f>
        <v>N</v>
      </c>
      <c r="J91" s="50">
        <f>VLOOKUP($A91,'DATA for 227'!$B:$X,12,FALSE)</f>
        <v>0</v>
      </c>
      <c r="K91" s="50">
        <f>VLOOKUP($A91,'DATA for 227'!$B:$X,14,FALSE)</f>
        <v>0</v>
      </c>
    </row>
    <row r="92" spans="1:11" ht="72" x14ac:dyDescent="0.3">
      <c r="A92" s="119" t="s">
        <v>625</v>
      </c>
      <c r="B92" s="147">
        <v>1</v>
      </c>
      <c r="C92" t="str">
        <f>VLOOKUP(A92,'Address sheet'!A:D,2,FALSE)</f>
        <v>4385 S 1450 W</v>
      </c>
      <c r="D92" t="str">
        <f>VLOOKUP(A92,'Address sheet'!$A:$D,3,FALSE)</f>
        <v>Francesville</v>
      </c>
      <c r="E92" t="str">
        <f>VLOOKUP(A92,'Address sheet'!$A:$D,4,FALSE)</f>
        <v>Pulaski</v>
      </c>
      <c r="F92" s="50" t="str">
        <f>VLOOKUP(A92,'DATA for 227'!$B:$X,7,FALSE)</f>
        <v>manufacturing</v>
      </c>
      <c r="G92" s="50" t="str">
        <f>VLOOKUP($A92,'DATA for 227'!$B:$X,8,FALSE)</f>
        <v>accessories, fittings, pipe, PVC</v>
      </c>
      <c r="H92" s="50" t="str">
        <f>VLOOKUP($A92,'DATA for 227'!$B:$X,9,FALSE)</f>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v>
      </c>
      <c r="I92" s="50" t="str">
        <f>VLOOKUP($A92,'DATA for 227'!$B:$X,10,FALSE)</f>
        <v>N</v>
      </c>
      <c r="J92" s="50">
        <f>VLOOKUP($A92,'DATA for 227'!$B:$X,12,FALSE)</f>
        <v>0</v>
      </c>
      <c r="K92" s="50">
        <f>VLOOKUP($A92,'DATA for 227'!$B:$X,14,FALSE)</f>
        <v>0</v>
      </c>
    </row>
    <row r="93" spans="1:11" x14ac:dyDescent="0.3">
      <c r="A93" s="119" t="s">
        <v>630</v>
      </c>
      <c r="B93" s="147">
        <v>1</v>
      </c>
      <c r="C93" t="str">
        <f>VLOOKUP(A93,'Address sheet'!A:D,2,FALSE)</f>
        <v>165 S County Road 300 W</v>
      </c>
      <c r="D93" t="str">
        <f>VLOOKUP(A93,'Address sheet'!$A:$D,3,FALSE)</f>
        <v>Frankfort</v>
      </c>
      <c r="E93" t="str">
        <f>VLOOKUP(A93,'Address sheet'!$A:$D,4,FALSE)</f>
        <v>Clinton</v>
      </c>
      <c r="F93" s="50" t="str">
        <f>VLOOKUP(A93,'DATA for 227'!$B:$X,7,FALSE)</f>
        <v>Lays manufacturer</v>
      </c>
      <c r="G93" s="50" t="str">
        <f>VLOOKUP($A93,'DATA for 227'!$B:$X,8,FALSE)</f>
        <v>Lays and co.</v>
      </c>
      <c r="H93" s="50">
        <f>VLOOKUP($A93,'DATA for 227'!$B:$X,9,FALSE)</f>
        <v>0</v>
      </c>
      <c r="I93" s="50" t="str">
        <f>VLOOKUP($A93,'DATA for 227'!$B:$X,10,FALSE)</f>
        <v>N</v>
      </c>
      <c r="J93" s="50">
        <f>VLOOKUP($A93,'DATA for 227'!$B:$X,12,FALSE)</f>
        <v>0</v>
      </c>
      <c r="K93" s="50">
        <f>VLOOKUP($A93,'DATA for 227'!$B:$X,14,FALSE)</f>
        <v>0</v>
      </c>
    </row>
    <row r="94" spans="1:11" x14ac:dyDescent="0.3">
      <c r="A94" s="119" t="s">
        <v>635</v>
      </c>
      <c r="B94" s="147">
        <v>1</v>
      </c>
      <c r="C94" t="str">
        <f>VLOOKUP(A94,'Address sheet'!A:D,2,FALSE)</f>
        <v>2418 West County Road 400 South</v>
      </c>
      <c r="D94" t="str">
        <f>VLOOKUP(A94,'Address sheet'!$A:$D,3,FALSE)</f>
        <v>Crawfordsville</v>
      </c>
      <c r="E94" t="str">
        <f>VLOOKUP(A94,'Address sheet'!$A:$D,4,FALSE)</f>
        <v>Montgomery</v>
      </c>
      <c r="F94" s="50" t="str">
        <f>VLOOKUP(A94,'DATA for 227'!$B:$X,7,FALSE)</f>
        <v>Manufactureing</v>
      </c>
      <c r="G94" s="50" t="str">
        <f>VLOOKUP($A94,'DATA for 227'!$B:$X,8,FALSE)</f>
        <v>NO WEBSITE IS FOUND</v>
      </c>
      <c r="H94" s="50">
        <f>VLOOKUP($A94,'DATA for 227'!$B:$X,9,FALSE)</f>
        <v>0</v>
      </c>
      <c r="I94" s="50" t="str">
        <f>VLOOKUP($A94,'DATA for 227'!$B:$X,10,FALSE)</f>
        <v>N</v>
      </c>
      <c r="J94" s="50">
        <f>VLOOKUP($A94,'DATA for 227'!$B:$X,12,FALSE)</f>
        <v>0</v>
      </c>
      <c r="K94" s="50">
        <f>VLOOKUP($A94,'DATA for 227'!$B:$X,14,FALSE)</f>
        <v>0</v>
      </c>
    </row>
    <row r="95" spans="1:11" ht="72" x14ac:dyDescent="0.3">
      <c r="A95" s="119" t="s">
        <v>639</v>
      </c>
      <c r="B95" s="147">
        <v>1</v>
      </c>
      <c r="C95" t="str">
        <f>VLOOKUP(A95,'Address sheet'!A:D,2,FALSE)</f>
        <v>480 E 150 S</v>
      </c>
      <c r="D95" t="str">
        <f>VLOOKUP(A95,'Address sheet'!$A:$D,3,FALSE)</f>
        <v>Winamac</v>
      </c>
      <c r="E95" t="str">
        <f>VLOOKUP(A95,'Address sheet'!$A:$D,4,FALSE)</f>
        <v>Pulaski</v>
      </c>
      <c r="F95" s="50" t="str">
        <f>VLOOKUP(A95,'DATA for 227'!$B:$X,7,FALSE)</f>
        <v>manufacturing</v>
      </c>
      <c r="G95" s="50" t="str">
        <f>VLOOKUP($A95,'DATA for 227'!$B:$X,8,FALSE)</f>
        <v>hoists, container handlers and trailers</v>
      </c>
      <c r="H95" s="50" t="str">
        <f>VLOOKUP($A95,'DATA for 227'!$B:$X,9,FALSE)</f>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v>
      </c>
      <c r="I95" s="50" t="str">
        <f>VLOOKUP($A95,'DATA for 227'!$B:$X,10,FALSE)</f>
        <v>N</v>
      </c>
      <c r="J95" s="50">
        <f>VLOOKUP($A95,'DATA for 227'!$B:$X,12,FALSE)</f>
        <v>0</v>
      </c>
      <c r="K95" s="50">
        <f>VLOOKUP($A95,'DATA for 227'!$B:$X,14,FALSE)</f>
        <v>0</v>
      </c>
    </row>
    <row r="96" spans="1:11" ht="201.6" x14ac:dyDescent="0.3">
      <c r="A96" s="119" t="s">
        <v>643</v>
      </c>
      <c r="B96" s="147">
        <v>1</v>
      </c>
      <c r="C96" t="str">
        <f>VLOOKUP(A96,'Address sheet'!A:D,2,FALSE)</f>
        <v>612 W 11th St</v>
      </c>
      <c r="D96" t="str">
        <f>VLOOKUP(A96,'Address sheet'!$A:$D,3,FALSE)</f>
        <v>Winamac</v>
      </c>
      <c r="E96" t="str">
        <f>VLOOKUP(A96,'Address sheet'!$A:$D,4,FALSE)</f>
        <v>Pulaski</v>
      </c>
      <c r="F96" s="50" t="str">
        <f>VLOOKUP(A96,'DATA for 227'!$B:$X,7,FALSE)</f>
        <v>manufacturing</v>
      </c>
      <c r="G96" s="50" t="str">
        <f>VLOOKUP($A96,'DATA for 227'!$B:$X,8,FALSE)</f>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v>
      </c>
      <c r="H96" s="50" t="str">
        <f>VLOOKUP($A96,'DATA for 227'!$B:$X,9,FALSE)</f>
        <v> a premier designer and manufacturer of waste equipment of all types.</v>
      </c>
      <c r="I96" s="50" t="str">
        <f>VLOOKUP($A96,'DATA for 227'!$B:$X,10,FALSE)</f>
        <v>N</v>
      </c>
      <c r="J96" s="50">
        <f>VLOOKUP($A96,'DATA for 227'!$B:$X,12,FALSE)</f>
        <v>0</v>
      </c>
      <c r="K96" s="50">
        <f>VLOOKUP($A96,'DATA for 227'!$B:$X,14,FALSE)</f>
        <v>0</v>
      </c>
    </row>
    <row r="97" spans="1:11" ht="72" x14ac:dyDescent="0.3">
      <c r="A97" s="119" t="s">
        <v>657</v>
      </c>
      <c r="B97" s="147">
        <v>1</v>
      </c>
      <c r="C97" t="str">
        <f>VLOOKUP(A97,'Address sheet'!A:D,2,FALSE)</f>
        <v>2251 Staggerwing Ln</v>
      </c>
      <c r="D97" t="str">
        <f>VLOOKUP(A97,'Address sheet'!$A:$D,3,FALSE)</f>
        <v>Lafayette</v>
      </c>
      <c r="E97" t="str">
        <f>VLOOKUP(A97,'Address sheet'!$A:$D,4,FALSE)</f>
        <v>Tippecanoe</v>
      </c>
      <c r="F97" s="50" t="str">
        <f>VLOOKUP(A97,'DATA for 227'!$B:$X,7,FALSE)</f>
        <v>aircraft manufacturers</v>
      </c>
      <c r="G97" s="50" t="str">
        <f>VLOOKUP($A97,'DATA for 227'!$B:$X,8,FALSE)</f>
        <v>Genesis aircraft design, wind tunnels</v>
      </c>
      <c r="H97" s="50" t="str">
        <f>VLOOKUP($A97,'DATA for 227'!$B:$X,9,FALSE)</f>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v>
      </c>
      <c r="I97" s="50" t="str">
        <f>VLOOKUP($A97,'DATA for 227'!$B:$X,10,FALSE)</f>
        <v>N</v>
      </c>
      <c r="J97" s="50">
        <f>VLOOKUP($A97,'DATA for 227'!$B:$X,12,FALSE)</f>
        <v>0</v>
      </c>
      <c r="K97" s="50">
        <f>VLOOKUP($A97,'DATA for 227'!$B:$X,14,FALSE)</f>
        <v>0</v>
      </c>
    </row>
    <row r="98" spans="1:11" ht="86.4" x14ac:dyDescent="0.3">
      <c r="A98" s="119" t="s">
        <v>663</v>
      </c>
      <c r="B98" s="147">
        <v>1</v>
      </c>
      <c r="C98" t="str">
        <f>VLOOKUP(A98,'Address sheet'!A:D,2,FALSE)</f>
        <v>5262 N East Shafer Dr</v>
      </c>
      <c r="D98" t="str">
        <f>VLOOKUP(A98,'Address sheet'!$A:$D,3,FALSE)</f>
        <v>Monticello</v>
      </c>
      <c r="E98" t="str">
        <f>VLOOKUP(A98,'Address sheet'!$A:$D,4,FALSE)</f>
        <v>White</v>
      </c>
      <c r="F98" s="50" t="str">
        <f>VLOOKUP(A98,'DATA for 227'!$B:$X,7,FALSE)</f>
        <v>manufacturing</v>
      </c>
      <c r="G98" s="50" t="str">
        <f>VLOOKUP($A98,'DATA for 227'!$B:$X,8,FALSE)</f>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v>
      </c>
      <c r="H98" s="50" t="str">
        <f>VLOOKUP($A98,'DATA for 227'!$B:$X,9,FALSE)</f>
        <v>At Girtz, we use cutting edge 3D CAD technology to verify design accuracy and ensure precise component placement before any fabrication work begins. Our design layouts are a benchmark in the industry, allowing us to complete complex projects with very short lead times.</v>
      </c>
      <c r="I98" s="50" t="str">
        <f>VLOOKUP($A98,'DATA for 227'!$B:$X,10,FALSE)</f>
        <v>ISO 9001</v>
      </c>
      <c r="J98" s="50">
        <f>VLOOKUP($A98,'DATA for 227'!$B:$X,12,FALSE)</f>
        <v>1</v>
      </c>
      <c r="K98" s="50">
        <f>VLOOKUP($A98,'DATA for 227'!$B:$X,14,FALSE)</f>
        <v>0</v>
      </c>
    </row>
    <row r="99" spans="1:11" x14ac:dyDescent="0.3">
      <c r="A99" s="119" t="s">
        <v>700</v>
      </c>
      <c r="B99" s="147">
        <v>1</v>
      </c>
      <c r="C99" t="str">
        <f>VLOOKUP(A99,'Address sheet'!A:D,2,FALSE)</f>
        <v>1100 E. ELMORE ST</v>
      </c>
      <c r="D99" t="str">
        <f>VLOOKUP(A99,'Address sheet'!$A:$D,3,FALSE)</f>
        <v>Crawfordsville</v>
      </c>
      <c r="E99" t="str">
        <f>VLOOKUP(A99,'Address sheet'!$A:$D,4,FALSE)</f>
        <v>Montgomery</v>
      </c>
      <c r="F99" s="50" t="str">
        <f>VLOOKUP(A99,'DATA for 227'!$B:$X,7,FALSE)</f>
        <v>manufacturing (machine shop)</v>
      </c>
      <c r="G99" s="50" t="str">
        <f>VLOOKUP($A99,'DATA for 227'!$B:$X,8,FALSE)</f>
        <v>welding, machining and assembly &amp; production</v>
      </c>
      <c r="H99" s="50">
        <f>VLOOKUP($A99,'DATA for 227'!$B:$X,9,FALSE)</f>
        <v>0</v>
      </c>
      <c r="I99" s="50" t="str">
        <f>VLOOKUP($A99,'DATA for 227'!$B:$X,10,FALSE)</f>
        <v>N</v>
      </c>
      <c r="J99" s="50">
        <f>VLOOKUP($A99,'DATA for 227'!$B:$X,12,FALSE)</f>
        <v>0</v>
      </c>
      <c r="K99" s="50">
        <f>VLOOKUP($A99,'DATA for 227'!$B:$X,14,FALSE)</f>
        <v>0</v>
      </c>
    </row>
    <row r="100" spans="1:11" ht="43.2" x14ac:dyDescent="0.3">
      <c r="A100" s="138" t="s">
        <v>706</v>
      </c>
      <c r="B100" s="147">
        <v>1</v>
      </c>
      <c r="C100" t="str">
        <f>VLOOKUP(A100,'Address sheet'!A:D,2,FALSE)</f>
        <v>500 W Clinton St Ste 2</v>
      </c>
      <c r="D100" t="str">
        <f>VLOOKUP(A100,'Address sheet'!$A:$D,3,FALSE)</f>
        <v>Logansport</v>
      </c>
      <c r="E100" t="str">
        <f>VLOOKUP(A100,'Address sheet'!$A:$D,4,FALSE)</f>
        <v>Cass</v>
      </c>
      <c r="F100" s="50" t="str">
        <f>VLOOKUP(A100,'DATA for 227'!$B:$X,7,FALSE)</f>
        <v>manufacturing (heat treatment)</v>
      </c>
      <c r="G100" s="50" t="str">
        <f>VLOOKUP($A100,'DATA for 227'!$B:$X,8,FALSE)</f>
        <v>Target products: Springs, Clips, Safety Restraint Components, Hangers, Brackets, Ballistic Nails, Automotive Door Components, Auger bits, Washer Races, Spacers, Tubes, Screw Drivers blades</v>
      </c>
      <c r="H100" s="50" t="str">
        <f>VLOOKUP($A100,'DATA for 227'!$B:$X,9,FALSE)</f>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v>
      </c>
      <c r="I100" s="50" t="str">
        <f>VLOOKUP($A100,'DATA for 227'!$B:$X,10,FALSE)</f>
        <v>ISO 9001:2015</v>
      </c>
      <c r="J100" s="50">
        <f>VLOOKUP($A100,'DATA for 227'!$B:$X,12,FALSE)</f>
        <v>0</v>
      </c>
      <c r="K100" s="50">
        <f>VLOOKUP($A100,'DATA for 227'!$B:$X,14,FALSE)</f>
        <v>0</v>
      </c>
    </row>
    <row r="101" spans="1:11" x14ac:dyDescent="0.3">
      <c r="A101" s="119" t="s">
        <v>713</v>
      </c>
      <c r="B101" s="147">
        <v>2</v>
      </c>
      <c r="C101" t="str">
        <f>VLOOKUP(A101,'Address sheet'!A:D,2,FALSE)</f>
        <v>900 Mound Street</v>
      </c>
      <c r="D101" t="str">
        <f>VLOOKUP(A101,'Address sheet'!$A:$D,3,FALSE)</f>
        <v>Attica</v>
      </c>
      <c r="E101" t="str">
        <f>VLOOKUP(A101,'Address sheet'!$A:$D,4,FALSE)</f>
        <v>Fountain</v>
      </c>
      <c r="F101" s="50" t="str">
        <f>VLOOKUP(A101,'DATA for 227'!$B:$X,7,FALSE)</f>
        <v>Manufacturing</v>
      </c>
      <c r="G101" s="50" t="str">
        <f>VLOOKUP($A101,'DATA for 227'!$B:$X,8,FALSE)</f>
        <v>precision engineered steel castings</v>
      </c>
      <c r="H101" s="50">
        <f>VLOOKUP($A101,'DATA for 227'!$B:$X,9,FALSE)</f>
        <v>0</v>
      </c>
      <c r="I101" s="50" t="str">
        <f>VLOOKUP($A101,'DATA for 227'!$B:$X,10,FALSE)</f>
        <v xml:space="preserve">ISO 9001:2015 </v>
      </c>
      <c r="J101" s="50">
        <f>VLOOKUP($A101,'DATA for 227'!$B:$X,12,FALSE)</f>
        <v>0</v>
      </c>
      <c r="K101" s="50">
        <f>VLOOKUP($A101,'DATA for 227'!$B:$X,14,FALSE)</f>
        <v>0</v>
      </c>
    </row>
    <row r="102" spans="1:11" ht="144" x14ac:dyDescent="0.3">
      <c r="A102" s="119" t="s">
        <v>739</v>
      </c>
      <c r="B102" s="147">
        <v>1</v>
      </c>
      <c r="C102" t="str">
        <f>VLOOKUP(A102,'Address sheet'!A:D,2,FALSE)</f>
        <v>200 N Meridian Line Rd</v>
      </c>
      <c r="D102" t="str">
        <f>VLOOKUP(A102,'Address sheet'!$A:$D,3,FALSE)</f>
        <v>Camden</v>
      </c>
      <c r="E102" t="str">
        <f>VLOOKUP(A102,'Address sheet'!$A:$D,4,FALSE)</f>
        <v>Carroll</v>
      </c>
      <c r="F102" s="50" t="str">
        <f>VLOOKUP(A102,'DATA for 227'!$B:$X,7,FALSE)</f>
        <v>manufacturing</v>
      </c>
      <c r="G102" s="50" t="str">
        <f>VLOOKUP($A102,'DATA for 227'!$B:$X,8,FALSE)</f>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v>
      </c>
      <c r="H102" s="50" t="str">
        <f>VLOOKUP($A102,'DATA for 227'!$B:$X,9,FALSE)</f>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v>
      </c>
      <c r="I102" s="50" t="str">
        <f>VLOOKUP($A102,'DATA for 227'!$B:$X,10,FALSE)</f>
        <v>N</v>
      </c>
      <c r="J102" s="50">
        <f>VLOOKUP($A102,'DATA for 227'!$B:$X,12,FALSE)</f>
        <v>0</v>
      </c>
      <c r="K102" s="50">
        <f>VLOOKUP($A102,'DATA for 227'!$B:$X,14,FALSE)</f>
        <v>0</v>
      </c>
    </row>
    <row r="103" spans="1:11" ht="43.2" x14ac:dyDescent="0.3">
      <c r="A103" s="119" t="s">
        <v>743</v>
      </c>
      <c r="B103" s="147">
        <v>1</v>
      </c>
      <c r="C103" t="str">
        <f>VLOOKUP(A103,'Address sheet'!A:D,2,FALSE)</f>
        <v>407 W Main St</v>
      </c>
      <c r="D103" t="str">
        <f>VLOOKUP(A103,'Address sheet'!$A:$D,3,FALSE)</f>
        <v>Fowler</v>
      </c>
      <c r="E103" t="str">
        <f>VLOOKUP(A103,'Address sheet'!$A:$D,4,FALSE)</f>
        <v>Benton</v>
      </c>
      <c r="F103" s="50" t="str">
        <f>VLOOKUP(A103,'DATA for 227'!$B:$X,7,FALSE)</f>
        <v>manufacturing</v>
      </c>
      <c r="G103" s="50" t="str">
        <f>VLOOKUP($A103,'DATA for 227'!$B:$X,8,FALSE)</f>
        <v>Holscher Products, Inc. manufactures wrought iron products. Our product line includes bird feeder poles and accessories, deck hardware, bird baths, and garden items</v>
      </c>
      <c r="H103" s="50" t="str">
        <f>VLOOKUP($A103,'DATA for 227'!$B:$X,9,FALSE)</f>
        <v xml:space="preserve">Holscher Products, Inc. is a wholesale manufacturing company located in Fowler, Indiana.  </v>
      </c>
      <c r="I103" s="50" t="str">
        <f>VLOOKUP($A103,'DATA for 227'!$B:$X,10,FALSE)</f>
        <v>N</v>
      </c>
      <c r="J103" s="50">
        <f>VLOOKUP($A103,'DATA for 227'!$B:$X,12,FALSE)</f>
        <v>0</v>
      </c>
      <c r="K103" s="50">
        <f>VLOOKUP($A103,'DATA for 227'!$B:$X,14,FALSE)</f>
        <v>0</v>
      </c>
    </row>
    <row r="104" spans="1:11" ht="72" x14ac:dyDescent="0.3">
      <c r="A104" s="119" t="s">
        <v>748</v>
      </c>
      <c r="B104" s="147">
        <v>1</v>
      </c>
      <c r="C104" t="str">
        <f>VLOOKUP(A104,'Address sheet'!A:D,2,FALSE)</f>
        <v>1332 18Th St</v>
      </c>
      <c r="D104" t="str">
        <f>VLOOKUP(A104,'Address sheet'!$A:$D,3,FALSE)</f>
        <v>Logansport</v>
      </c>
      <c r="E104" t="str">
        <f>VLOOKUP(A104,'Address sheet'!$A:$D,4,FALSE)</f>
        <v>Cass</v>
      </c>
      <c r="F104" s="50" t="str">
        <f>VLOOKUP(A104,'DATA for 227'!$B:$X,7,FALSE)</f>
        <v>manufacturing</v>
      </c>
      <c r="G104" s="50" t="str">
        <f>VLOOKUP($A104,'DATA for 227'!$B:$X,8,FALSE)</f>
        <v>Precision Plastic Injection Molding: Insert Molding, Color- Matched Molding, Micro Molding, Wire Overmolding, Product Detailing and Decorating; Custom Mold Building Services: Aerospace, Appliance, Automotive, Consumer, Electronics, Heavy Transportation, Military, Sports/Recreation</v>
      </c>
      <c r="H104" s="50" t="str">
        <f>VLOOKUP($A104,'DATA for 227'!$B:$X,9,FALSE)</f>
        <v xml:space="preserve">Plastic fabrication company in Logansport, Indiana; </v>
      </c>
      <c r="I104" s="50" t="str">
        <f>VLOOKUP($A104,'DATA for 227'!$B:$X,10,FALSE)</f>
        <v>ISO/TS 16949:2009</v>
      </c>
      <c r="J104" s="50">
        <f>VLOOKUP($A104,'DATA for 227'!$B:$X,12,FALSE)</f>
        <v>1</v>
      </c>
      <c r="K104" s="50">
        <f>VLOOKUP($A104,'DATA for 227'!$B:$X,14,FALSE)</f>
        <v>0</v>
      </c>
    </row>
    <row r="105" spans="1:11" ht="57.6" x14ac:dyDescent="0.3">
      <c r="A105" s="119" t="s">
        <v>755</v>
      </c>
      <c r="B105" s="147">
        <v>2</v>
      </c>
      <c r="C105" t="str">
        <f>VLOOKUP(A105,'Address sheet'!A:D,2,FALSE)</f>
        <v>2520 E Us Hwy 41</v>
      </c>
      <c r="D105" t="str">
        <f>VLOOKUP(A105,'Address sheet'!$A:$D,3,FALSE)</f>
        <v>Williamsport</v>
      </c>
      <c r="E105" t="str">
        <f>VLOOKUP(A105,'Address sheet'!$A:$D,4,FALSE)</f>
        <v>Warren</v>
      </c>
      <c r="F105" s="50" t="str">
        <f>VLOOKUP(A105,'DATA for 227'!$B:$X,7,FALSE)</f>
        <v>manufacturing</v>
      </c>
      <c r="G105" s="50" t="str">
        <f>VLOOKUP($A105,'DATA for 227'!$B:$X,8,FALSE)</f>
        <v>Research and Engineering Department available for new product development,,Repair services available,,Interlock and Corrugated / Braid Assemblies,,Oval, Square and Rectangle Hoses,,Jacketed / Tracer Assemblies</v>
      </c>
      <c r="H105" s="50">
        <f>VLOOKUP($A105,'DATA for 227'!$B:$X,9,FALSE)</f>
        <v>0</v>
      </c>
      <c r="I105" s="50" t="str">
        <f>VLOOKUP($A105,'DATA for 227'!$B:$X,10,FALSE)</f>
        <v>N</v>
      </c>
      <c r="J105" s="50">
        <f>VLOOKUP($A105,'DATA for 227'!$B:$X,12,FALSE)</f>
        <v>0</v>
      </c>
      <c r="K105" s="50">
        <f>VLOOKUP($A105,'DATA for 227'!$B:$X,14,FALSE)</f>
        <v>0</v>
      </c>
    </row>
    <row r="106" spans="1:11" x14ac:dyDescent="0.3">
      <c r="A106" s="119" t="s">
        <v>767</v>
      </c>
      <c r="B106" s="147">
        <v>1</v>
      </c>
      <c r="C106" t="str">
        <f>VLOOKUP(A106,'Address sheet'!A:D,2,FALSE)</f>
        <v>2600 Concord Rd</v>
      </c>
      <c r="D106" t="str">
        <f>VLOOKUP(A106,'Address sheet'!$A:$D,3,FALSE)</f>
        <v>Lafayette</v>
      </c>
      <c r="E106" t="str">
        <f>VLOOKUP(A106,'Address sheet'!$A:$D,4,FALSE)</f>
        <v>Tippecanoe</v>
      </c>
      <c r="F106" s="50" t="str">
        <f>VLOOKUP(A106,'DATA for 227'!$B:$X,7,FALSE)</f>
        <v>ice cream manufacturing</v>
      </c>
      <c r="G106" s="50">
        <f>VLOOKUP($A106,'DATA for 227'!$B:$X,8,FALSE)</f>
        <v>0</v>
      </c>
      <c r="H106" s="50" t="str">
        <f>VLOOKUP($A106,'DATA for 227'!$B:$X,9,FALSE)</f>
        <v>Manufacturer in Lafayette, Indiana</v>
      </c>
      <c r="I106" s="50" t="str">
        <f>VLOOKUP($A106,'DATA for 227'!$B:$X,10,FALSE)</f>
        <v>N</v>
      </c>
      <c r="J106" s="50">
        <f>VLOOKUP($A106,'DATA for 227'!$B:$X,12,FALSE)</f>
        <v>0</v>
      </c>
      <c r="K106" s="50">
        <f>VLOOKUP($A106,'DATA for 227'!$B:$X,14,FALSE)</f>
        <v>0</v>
      </c>
    </row>
    <row r="107" spans="1:11" ht="100.8" x14ac:dyDescent="0.3">
      <c r="A107" s="119" t="s">
        <v>771</v>
      </c>
      <c r="B107" s="147">
        <v>1</v>
      </c>
      <c r="C107" t="str">
        <f>VLOOKUP(A107,'Address sheet'!A:D,2,FALSE)</f>
        <v>401 s earl ave., suite 1 D</v>
      </c>
      <c r="D107" t="str">
        <f>VLOOKUP(A107,'Address sheet'!$A:$D,3,FALSE)</f>
        <v>Lafayette</v>
      </c>
      <c r="E107" t="str">
        <f>VLOOKUP(A107,'Address sheet'!$A:$D,4,FALSE)</f>
        <v>Tippecanoe</v>
      </c>
      <c r="F107" s="50" t="str">
        <f>VLOOKUP(A107,'DATA for 227'!$B:$X,7,FALSE)</f>
        <v>Manufacturing and ODM</v>
      </c>
      <c r="G107" s="50" t="str">
        <f>VLOOKUP($A107,'DATA for 227'!$B:$X,8,FALSE)</f>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v>
      </c>
      <c r="H107" s="50" t="str">
        <f>VLOOKUP($A107,'DATA for 227'!$B:$X,9,FALSE)</f>
        <v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v>
      </c>
      <c r="I107" s="50" t="str">
        <f>VLOOKUP($A107,'DATA for 227'!$B:$X,10,FALSE)</f>
        <v>ISO 9001</v>
      </c>
      <c r="J107" s="50">
        <f>VLOOKUP($A107,'DATA for 227'!$B:$X,12,FALSE)</f>
        <v>0</v>
      </c>
      <c r="K107" s="50">
        <f>VLOOKUP($A107,'DATA for 227'!$B:$X,14,FALSE)</f>
        <v>0</v>
      </c>
    </row>
    <row r="108" spans="1:11" ht="115.2" x14ac:dyDescent="0.3">
      <c r="A108" s="119" t="s">
        <v>908</v>
      </c>
      <c r="B108" s="147">
        <v>1</v>
      </c>
      <c r="C108" t="str">
        <f>VLOOKUP(A108,'Address sheet'!A:D,2,FALSE)</f>
        <v>1281 Win Hentschel Blvd</v>
      </c>
      <c r="D108" t="str">
        <f>VLOOKUP(A108,'Address sheet'!$A:$D,3,FALSE)</f>
        <v>West Lafayette</v>
      </c>
      <c r="E108" t="str">
        <f>VLOOKUP(A108,'Address sheet'!$A:$D,4,FALSE)</f>
        <v>Tippecanoe</v>
      </c>
      <c r="F108" s="50" t="str">
        <f>VLOOKUP(A108,'DATA for 227'!$B:$X,7,FALSE)</f>
        <v>Manufacturing(microwave filters)</v>
      </c>
      <c r="G108" s="50" t="str">
        <f>VLOOKUP($A108,'DATA for 227'!$B:$X,8,FALSE)</f>
        <v>reconfigurable and static microwave filters</v>
      </c>
      <c r="H108" s="50" t="str">
        <f>VLOOKUP($A108,'DATA for 227'!$B:$X,9,FALSE)</f>
        <v>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v>
      </c>
      <c r="I108" s="50" t="str">
        <f>VLOOKUP($A108,'DATA for 227'!$B:$X,10,FALSE)</f>
        <v>N</v>
      </c>
      <c r="J108" s="50">
        <f>VLOOKUP($A108,'DATA for 227'!$B:$X,12,FALSE)</f>
        <v>0</v>
      </c>
      <c r="K108" s="50">
        <f>VLOOKUP($A108,'DATA for 227'!$B:$X,14,FALSE)</f>
        <v>0</v>
      </c>
    </row>
    <row r="109" spans="1:11" ht="43.2" x14ac:dyDescent="0.3">
      <c r="A109" s="119" t="s">
        <v>914</v>
      </c>
      <c r="B109" s="147">
        <v>1</v>
      </c>
      <c r="C109" t="str">
        <f>VLOOKUP(A109,'Address sheet'!A:D,2,FALSE)</f>
        <v>Hwy 421 S &amp; Cr 100 N</v>
      </c>
      <c r="D109" t="str">
        <f>VLOOKUP(A109,'Address sheet'!$A:$D,3,FALSE)</f>
        <v>Delphi</v>
      </c>
      <c r="E109" t="str">
        <f>VLOOKUP(A109,'Address sheet'!$A:$D,4,FALSE)</f>
        <v>Carroll</v>
      </c>
      <c r="F109" s="50" t="str">
        <f>VLOOKUP(A109,'DATA for 227'!$B:$X,7,FALSE)</f>
        <v>Pork manufacturing</v>
      </c>
      <c r="G109" s="50" t="str">
        <f>VLOOKUP($A109,'DATA for 227'!$B:$X,8,FALSE)</f>
        <v>retail PL: Bacon, sliced boneless ham, boneless ham ,spiral sliced ham, ham steak, ring bolona; foodservice PL: Bacon, pork, ham, deli meats, sausage, pizza toppings</v>
      </c>
      <c r="H109" s="50" t="str">
        <f>VLOOKUP($A109,'DATA for 227'!$B:$X,9,FALSE)</f>
        <v>We’re a fully integrated pork company operating entirely within the heart of the Midwest</v>
      </c>
      <c r="I109" s="50" t="str">
        <f>VLOOKUP($A109,'DATA for 227'!$B:$X,10,FALSE)</f>
        <v>N</v>
      </c>
      <c r="J109" s="50">
        <f>VLOOKUP($A109,'DATA for 227'!$B:$X,12,FALSE)</f>
        <v>0</v>
      </c>
      <c r="K109" s="50">
        <f>VLOOKUP($A109,'DATA for 227'!$B:$X,14,FALSE)</f>
        <v>0</v>
      </c>
    </row>
    <row r="110" spans="1:11" ht="100.8" x14ac:dyDescent="0.3">
      <c r="A110" s="119" t="s">
        <v>919</v>
      </c>
      <c r="B110" s="147">
        <v>1</v>
      </c>
      <c r="C110" t="str">
        <f>VLOOKUP(A110,'Address sheet'!A:D,2,FALSE)</f>
        <v>106 N 2Nd St</v>
      </c>
      <c r="D110" t="str">
        <f>VLOOKUP(A110,'Address sheet'!$A:$D,3,FALSE)</f>
        <v>Wolcott</v>
      </c>
      <c r="E110" t="str">
        <f>VLOOKUP(A110,'Address sheet'!$A:$D,4,FALSE)</f>
        <v>White</v>
      </c>
      <c r="F110" s="50" t="str">
        <f>VLOOKUP(A110,'DATA for 227'!$B:$X,7,FALSE)</f>
        <v>Manufacturer(gift bows)</v>
      </c>
      <c r="G110" s="50" t="str">
        <f>VLOOKUP($A110,'DATA for 227'!$B:$X,8,FALSE)</f>
        <v>Appreciation gift and gift wrap kits</v>
      </c>
      <c r="H110" s="50" t="str">
        <f>VLOOKUP($A110,'DATA for 227'!$B:$X,9,FALSE)</f>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v>
      </c>
      <c r="I110" s="50" t="str">
        <f>VLOOKUP($A110,'DATA for 227'!$B:$X,10,FALSE)</f>
        <v>N</v>
      </c>
      <c r="J110" s="50">
        <f>VLOOKUP($A110,'DATA for 227'!$B:$X,12,FALSE)</f>
        <v>0</v>
      </c>
      <c r="K110" s="50">
        <f>VLOOKUP($A110,'DATA for 227'!$B:$X,14,FALSE)</f>
        <v>0</v>
      </c>
    </row>
    <row r="111" spans="1:11" ht="129.6" x14ac:dyDescent="0.3">
      <c r="A111" s="119" t="s">
        <v>926</v>
      </c>
      <c r="B111" s="147">
        <v>1</v>
      </c>
      <c r="C111" t="str">
        <f>VLOOKUP(A111,'Address sheet'!A:D,2,FALSE)</f>
        <v>925 S 1St St</v>
      </c>
      <c r="D111" t="str">
        <f>VLOOKUP(A111,'Address sheet'!$A:$D,3,FALSE)</f>
        <v>Lafayette</v>
      </c>
      <c r="E111" t="str">
        <f>VLOOKUP(A111,'Address sheet'!$A:$D,4,FALSE)</f>
        <v>Tippecanoe</v>
      </c>
      <c r="F111" s="50" t="str">
        <f>VLOOKUP(A111,'DATA for 227'!$B:$X,7,FALSE)</f>
        <v>Manufacturer(steel fabricating)</v>
      </c>
      <c r="G111" s="50" t="str">
        <f>VLOOKUP($A111,'DATA for 227'!$B:$X,8,FALSE)</f>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v>
      </c>
      <c r="H111" s="50" t="str">
        <f>VLOOKUP($A111,'DATA for 227'!$B:$X,9,FALSE)</f>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v>
      </c>
      <c r="I111" s="50" t="str">
        <f>VLOOKUP($A111,'DATA for 227'!$B:$X,10,FALSE)</f>
        <v>N</v>
      </c>
      <c r="J111" s="50">
        <f>VLOOKUP($A111,'DATA for 227'!$B:$X,12,FALSE)</f>
        <v>0</v>
      </c>
      <c r="K111" s="50">
        <f>VLOOKUP($A111,'DATA for 227'!$B:$X,14,FALSE)</f>
        <v>0</v>
      </c>
    </row>
    <row r="112" spans="1:11" ht="144" x14ac:dyDescent="0.3">
      <c r="A112" s="119" t="s">
        <v>953</v>
      </c>
      <c r="B112" s="147">
        <v>1</v>
      </c>
      <c r="C112" t="str">
        <f>VLOOKUP(A112,'Address sheet'!A:D,2,FALSE)</f>
        <v>7585 S US Highway 35</v>
      </c>
      <c r="D112" t="str">
        <f>VLOOKUP(A112,'Address sheet'!$A:$D,3,FALSE)</f>
        <v>Walton</v>
      </c>
      <c r="E112" t="str">
        <f>VLOOKUP(A112,'Address sheet'!$A:$D,4,FALSE)</f>
        <v>Cass</v>
      </c>
      <c r="F112" s="50" t="str">
        <f>VLOOKUP(A112,'DATA for 227'!$B:$X,7,FALSE)</f>
        <v>Custom Spring Manufacturing</v>
      </c>
      <c r="G112" s="50" t="str">
        <f>VLOOKUP($A112,'DATA for 227'!$B:$X,8,FALSE)</f>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v>
      </c>
      <c r="H112" s="50" t="str">
        <f>VLOOKUP($A112,'DATA for 227'!$B:$X,9,FALSE)</f>
        <v>Ironmonger Spring Company is committed to continued customer satisfaction through competitive pricing and premiere service by focusing on quality parts and product engineering, technical refinement and on-going staff development.</v>
      </c>
      <c r="I112" s="50" t="str">
        <f>VLOOKUP($A112,'DATA for 227'!$B:$X,10,FALSE)</f>
        <v>ISO 9001:2008</v>
      </c>
      <c r="J112" s="50">
        <f>VLOOKUP($A112,'DATA for 227'!$B:$X,12,FALSE)</f>
        <v>1</v>
      </c>
      <c r="K112" s="50">
        <f>VLOOKUP($A112,'DATA for 227'!$B:$X,14,FALSE)</f>
        <v>0</v>
      </c>
    </row>
    <row r="113" spans="1:11" ht="86.4" x14ac:dyDescent="0.3">
      <c r="A113" s="119" t="s">
        <v>977</v>
      </c>
      <c r="B113" s="147">
        <v>1</v>
      </c>
      <c r="C113" t="str">
        <f>VLOOKUP(A113,'Address sheet'!A:D,2,FALSE)</f>
        <v>1200 S 6Th St</v>
      </c>
      <c r="D113" t="str">
        <f>VLOOKUP(A113,'Address sheet'!$A:$D,3,FALSE)</f>
        <v>Monticello</v>
      </c>
      <c r="E113" t="str">
        <f>VLOOKUP(A113,'Address sheet'!$A:$D,4,FALSE)</f>
        <v>White</v>
      </c>
      <c r="F113" s="50" t="str">
        <f>VLOOKUP(A113,'DATA for 227'!$B:$X,7,FALSE)</f>
        <v>furniture manufacturing</v>
      </c>
      <c r="G113" s="50" t="str">
        <f>VLOOKUP($A113,'DATA for 227'!$B:$X,8,FALSE)</f>
        <v>Products: BEVERAGE BUDDIES,PATIO CUSHIONS,PATIO FURNITURE,PATIO UMBRELLAS,OUTDOOR FABRICS,OUTDOOR CURTAINS,CASUAL SEATING,INDOOR COLLECTION</v>
      </c>
      <c r="H113" s="50" t="str">
        <f>VLOOKUP($A113,'DATA for 227'!$B:$X,9,FALSE)</f>
        <v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v>
      </c>
      <c r="I113" s="50" t="str">
        <f>VLOOKUP($A113,'DATA for 227'!$B:$X,10,FALSE)</f>
        <v>N</v>
      </c>
      <c r="J113" s="50">
        <f>VLOOKUP($A113,'DATA for 227'!$B:$X,12,FALSE)</f>
        <v>0</v>
      </c>
      <c r="K113" s="50">
        <f>VLOOKUP($A113,'DATA for 227'!$B:$X,14,FALSE)</f>
        <v>0</v>
      </c>
    </row>
    <row r="114" spans="1:11" x14ac:dyDescent="0.3">
      <c r="A114" s="119" t="s">
        <v>1023</v>
      </c>
      <c r="B114" s="147">
        <v>1</v>
      </c>
      <c r="C114" t="str">
        <f>VLOOKUP(A114,'Address sheet'!A:D,2,FALSE)</f>
        <v>1815 Sagamore Pkwy N</v>
      </c>
      <c r="D114" t="str">
        <f>VLOOKUP(A114,'Address sheet'!$A:$D,3,FALSE)</f>
        <v>Lafayette</v>
      </c>
      <c r="E114" t="str">
        <f>VLOOKUP(A114,'Address sheet'!$A:$D,4,FALSE)</f>
        <v>Tippecanoe</v>
      </c>
      <c r="F114" s="50" t="str">
        <f>VLOOKUP(A114,'DATA for 227'!$B:$X,7,FALSE)</f>
        <v>Metal stamping Manufacturers</v>
      </c>
      <c r="G114" s="50" t="str">
        <f>VLOOKUP($A114,'DATA for 227'!$B:$X,8,FALSE)</f>
        <v>same as the next one</v>
      </c>
      <c r="H114" s="50">
        <f>VLOOKUP($A114,'DATA for 227'!$B:$X,9,FALSE)</f>
        <v>0</v>
      </c>
      <c r="I114" s="50" t="str">
        <f>VLOOKUP($A114,'DATA for 227'!$B:$X,10,FALSE)</f>
        <v>N</v>
      </c>
      <c r="J114" s="50">
        <f>VLOOKUP($A114,'DATA for 227'!$B:$X,12,FALSE)</f>
        <v>0</v>
      </c>
      <c r="K114" s="50">
        <f>VLOOKUP($A114,'DATA for 227'!$B:$X,14,FALSE)</f>
        <v>0</v>
      </c>
    </row>
    <row r="115" spans="1:11" ht="187.2" x14ac:dyDescent="0.3">
      <c r="A115" s="119" t="s">
        <v>821</v>
      </c>
      <c r="B115" s="147">
        <v>2</v>
      </c>
      <c r="C115" t="str">
        <f>VLOOKUP(A115,'Address sheet'!A:D,2,FALSE)</f>
        <v>3574 McCarty Lane</v>
      </c>
      <c r="D115" t="str">
        <f>VLOOKUP(A115,'Address sheet'!$A:$D,3,FALSE)</f>
        <v>Lafayette</v>
      </c>
      <c r="E115" t="str">
        <f>VLOOKUP(A115,'Address sheet'!$A:$D,4,FALSE)</f>
        <v>Tippecanoe</v>
      </c>
      <c r="F115" s="50" t="str">
        <f>VLOOKUP(A115,'DATA for 227'!$B:$X,7,FALSE)</f>
        <v>Manufacturing and consultant services</v>
      </c>
      <c r="G115" s="50" t="str">
        <f>VLOOKUP($A115,'DATA for 227'!$B:$X,8,FALSE)</f>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v>
      </c>
      <c r="H115" s="50" t="str">
        <f>VLOOKUP($A115,'DATA for 227'!$B:$X,9,FALSE)</f>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v>
      </c>
      <c r="I115" s="50" t="str">
        <f>VLOOKUP($A115,'DATA for 227'!$B:$X,10,FALSE)</f>
        <v>TS 16949:2009</v>
      </c>
      <c r="J115" s="50">
        <f>VLOOKUP($A115,'DATA for 227'!$B:$X,12,FALSE)</f>
        <v>0</v>
      </c>
      <c r="K115" s="50">
        <f>VLOOKUP($A115,'DATA for 227'!$B:$X,14,FALSE)</f>
        <v>0</v>
      </c>
    </row>
    <row r="116" spans="1:11" ht="409.6" x14ac:dyDescent="0.3">
      <c r="A116" s="119" t="s">
        <v>1055</v>
      </c>
      <c r="B116" s="147">
        <v>1</v>
      </c>
      <c r="C116" t="str">
        <f>VLOOKUP(A116,'Address sheet'!A:D,2,FALSE)</f>
        <v>3700 Sagamore Pkwy N</v>
      </c>
      <c r="D116" t="str">
        <f>VLOOKUP(A116,'Address sheet'!$A:$D,3,FALSE)</f>
        <v>Lafayette</v>
      </c>
      <c r="E116" t="str">
        <f>VLOOKUP(A116,'Address sheet'!$A:$D,4,FALSE)</f>
        <v>Tippecanoe</v>
      </c>
      <c r="F116" s="50" t="str">
        <f>VLOOKUP(A116,'DATA for 227'!$B:$X,7,FALSE)</f>
        <v>manufacturing(edu. Instrumentation)</v>
      </c>
      <c r="G116" s="50" t="str">
        <f>VLOOKUP($A116,'DATA for 227'!$B:$X,8,FALSE)</f>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v>
      </c>
      <c r="H116" s="50" t="str">
        <f>VLOOKUP($A116,'DATA for 227'!$B:$X,9,FALSE)</f>
        <v> psychophysiological instrumentation for schools and university laboratories.</v>
      </c>
      <c r="I116" s="50" t="str">
        <f>VLOOKUP($A116,'DATA for 227'!$B:$X,10,FALSE)</f>
        <v>N</v>
      </c>
      <c r="J116" s="50">
        <f>VLOOKUP($A116,'DATA for 227'!$B:$X,12,FALSE)</f>
        <v>0</v>
      </c>
      <c r="K116" s="50">
        <f>VLOOKUP($A116,'DATA for 227'!$B:$X,14,FALSE)</f>
        <v>0</v>
      </c>
    </row>
    <row r="117" spans="1:11" ht="57.6" x14ac:dyDescent="0.3">
      <c r="A117" s="119" t="s">
        <v>826</v>
      </c>
      <c r="B117" s="147">
        <v>1</v>
      </c>
      <c r="C117" t="str">
        <f>VLOOKUP(A117,'Address sheet'!A:D,2,FALSE)</f>
        <v>2700 Concord Rd</v>
      </c>
      <c r="D117" t="str">
        <f>VLOOKUP(A117,'Address sheet'!$A:$D,3,FALSE)</f>
        <v>Lafayette</v>
      </c>
      <c r="E117" t="str">
        <f>VLOOKUP(A117,'Address sheet'!$A:$D,4,FALSE)</f>
        <v>Tippecanoe</v>
      </c>
      <c r="F117" s="50" t="str">
        <f>VLOOKUP(A117,'DATA for 227'!$B:$X,7,FALSE)</f>
        <v>Manufacturing</v>
      </c>
      <c r="G117" s="50" t="str">
        <f>VLOOKUP($A117,'DATA for 227'!$B:$X,8,FALSE)</f>
        <v>Commercial, Industrial Wire Shelving Products, 
Standard Wire Containers and Carts, 
Custom Engineered Wire Containers and Carts, 
Industrial Powder Coating</v>
      </c>
      <c r="H117" s="50" t="str">
        <f>VLOOKUP($A117,'DATA for 227'!$B:$X,9,FALSE)</f>
        <v>Lafayette Wire Products has been an industry leader for over 30 years in the design and manufacturing of wire material handling products that meet the demanding requirements of our commercial, industrial and retail customers.</v>
      </c>
      <c r="I117" s="50" t="str">
        <f>VLOOKUP($A117,'DATA for 227'!$B:$X,10,FALSE)</f>
        <v>NSF Food Equipment Standard 2</v>
      </c>
      <c r="J117" s="50">
        <f>VLOOKUP($A117,'DATA for 227'!$B:$X,12,FALSE)</f>
        <v>0</v>
      </c>
      <c r="K117" s="50">
        <f>VLOOKUP($A117,'DATA for 227'!$B:$X,14,FALSE)</f>
        <v>0</v>
      </c>
    </row>
    <row r="118" spans="1:11" ht="28.8" x14ac:dyDescent="0.3">
      <c r="A118" s="119" t="s">
        <v>830</v>
      </c>
      <c r="B118" s="147">
        <v>1</v>
      </c>
      <c r="C118" t="str">
        <f>VLOOKUP(A118,'Address sheet'!A:D,2,FALSE)</f>
        <v>1100 E Main St</v>
      </c>
      <c r="D118" t="str">
        <f>VLOOKUP(A118,'Address sheet'!$A:$D,3,FALSE)</f>
        <v>Logansport</v>
      </c>
      <c r="E118" t="str">
        <f>VLOOKUP(A118,'Address sheet'!$A:$D,4,FALSE)</f>
        <v>Cass</v>
      </c>
      <c r="F118" s="50" t="str">
        <f>VLOOKUP(A118,'DATA for 227'!$B:$X,7,FALSE)</f>
        <v>Metal stamping Manufacturers</v>
      </c>
      <c r="G118" s="50" t="str">
        <f>VLOOKUP($A118,'DATA for 227'!$B:$X,8,FALSE)</f>
        <v>Automotive, Electrical, Metal building, appliances, plumbing, decorative, communication, equipment, aircraft, government</v>
      </c>
      <c r="H118" s="50" t="str">
        <f>VLOOKUP($A118,'DATA for 227'!$B:$X,9,FALSE)</f>
        <v>four slide machines, and basic raw materials are brass, steel, aluminium,  copper, alloys)</v>
      </c>
      <c r="I118" s="50" t="str">
        <f>VLOOKUP($A118,'DATA for 227'!$B:$X,10,FALSE)</f>
        <v>ISO 9001:2008</v>
      </c>
      <c r="J118" s="50">
        <f>VLOOKUP($A118,'DATA for 227'!$B:$X,12,FALSE)</f>
        <v>0</v>
      </c>
      <c r="K118" s="50">
        <f>VLOOKUP($A118,'DATA for 227'!$B:$X,14,FALSE)</f>
        <v>0</v>
      </c>
    </row>
    <row r="119" spans="1:11" ht="43.2" x14ac:dyDescent="0.3">
      <c r="A119" s="119" t="s">
        <v>834</v>
      </c>
      <c r="B119" s="147">
        <v>1</v>
      </c>
      <c r="C119" t="str">
        <f>VLOOKUP(A119,'Address sheet'!A:D,2,FALSE)</f>
        <v>1200 E 8th St</v>
      </c>
      <c r="D119" t="str">
        <f>VLOOKUP(A119,'Address sheet'!$A:$D,3,FALSE)</f>
        <v>Veedersburg</v>
      </c>
      <c r="E119" t="str">
        <f>VLOOKUP(A119,'Address sheet'!$A:$D,4,FALSE)</f>
        <v>Fountain</v>
      </c>
      <c r="F119" s="50" t="str">
        <f>VLOOKUP(A119,'DATA for 227'!$B:$X,7,FALSE)</f>
        <v>manufacturing</v>
      </c>
      <c r="G119" s="50" t="str">
        <f>VLOOKUP($A119,'DATA for 227'!$B:$X,8,FALSE)</f>
        <v>Stamped metals and welded components</v>
      </c>
      <c r="H119" s="50" t="str">
        <f>VLOOKUP($A119,'DATA for 227'!$B:$X,9,FALSE)</f>
        <v>Flex-N-Gate Leading manufacturer and supplier of large stamped metal and welded components, assemblies, and plastic parts for the automotive industry.</v>
      </c>
      <c r="I119" s="50" t="str">
        <f>VLOOKUP($A119,'DATA for 227'!$B:$X,10,FALSE)</f>
        <v>N</v>
      </c>
      <c r="J119" s="50">
        <f>VLOOKUP($A119,'DATA for 227'!$B:$X,12,FALSE)</f>
        <v>0</v>
      </c>
      <c r="K119" s="50">
        <f>VLOOKUP($A119,'DATA for 227'!$B:$X,14,FALSE)</f>
        <v>0</v>
      </c>
    </row>
    <row r="120" spans="1:11" ht="100.8" x14ac:dyDescent="0.3">
      <c r="A120" s="119" t="s">
        <v>837</v>
      </c>
      <c r="B120" s="147">
        <v>1</v>
      </c>
      <c r="C120" t="str">
        <f>VLOOKUP(A120,'Address sheet'!A:D,2,FALSE)</f>
        <v>4710 Fastline Dr</v>
      </c>
      <c r="D120" t="str">
        <f>VLOOKUP(A120,'Address sheet'!$A:$D,3,FALSE)</f>
        <v>Lafayette</v>
      </c>
      <c r="E120" t="str">
        <f>VLOOKUP(A120,'Address sheet'!$A:$D,4,FALSE)</f>
        <v>Tippecanoe</v>
      </c>
      <c r="F120" s="50" t="str">
        <f>VLOOKUP(A120,'DATA for 227'!$B:$X,7,FALSE)</f>
        <v>manufacturing and R&amp;D center</v>
      </c>
      <c r="G120" s="50" t="str">
        <f>VLOOKUP($A120,'DATA for 227'!$B:$X,8,FALSE)</f>
        <v>Services employed: waterjet cutting, cnc machining, cnc bending, cnc punching, welding, tube bending and fabrication, design and CAD, composites manufacturing</v>
      </c>
      <c r="H120" s="50" t="str">
        <f>VLOOKUP($A120,'DATA for 227'!$B:$X,9,FALSE)</f>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v>
      </c>
      <c r="I120" s="50" t="str">
        <f>VLOOKUP($A120,'DATA for 227'!$B:$X,10,FALSE)</f>
        <v>N</v>
      </c>
      <c r="J120" s="50">
        <f>VLOOKUP($A120,'DATA for 227'!$B:$X,12,FALSE)</f>
        <v>0</v>
      </c>
      <c r="K120" s="50">
        <f>VLOOKUP($A120,'DATA for 227'!$B:$X,14,FALSE)</f>
        <v>0</v>
      </c>
    </row>
    <row r="121" spans="1:11" ht="86.4" x14ac:dyDescent="0.3">
      <c r="A121" s="119" t="s">
        <v>842</v>
      </c>
      <c r="B121" s="147">
        <v>1</v>
      </c>
      <c r="C121" t="str">
        <f>VLOOKUP(A121,'Address sheet'!A:D,2,FALSE)</f>
        <v>720 Water St</v>
      </c>
      <c r="D121" t="str">
        <f>VLOOKUP(A121,'Address sheet'!$A:$D,3,FALSE)</f>
        <v>Logansport</v>
      </c>
      <c r="E121" t="str">
        <f>VLOOKUP(A121,'Address sheet'!$A:$D,4,FALSE)</f>
        <v>Cass</v>
      </c>
      <c r="F121" s="50" t="str">
        <f>VLOOKUP(A121,'DATA for 227'!$B:$X,7,FALSE)</f>
        <v>Lean Manufacturer of Durable products like springs, wire forms etc.</v>
      </c>
      <c r="G121" s="50" t="str">
        <f>VLOOKUP($A121,'DATA for 227'!$B:$X,8,FALSE)</f>
        <v>Compression springs, torsion springs, extension springs, wire forms, tines and reverse taper tines, sprial wound brush springs, hose guards, packaging.</v>
      </c>
      <c r="H121" s="50" t="str">
        <f>VLOOKUP($A121,'DATA for 227'!$B:$X,9,FALSE)</f>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v>
      </c>
      <c r="I121" s="50" t="str">
        <f>VLOOKUP($A121,'DATA for 227'!$B:$X,10,FALSE)</f>
        <v>IATF 16949, ISO 9001, ISO 14001</v>
      </c>
      <c r="J121" s="50">
        <f>VLOOKUP($A121,'DATA for 227'!$B:$X,12,FALSE)</f>
        <v>1</v>
      </c>
      <c r="K121" s="50">
        <f>VLOOKUP($A121,'DATA for 227'!$B:$X,14,FALSE)</f>
        <v>0</v>
      </c>
    </row>
    <row r="122" spans="1:11" ht="244.8" x14ac:dyDescent="0.3">
      <c r="A122" s="119" t="s">
        <v>848</v>
      </c>
      <c r="B122" s="147">
        <v>1</v>
      </c>
      <c r="C122" t="str">
        <f>VLOOKUP(A122,'Address sheet'!A:D,2,FALSE)</f>
        <v>4537 S Nucor Rd</v>
      </c>
      <c r="D122" t="str">
        <f>VLOOKUP(A122,'Address sheet'!$A:$D,3,FALSE)</f>
        <v>Crawfordsville</v>
      </c>
      <c r="E122" t="str">
        <f>VLOOKUP(A122,'Address sheet'!$A:$D,4,FALSE)</f>
        <v>Montgomery</v>
      </c>
      <c r="F122" s="50" t="str">
        <f>VLOOKUP(A122,'DATA for 227'!$B:$X,7,FALSE)</f>
        <v xml:space="preserve">Manufacturing </v>
      </c>
      <c r="G122" s="50" t="str">
        <f>VLOOKUP($A122,'DATA for 227'!$B:$X,8,FALSE)</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H122" s="50">
        <f>VLOOKUP($A122,'DATA for 227'!$B:$X,9,FALSE)</f>
        <v>0</v>
      </c>
      <c r="I122" s="50" t="str">
        <f>VLOOKUP($A122,'DATA for 227'!$B:$X,10,FALSE)</f>
        <v>N</v>
      </c>
      <c r="J122" s="50">
        <f>VLOOKUP($A122,'DATA for 227'!$B:$X,12,FALSE)</f>
        <v>0</v>
      </c>
      <c r="K122" s="50">
        <f>VLOOKUP($A122,'DATA for 227'!$B:$X,14,FALSE)</f>
        <v>0</v>
      </c>
    </row>
    <row r="123" spans="1:11" ht="100.8" x14ac:dyDescent="0.3">
      <c r="A123" s="119" t="s">
        <v>851</v>
      </c>
      <c r="B123" s="147">
        <v>1</v>
      </c>
      <c r="C123" t="str">
        <f>VLOOKUP(A123,'Address sheet'!A:D,2,FALSE)</f>
        <v>606 WEST STATE RD 18</v>
      </c>
      <c r="D123" t="str">
        <f>VLOOKUP(A123,'Address sheet'!$A:$D,3,FALSE)</f>
        <v>FOWLER</v>
      </c>
      <c r="E123" t="str">
        <f>VLOOKUP(A123,'Address sheet'!$A:$D,4,FALSE)</f>
        <v>Benton</v>
      </c>
      <c r="F123" s="50" t="str">
        <f>VLOOKUP(A123,'DATA for 227'!$B:$X,7,FALSE)</f>
        <v>window treatment manufacturer</v>
      </c>
      <c r="G123" s="50" t="str">
        <f>VLOOKUP($A123,'DATA for 227'!$B:$X,8,FALSE)</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H123" s="50">
        <f>VLOOKUP($A123,'DATA for 227'!$B:$X,9,FALSE)</f>
        <v>0</v>
      </c>
      <c r="I123" s="50" t="str">
        <f>VLOOKUP($A123,'DATA for 227'!$B:$X,10,FALSE)</f>
        <v>N</v>
      </c>
      <c r="J123" s="50">
        <f>VLOOKUP($A123,'DATA for 227'!$B:$X,12,FALSE)</f>
        <v>0</v>
      </c>
      <c r="K123" s="50">
        <f>VLOOKUP($A123,'DATA for 227'!$B:$X,14,FALSE)</f>
        <v>0</v>
      </c>
    </row>
    <row r="124" spans="1:11" ht="28.8" x14ac:dyDescent="0.3">
      <c r="A124" s="119" t="s">
        <v>858</v>
      </c>
      <c r="B124" s="147">
        <v>1</v>
      </c>
      <c r="C124" t="str">
        <f>VLOOKUP(A124,'Address sheet'!A:D,2,FALSE)</f>
        <v>600 Humphrey St</v>
      </c>
      <c r="D124" t="str">
        <f>VLOOKUP(A124,'Address sheet'!$A:$D,3,FALSE)</f>
        <v>Logansport</v>
      </c>
      <c r="E124" t="str">
        <f>VLOOKUP(A124,'Address sheet'!$A:$D,4,FALSE)</f>
        <v>Cass</v>
      </c>
      <c r="F124" s="50" t="str">
        <f>VLOOKUP(A124,'DATA for 227'!$B:$X,7,FALSE)</f>
        <v>Manufacturing</v>
      </c>
      <c r="G124" s="50" t="str">
        <f>VLOOKUP($A124,'DATA for 227'!$B:$X,8,FALSE)</f>
        <v>Transmission and safety critical components, electrical supply and connection components</v>
      </c>
      <c r="H124" s="50" t="str">
        <f>VLOOKUP($A124,'DATA for 227'!$B:$X,9,FALSE)</f>
        <v>Small Parts Inc is a premiere manufacturer of metal parts and components for use in the automotive and electrical industries. </v>
      </c>
      <c r="I124" s="50" t="str">
        <f>VLOOKUP($A124,'DATA for 227'!$B:$X,10,FALSE)</f>
        <v>TS 16949:2009</v>
      </c>
      <c r="J124" s="50">
        <f>VLOOKUP($A124,'DATA for 227'!$B:$X,12,FALSE)</f>
        <v>0</v>
      </c>
      <c r="K124" s="50">
        <f>VLOOKUP($A124,'DATA for 227'!$B:$X,14,FALSE)</f>
        <v>0</v>
      </c>
    </row>
    <row r="125" spans="1:11" ht="100.8" x14ac:dyDescent="0.3">
      <c r="A125" s="119" t="s">
        <v>875</v>
      </c>
      <c r="B125" s="147">
        <v>1</v>
      </c>
      <c r="C125" t="str">
        <f>VLOOKUP(A125,'Address sheet'!A:D,2,FALSE)</f>
        <v>300 W Washington St</v>
      </c>
      <c r="D125" t="str">
        <f>VLOOKUP(A125,'Address sheet'!$A:$D,3,FALSE)</f>
        <v>Williamsport</v>
      </c>
      <c r="E125" t="str">
        <f>VLOOKUP(A125,'Address sheet'!$A:$D,4,FALSE)</f>
        <v>Warren</v>
      </c>
      <c r="F125" s="50" t="str">
        <f>VLOOKUP(A125,'DATA for 227'!$B:$X,7,FALSE)</f>
        <v>manufacturing</v>
      </c>
      <c r="G125" s="50" t="str">
        <f>VLOOKUP($A125,'DATA for 227'!$B:$X,8,FALSE)</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H125" s="50" t="str">
        <f>VLOOKUP($A125,'DATA for 227'!$B:$X,9,FALSE)</f>
        <v>Machine shop in Williamsport, Indy. TMF Center is a technology-based manufacturing company producing components for off-highway construction equipment and heavy duty trucking. .</v>
      </c>
      <c r="I125" s="50" t="str">
        <f>VLOOKUP($A125,'DATA for 227'!$B:$X,10,FALSE)</f>
        <v>ISO 9001:2008</v>
      </c>
      <c r="J125" s="50">
        <f>VLOOKUP($A125,'DATA for 227'!$B:$X,12,FALSE)</f>
        <v>1</v>
      </c>
      <c r="K125" s="50">
        <f>VLOOKUP($A125,'DATA for 227'!$B:$X,14,FALSE)</f>
        <v>1</v>
      </c>
    </row>
    <row r="126" spans="1:11" ht="86.4" x14ac:dyDescent="0.3">
      <c r="A126" s="119" t="s">
        <v>879</v>
      </c>
      <c r="B126" s="147">
        <v>1</v>
      </c>
      <c r="C126" t="str">
        <f>VLOOKUP(A126,'Address sheet'!A:D,2,FALSE)</f>
        <v>2391 S State Road 263</v>
      </c>
      <c r="D126" t="str">
        <f>VLOOKUP(A126,'Address sheet'!$A:$D,3,FALSE)</f>
        <v>West Lebanon</v>
      </c>
      <c r="E126" t="str">
        <f>VLOOKUP(A126,'Address sheet'!$A:$D,4,FALSE)</f>
        <v>Warren</v>
      </c>
      <c r="F126" s="50" t="str">
        <f>VLOOKUP(A126,'DATA for 227'!$B:$X,7,FALSE)</f>
        <v>manufacturing</v>
      </c>
      <c r="G126" s="50" t="str">
        <f>VLOOKUP($A126,'DATA for 227'!$B:$X,8,FALSE)</f>
        <v>Standard bellows, non-torsional bellows, torsional bellows (lined and unlined), interlock flex house</v>
      </c>
      <c r="H126" s="50" t="str">
        <f>VLOOKUP($A126,'DATA for 227'!$B:$X,9,FALSE)</f>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v>
      </c>
      <c r="I126" s="50" t="str">
        <f>VLOOKUP($A126,'DATA for 227'!$B:$X,10,FALSE)</f>
        <v>TS 16949:2009, ISO 14001:2004</v>
      </c>
      <c r="J126" s="50">
        <f>VLOOKUP($A126,'DATA for 227'!$B:$X,12,FALSE)</f>
        <v>0</v>
      </c>
      <c r="K126" s="50">
        <f>VLOOKUP($A126,'DATA for 227'!$B:$X,14,FALSE)</f>
        <v>0</v>
      </c>
    </row>
    <row r="127" spans="1:11" ht="72" x14ac:dyDescent="0.3">
      <c r="A127" s="119" t="s">
        <v>886</v>
      </c>
      <c r="B127" s="147">
        <v>1</v>
      </c>
      <c r="C127" t="str">
        <f>VLOOKUP(A127,'Address sheet'!A:D,2,FALSE)</f>
        <v>130 E Industrial Blvd</v>
      </c>
      <c r="D127" t="str">
        <f>VLOOKUP(A127,'Address sheet'!$A:$D,3,FALSE)</f>
        <v>Logansport</v>
      </c>
      <c r="E127" t="str">
        <f>VLOOKUP(A127,'Address sheet'!$A:$D,4,FALSE)</f>
        <v>Cass</v>
      </c>
      <c r="F127" s="50" t="str">
        <f>VLOOKUP(A127,'DATA for 227'!$B:$X,7,FALSE)</f>
        <v>Manufacturing</v>
      </c>
      <c r="G127" s="50" t="str">
        <f>VLOOKUP($A127,'DATA for 227'!$B:$X,8,FALSE)</f>
        <v>services: high speed tube cutting, saw cut operation, bowl deburr, grit blast finish, end finishing. </v>
      </c>
      <c r="H127" s="50" t="str">
        <f>VLOOKUP($A127,'DATA for 227'!$B:$X,9,FALSE)</f>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v>
      </c>
      <c r="I127" s="50" t="str">
        <f>VLOOKUP($A127,'DATA for 227'!$B:$X,10,FALSE)</f>
        <v>TS 16949:2009</v>
      </c>
      <c r="J127" s="50">
        <f>VLOOKUP($A127,'DATA for 227'!$B:$X,12,FALSE)</f>
        <v>1</v>
      </c>
      <c r="K127" s="50">
        <f>VLOOKUP($A127,'DATA for 227'!$B:$X,14,FALSE)</f>
        <v>0</v>
      </c>
    </row>
    <row r="128" spans="1:11" ht="115.2" x14ac:dyDescent="0.3">
      <c r="A128" s="119" t="s">
        <v>890</v>
      </c>
      <c r="B128" s="147">
        <v>1</v>
      </c>
      <c r="C128">
        <f>VLOOKUP(A128,'Address sheet'!A:D,2,FALSE)</f>
        <v>0</v>
      </c>
      <c r="D128">
        <f>VLOOKUP(A128,'Address sheet'!$A:$D,3,FALSE)</f>
        <v>0</v>
      </c>
      <c r="E128" t="str">
        <f>VLOOKUP(A128,'Address sheet'!$A:$D,4,FALSE)</f>
        <v>Tippecanoe</v>
      </c>
      <c r="F128" s="50" t="str">
        <f>VLOOKUP(A128,'DATA for 227'!$B:$X,7,FALSE)</f>
        <v>manufacturing</v>
      </c>
      <c r="G128" s="50" t="str">
        <f>VLOOKUP($A128,'DATA for 227'!$B:$X,8,FALSE)</f>
        <v>precision steel tubes, precision cut lengths, industrial components, automotive tubular components, tube solutions</v>
      </c>
      <c r="H128" s="50" t="str">
        <f>VLOOKUP($A128,'DATA for 227'!$B:$X,9,FALSE)</f>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v>
      </c>
      <c r="I128" s="50" t="str">
        <f>VLOOKUP($A128,'DATA for 227'!$B:$X,10,FALSE)</f>
        <v>ISO 14001, ISO 9001, TS 16949</v>
      </c>
      <c r="J128" s="50">
        <f>VLOOKUP($A128,'DATA for 227'!$B:$X,12,FALSE)</f>
        <v>0</v>
      </c>
      <c r="K128" s="50">
        <f>VLOOKUP($A128,'DATA for 227'!$B:$X,14,FALSE)</f>
        <v>0</v>
      </c>
    </row>
    <row r="129" spans="1:11" ht="144" x14ac:dyDescent="0.3">
      <c r="A129" s="119" t="s">
        <v>894</v>
      </c>
      <c r="B129" s="147">
        <v>1</v>
      </c>
      <c r="C129" t="str">
        <f>VLOOKUP(A129,'Address sheet'!A:D,2,FALSE)</f>
        <v>205 N Chicago St</v>
      </c>
      <c r="D129" t="str">
        <f>VLOOKUP(A129,'Address sheet'!$A:$D,3,FALSE)</f>
        <v>Royal Center</v>
      </c>
      <c r="E129" t="str">
        <f>VLOOKUP(A129,'Address sheet'!$A:$D,4,FALSE)</f>
        <v>Cass</v>
      </c>
      <c r="F129" s="50" t="str">
        <f>VLOOKUP(A129,'DATA for 227'!$B:$X,7,FALSE)</f>
        <v>pallets manufacturer</v>
      </c>
      <c r="G129" s="50" t="str">
        <f>VLOOKUP($A129,'DATA for 227'!$B:$X,8,FALSE)</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H129" s="50" t="str">
        <f>VLOOKUP($A129,'DATA for 227'!$B:$X,9,FALSE)</f>
        <v>Whallon equipment can be found in diverse industries handling different products such as cans, cases, PET bottles, bowls, glass, paint, adhesives, filters, resins, bathtubs, and light bulbs.</v>
      </c>
      <c r="I129" s="50" t="str">
        <f>VLOOKUP($A129,'DATA for 227'!$B:$X,10,FALSE)</f>
        <v>N</v>
      </c>
      <c r="J129" s="50">
        <f>VLOOKUP($A129,'DATA for 227'!$B:$X,12,FALSE)</f>
        <v>0</v>
      </c>
      <c r="K129" s="50">
        <f>VLOOKUP($A129,'DATA for 227'!$B:$X,14,FALSE)</f>
        <v>0</v>
      </c>
    </row>
    <row r="130" spans="1:11" x14ac:dyDescent="0.3">
      <c r="A130" s="127" t="s">
        <v>124</v>
      </c>
      <c r="B130" s="148">
        <v>5</v>
      </c>
      <c r="C130" t="e">
        <f>VLOOKUP(A130,'Address sheet'!A:D,2,FALSE)</f>
        <v>#N/A</v>
      </c>
      <c r="D130" t="e">
        <f>VLOOKUP(A130,'Address sheet'!$A:$D,3,FALSE)</f>
        <v>#N/A</v>
      </c>
      <c r="E130" t="e">
        <f>VLOOKUP(A130,'Address sheet'!$A:$D,4,FALSE)</f>
        <v>#N/A</v>
      </c>
      <c r="F130" s="50" t="e">
        <f>VLOOKUP(A130,'DATA for 227'!$B:$X,7,FALSE)</f>
        <v>#N/A</v>
      </c>
      <c r="G130" s="50" t="e">
        <f>VLOOKUP($A130,'DATA for 227'!$B:$X,8,FALSE)</f>
        <v>#N/A</v>
      </c>
      <c r="H130" s="50" t="e">
        <f>VLOOKUP($A130,'DATA for 227'!$B:$X,9,FALSE)</f>
        <v>#N/A</v>
      </c>
      <c r="I130" s="50" t="e">
        <f>VLOOKUP($A130,'DATA for 227'!$B:$X,10,FALSE)</f>
        <v>#N/A</v>
      </c>
      <c r="J130" s="50" t="e">
        <f>VLOOKUP($A130,'DATA for 227'!$B:$X,12,FALSE)</f>
        <v>#N/A</v>
      </c>
      <c r="K130" s="50" t="e">
        <f>VLOOKUP($A130,'DATA for 227'!$B:$X,14,FALSE)</f>
        <v>#N/A</v>
      </c>
    </row>
    <row r="131" spans="1:11" ht="72" x14ac:dyDescent="0.3">
      <c r="A131" s="119" t="s">
        <v>122</v>
      </c>
      <c r="B131" s="147">
        <v>1</v>
      </c>
      <c r="C131" t="str">
        <f>VLOOKUP(A131,'Address sheet'!A:D,2,FALSE)</f>
        <v>3332 Billiard Drive</v>
      </c>
      <c r="D131" t="str">
        <f>VLOOKUP(A131,'Address sheet'!$A:$D,3,FALSE)</f>
        <v>Logansport</v>
      </c>
      <c r="E131" t="str">
        <f>VLOOKUP(A131,'Address sheet'!$A:$D,4,FALSE)</f>
        <v>Cass</v>
      </c>
      <c r="F131" s="50" t="str">
        <f>VLOOKUP(A131,'DATA for 227'!$B:$X,7,FALSE)</f>
        <v>OEM</v>
      </c>
      <c r="G131" s="50" t="str">
        <f>VLOOKUP($A131,'DATA for 227'!$B:$X,8,FALSE)</f>
        <v>Parts are made out of any of these materials: Aluminum, Beryllium Copper, Brass, Cold Rolled Steel, Copper, Hot Rolled Steel, Phosphorus Bronze, Spring Steel, Stainless Steel and any pre-plated material.</v>
      </c>
      <c r="H131" s="50" t="str">
        <f>VLOOKUP($A131,'DATA for 227'!$B:$X,9,FALSE)</f>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v>
      </c>
      <c r="I131" s="50" t="str">
        <f>VLOOKUP($A131,'DATA for 227'!$B:$X,10,FALSE)</f>
        <v>ISO 9001</v>
      </c>
      <c r="J131" s="50">
        <f>VLOOKUP($A131,'DATA for 227'!$B:$X,12,FALSE)</f>
        <v>0</v>
      </c>
      <c r="K131" s="50">
        <f>VLOOKUP($A131,'DATA for 227'!$B:$X,14,FALSE)</f>
        <v>0</v>
      </c>
    </row>
    <row r="132" spans="1:11" ht="72" x14ac:dyDescent="0.3">
      <c r="A132" s="119" t="s">
        <v>287</v>
      </c>
      <c r="B132" s="147">
        <v>1</v>
      </c>
      <c r="C132" t="str">
        <f>VLOOKUP(A132,'Address sheet'!A:D,2,FALSE)</f>
        <v>3701 David Howarth Dr</v>
      </c>
      <c r="D132" t="str">
        <f>VLOOKUP(A132,'Address sheet'!$A:$D,3,FALSE)</f>
        <v>Lafayette</v>
      </c>
      <c r="E132" t="str">
        <f>VLOOKUP(A132,'Address sheet'!$A:$D,4,FALSE)</f>
        <v>Tippecanoe</v>
      </c>
      <c r="F132" s="50" t="str">
        <f>VLOOKUP(A132,'DATA for 227'!$B:$X,7,FALSE)</f>
        <v>OEM</v>
      </c>
      <c r="G132" s="50" t="str">
        <f>VLOOKUP($A132,'DATA for 227'!$B:$X,8,FALSE)</f>
        <v>Products: windshields, side glass, rear quarter glass, rear glass, roof glass. Services: Tool Design, Component Design, Full CAD Capability, Simulation (FEA, Optical, HUD), Anechoic Chamber Broad Spectrum Antenna Design, Product Launch Management Utilizing a Proven Stage Gate Processes</v>
      </c>
      <c r="H132" s="50" t="str">
        <f>VLOOKUP($A132,'DATA for 227'!$B:$X,9,FALSE)</f>
        <v xml:space="preserve">Customers: Audi Bentley BMW Chrysler Ford GM Honda Hyundai Jaguar Kia Lamborghini Lincoln Mercedes-Benz Nissan Peugeot Porsche Subaru Toyota Volkswagen; GO-TO supplier of world's automotive </v>
      </c>
      <c r="I132" s="50" t="str">
        <f>VLOOKUP($A132,'DATA for 227'!$B:$X,10,FALSE)</f>
        <v>ISO 9001</v>
      </c>
      <c r="J132" s="50">
        <f>VLOOKUP($A132,'DATA for 227'!$B:$X,12,FALSE)</f>
        <v>0</v>
      </c>
      <c r="K132" s="50">
        <f>VLOOKUP($A132,'DATA for 227'!$B:$X,14,FALSE)</f>
        <v>0</v>
      </c>
    </row>
    <row r="133" spans="1:11" ht="57.6" x14ac:dyDescent="0.3">
      <c r="A133" s="119" t="s">
        <v>464</v>
      </c>
      <c r="B133" s="147">
        <v>2</v>
      </c>
      <c r="C133" t="str">
        <f>VLOOKUP(A133,'Address sheet'!A:D,2,FALSE)</f>
        <v>4750 Swisher Rd</v>
      </c>
      <c r="D133" t="str">
        <f>VLOOKUP(A133,'Address sheet'!$A:$D,3,FALSE)</f>
        <v>West Lafayette</v>
      </c>
      <c r="E133" t="str">
        <f>VLOOKUP(A133,'Address sheet'!$A:$D,4,FALSE)</f>
        <v>Tippecanoe</v>
      </c>
      <c r="F133" s="50" t="str">
        <f>VLOOKUP(A133,'DATA for 227'!$B:$X,7,FALSE)</f>
        <v>OEM</v>
      </c>
      <c r="G133" s="50" t="str">
        <f>VLOOKUP($A133,'DATA for 227'!$B:$X,8,FALSE)</f>
        <v>Air Products and Timers, Auxiliary Generators, Cab Cooling &amp; Heating, Dynamic Braking Resistors, Locomotive Cooling Fan Assemblies, Locomotive Motor-Driven Air Compressors, Miscellaneous Mechanical, Motor, Pole pieces</v>
      </c>
      <c r="H133" s="50" t="str">
        <f>VLOOKUP($A133,'DATA for 227'!$B:$X,9,FALSE)</f>
        <v>Dayton-Phoenix is the OEM for EMD locomotive resistors, which translates to a best-in-class part with life-cycle cost reductions for you.</v>
      </c>
      <c r="I133" s="50" t="str">
        <f>VLOOKUP($A133,'DATA for 227'!$B:$X,10,FALSE)</f>
        <v>ISO 9001:2015</v>
      </c>
      <c r="J133" s="50">
        <f>VLOOKUP($A133,'DATA for 227'!$B:$X,12,FALSE)</f>
        <v>0</v>
      </c>
      <c r="K133" s="50">
        <f>VLOOKUP($A133,'DATA for 227'!$B:$X,14,FALSE)</f>
        <v>0</v>
      </c>
    </row>
    <row r="134" spans="1:11" ht="201.6" x14ac:dyDescent="0.3">
      <c r="A134" s="119" t="s">
        <v>807</v>
      </c>
      <c r="B134" s="147">
        <v>1</v>
      </c>
      <c r="C134" t="str">
        <f>VLOOKUP(A134,'Address sheet'!A:D,2,FALSE)</f>
        <v>US 52 South</v>
      </c>
      <c r="D134" t="str">
        <f>VLOOKUP(A134,'Address sheet'!$A:$D,3,FALSE)</f>
        <v>Lafayette</v>
      </c>
      <c r="E134" t="str">
        <f>VLOOKUP(A134,'Address sheet'!$A:$D,4,FALSE)</f>
        <v>Tippecanoe</v>
      </c>
      <c r="F134" s="50" t="str">
        <f>VLOOKUP(A134,'DATA for 227'!$B:$X,7,FALSE)</f>
        <v>OEM</v>
      </c>
      <c r="G134" s="50" t="str">
        <f>VLOOKUP($A134,'DATA for 227'!$B:$X,8,FALSE)</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H134" s="50" t="str">
        <f>VLOOKUP($A134,'DATA for 227'!$B:$X,9,FALSE)</f>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v>
      </c>
      <c r="I134" s="50" t="str">
        <f>VLOOKUP($A134,'DATA for 227'!$B:$X,10,FALSE)</f>
        <v>ISO 9001, TS 16949, ABS product quality assurance</v>
      </c>
      <c r="J134" s="50">
        <f>VLOOKUP($A134,'DATA for 227'!$B:$X,12,FALSE)</f>
        <v>0</v>
      </c>
      <c r="K134" s="50">
        <f>VLOOKUP($A134,'DATA for 227'!$B:$X,14,FALSE)</f>
        <v>0</v>
      </c>
    </row>
    <row r="135" spans="1:11" x14ac:dyDescent="0.3">
      <c r="A135" s="127" t="s">
        <v>32</v>
      </c>
      <c r="B135" s="148">
        <v>78</v>
      </c>
      <c r="C135" t="e">
        <f>VLOOKUP(A135,'Address sheet'!A:D,2,FALSE)</f>
        <v>#N/A</v>
      </c>
      <c r="D135" t="e">
        <f>VLOOKUP(A135,'Address sheet'!$A:$D,3,FALSE)</f>
        <v>#N/A</v>
      </c>
      <c r="E135" t="e">
        <f>VLOOKUP(A135,'Address sheet'!$A:$D,4,FALSE)</f>
        <v>#N/A</v>
      </c>
      <c r="F135" s="50" t="e">
        <f>VLOOKUP(A135,'DATA for 227'!$B:$X,7,FALSE)</f>
        <v>#N/A</v>
      </c>
      <c r="G135" s="50" t="e">
        <f>VLOOKUP($A135,'DATA for 227'!$B:$X,8,FALSE)</f>
        <v>#N/A</v>
      </c>
      <c r="H135" s="50" t="e">
        <f>VLOOKUP($A135,'DATA for 227'!$B:$X,9,FALSE)</f>
        <v>#N/A</v>
      </c>
      <c r="I135" s="50" t="e">
        <f>VLOOKUP($A135,'DATA for 227'!$B:$X,10,FALSE)</f>
        <v>#N/A</v>
      </c>
      <c r="J135" s="50" t="e">
        <f>VLOOKUP($A135,'DATA for 227'!$B:$X,12,FALSE)</f>
        <v>#N/A</v>
      </c>
      <c r="K135" s="50" t="e">
        <f>VLOOKUP($A135,'DATA for 227'!$B:$X,14,FALSE)</f>
        <v>#N/A</v>
      </c>
    </row>
    <row r="136" spans="1:11" ht="43.2" x14ac:dyDescent="0.3">
      <c r="A136" s="119" t="s">
        <v>29</v>
      </c>
      <c r="B136" s="147">
        <v>1</v>
      </c>
      <c r="C136" t="str">
        <f>VLOOKUP(A136,'Address sheet'!A:D,2,FALSE)</f>
        <v>5523 North 75 East</v>
      </c>
      <c r="D136" t="str">
        <f>VLOOKUP(A136,'Address sheet'!$A:$D,3,FALSE)</f>
        <v>West Lafayette</v>
      </c>
      <c r="E136" t="str">
        <f>VLOOKUP(A136,'Address sheet'!$A:$D,4,FALSE)</f>
        <v>Tippecanoe</v>
      </c>
      <c r="F136" s="50" t="str">
        <f>VLOOKUP(A136,'DATA for 227'!$B:$X,7,FALSE)</f>
        <v>Religion</v>
      </c>
      <c r="G136" s="50" t="str">
        <f>VLOOKUP($A136,'DATA for 227'!$B:$X,8,FALSE)</f>
        <v>-</v>
      </c>
      <c r="H136" s="50" t="str">
        <f>VLOOKUP($A136,'DATA for 227'!$B:$X,9,FALSE)</f>
        <v>An unclassified, single location business; Annual revenue = 146483 and # of employees = 2; https://www.manta.com/c/mr4mtqn/3-point-connection-inc</v>
      </c>
      <c r="I136" s="50" t="str">
        <f>VLOOKUP($A136,'DATA for 227'!$B:$X,10,FALSE)</f>
        <v>N</v>
      </c>
      <c r="J136" s="50">
        <f>VLOOKUP($A136,'DATA for 227'!$B:$X,12,FALSE)</f>
        <v>0</v>
      </c>
      <c r="K136" s="50">
        <f>VLOOKUP($A136,'DATA for 227'!$B:$X,14,FALSE)</f>
        <v>0</v>
      </c>
    </row>
    <row r="137" spans="1:11" ht="57.6" x14ac:dyDescent="0.3">
      <c r="A137" s="119" t="s">
        <v>38</v>
      </c>
      <c r="B137" s="147">
        <v>1</v>
      </c>
      <c r="C137" t="str">
        <f>VLOOKUP(A137,'Address sheet'!A:D,2,FALSE)</f>
        <v>1104 North 6th Street</v>
      </c>
      <c r="D137" t="str">
        <f>VLOOKUP(A137,'Address sheet'!$A:$D,3,FALSE)</f>
        <v>Monticello</v>
      </c>
      <c r="E137" t="str">
        <f>VLOOKUP(A137,'Address sheet'!$A:$D,4,FALSE)</f>
        <v>White</v>
      </c>
      <c r="F137" s="50" t="str">
        <f>VLOOKUP(A137,'DATA for 227'!$B:$X,7,FALSE)</f>
        <v>Logistics </v>
      </c>
      <c r="G137" s="50">
        <f>VLOOKUP($A137,'DATA for 227'!$B:$X,8,FALSE)</f>
        <v>0</v>
      </c>
      <c r="H137" s="50" t="str">
        <f>VLOOKUP($A137,'DATA for 227'!$B:$X,9,FALSE)</f>
        <v>A unclassified, single location business; Annual revenue = 500000 and # of employees = 3; https://www.manta.com/c/mb0frky/3-h-logistics-llc; Cargo loading and unloading services; Transportation services</v>
      </c>
      <c r="I137" s="50" t="str">
        <f>VLOOKUP($A137,'DATA for 227'!$B:$X,10,FALSE)</f>
        <v>N</v>
      </c>
      <c r="J137" s="50">
        <f>VLOOKUP($A137,'DATA for 227'!$B:$X,12,FALSE)</f>
        <v>0</v>
      </c>
      <c r="K137" s="50">
        <f>VLOOKUP($A137,'DATA for 227'!$B:$X,14,FALSE)</f>
        <v>0</v>
      </c>
    </row>
    <row r="138" spans="1:11" x14ac:dyDescent="0.3">
      <c r="A138" s="119" t="s">
        <v>62</v>
      </c>
      <c r="B138" s="147">
        <v>1</v>
      </c>
      <c r="C138" t="str">
        <f>VLOOKUP(A138,'Address sheet'!A:D,2,FALSE)</f>
        <v>1237 Concord Rd</v>
      </c>
      <c r="D138" t="str">
        <f>VLOOKUP(A138,'Address sheet'!$A:$D,3,FALSE)</f>
        <v>Crawfordsville</v>
      </c>
      <c r="E138" t="str">
        <f>VLOOKUP(A138,'Address sheet'!$A:$D,4,FALSE)</f>
        <v>Montgomery</v>
      </c>
      <c r="F138" s="50" t="str">
        <f>VLOOKUP(A138,'DATA for 227'!$B:$X,7,FALSE)</f>
        <v>Disability stuff</v>
      </c>
      <c r="G138" s="50">
        <f>VLOOKUP($A138,'DATA for 227'!$B:$X,8,FALSE)</f>
        <v>0</v>
      </c>
      <c r="H138" s="50">
        <f>VLOOKUP($A138,'DATA for 227'!$B:$X,9,FALSE)</f>
        <v>0</v>
      </c>
      <c r="I138" s="50" t="str">
        <f>VLOOKUP($A138,'DATA for 227'!$B:$X,10,FALSE)</f>
        <v>N</v>
      </c>
      <c r="J138" s="50">
        <f>VLOOKUP($A138,'DATA for 227'!$B:$X,12,FALSE)</f>
        <v>0</v>
      </c>
      <c r="K138" s="50">
        <f>VLOOKUP($A138,'DATA for 227'!$B:$X,14,FALSE)</f>
        <v>0</v>
      </c>
    </row>
    <row r="139" spans="1:11" ht="100.8" x14ac:dyDescent="0.3">
      <c r="A139" s="119" t="s">
        <v>88</v>
      </c>
      <c r="B139" s="147">
        <v>1</v>
      </c>
      <c r="C139" t="str">
        <f>VLOOKUP(A139,'Address sheet'!A:D,2,FALSE)</f>
        <v>3495 Kent Ave Ste A200</v>
      </c>
      <c r="D139" t="str">
        <f>VLOOKUP(A139,'Address sheet'!$A:$D,3,FALSE)</f>
        <v>West Lafayette</v>
      </c>
      <c r="E139" t="str">
        <f>VLOOKUP(A139,'Address sheet'!$A:$D,4,FALSE)</f>
        <v>Tippecanoe</v>
      </c>
      <c r="F139" s="50" t="str">
        <f>VLOOKUP(A139,'DATA for 227'!$B:$X,7,FALSE)</f>
        <v>Research Labs</v>
      </c>
      <c r="G139" s="50">
        <f>VLOOKUP($A139,'DATA for 227'!$B:$X,8,FALSE)</f>
        <v>0</v>
      </c>
      <c r="H139" s="50" t="str">
        <f>VLOOKUP($A139,'DATA for 227'!$B:$X,9,FALSE)</f>
        <v>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v>
      </c>
      <c r="I139" s="50" t="str">
        <f>VLOOKUP($A139,'DATA for 227'!$B:$X,10,FALSE)</f>
        <v>N</v>
      </c>
      <c r="J139" s="50">
        <f>VLOOKUP($A139,'DATA for 227'!$B:$X,12,FALSE)</f>
        <v>0</v>
      </c>
      <c r="K139" s="50">
        <f>VLOOKUP($A139,'DATA for 227'!$B:$X,14,FALSE)</f>
        <v>0</v>
      </c>
    </row>
    <row r="140" spans="1:11" x14ac:dyDescent="0.3">
      <c r="A140" s="128" t="s">
        <v>92</v>
      </c>
      <c r="B140" s="147">
        <v>1</v>
      </c>
      <c r="C140" t="e">
        <f>VLOOKUP(A140,'Address sheet'!A:D,2,FALSE)</f>
        <v>#N/A</v>
      </c>
      <c r="D140" t="e">
        <f>VLOOKUP(A140,'Address sheet'!$A:$D,3,FALSE)</f>
        <v>#N/A</v>
      </c>
      <c r="E140" t="e">
        <f>VLOOKUP(A140,'Address sheet'!$A:$D,4,FALSE)</f>
        <v>#N/A</v>
      </c>
      <c r="F140" s="50" t="str">
        <f>VLOOKUP(A140,'DATA for 227'!$B:$X,7,FALSE)</f>
        <v>Association of legal services</v>
      </c>
      <c r="G140" s="50">
        <f>VLOOKUP($A140,'DATA for 227'!$B:$X,8,FALSE)</f>
        <v>0</v>
      </c>
      <c r="H140" s="50">
        <f>VLOOKUP($A140,'DATA for 227'!$B:$X,9,FALSE)</f>
        <v>0</v>
      </c>
      <c r="I140" s="50" t="str">
        <f>VLOOKUP($A140,'DATA for 227'!$B:$X,10,FALSE)</f>
        <v>N</v>
      </c>
      <c r="J140" s="50">
        <f>VLOOKUP($A140,'DATA for 227'!$B:$X,12,FALSE)</f>
        <v>0</v>
      </c>
      <c r="K140" s="50">
        <f>VLOOKUP($A140,'DATA for 227'!$B:$X,14,FALSE)</f>
        <v>0</v>
      </c>
    </row>
    <row r="141" spans="1:11" ht="115.2" x14ac:dyDescent="0.3">
      <c r="A141" s="119" t="s">
        <v>113</v>
      </c>
      <c r="B141" s="147">
        <v>1</v>
      </c>
      <c r="C141" t="str">
        <f>VLOOKUP(A141,'Address sheet'!A:D,2,FALSE)</f>
        <v>300 E Broadway, Suite 101</v>
      </c>
      <c r="D141" t="str">
        <f>VLOOKUP(A141,'Address sheet'!$A:$D,3,FALSE)</f>
        <v>Logansport</v>
      </c>
      <c r="E141" t="str">
        <f>VLOOKUP(A141,'Address sheet'!$A:$D,4,FALSE)</f>
        <v>Cass</v>
      </c>
      <c r="F141" s="50" t="str">
        <f>VLOOKUP(A141,'DATA for 227'!$B:$X,7,FALSE)</f>
        <v>web solutions</v>
      </c>
      <c r="G141" s="50">
        <f>VLOOKUP($A141,'DATA for 227'!$B:$X,8,FALSE)</f>
        <v>0</v>
      </c>
      <c r="H141" s="50" t="str">
        <f>VLOOKUP($A141,'DATA for 227'!$B:$X,9,FALSE)</f>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v>
      </c>
      <c r="I141" s="50" t="str">
        <f>VLOOKUP($A141,'DATA for 227'!$B:$X,10,FALSE)</f>
        <v>FSPCA</v>
      </c>
      <c r="J141" s="50">
        <f>VLOOKUP($A141,'DATA for 227'!$B:$X,12,FALSE)</f>
        <v>0</v>
      </c>
      <c r="K141" s="50">
        <f>VLOOKUP($A141,'DATA for 227'!$B:$X,14,FALSE)</f>
        <v>0</v>
      </c>
    </row>
    <row r="142" spans="1:11" ht="43.2" x14ac:dyDescent="0.3">
      <c r="A142" s="119" t="s">
        <v>128</v>
      </c>
      <c r="B142" s="147">
        <v>1</v>
      </c>
      <c r="C142" t="str">
        <f>VLOOKUP(A142,'Address sheet'!A:D,2,FALSE)</f>
        <v>3065 Kent Ave</v>
      </c>
      <c r="D142" t="str">
        <f>VLOOKUP(A142,'Address sheet'!$A:$D,3,FALSE)</f>
        <v>West Lafayette</v>
      </c>
      <c r="E142" t="str">
        <f>VLOOKUP(A142,'Address sheet'!$A:$D,4,FALSE)</f>
        <v>Tippecanoe</v>
      </c>
      <c r="F142" s="50" t="str">
        <f>VLOOKUP(A142,'DATA for 227'!$B:$X,7,FALSE)</f>
        <v>Pharmaceutical services</v>
      </c>
      <c r="G142" s="50" t="str">
        <f>VLOOKUP($A142,'DATA for 227'!$B:$X,8,FALSE)</f>
        <v>analytical services, drug sbstance, drug product and delivery , biochemistry services</v>
      </c>
      <c r="H142" s="50" t="str">
        <f>VLOOKUP($A142,'DATA for 227'!$B:$X,9,FALSE)</f>
        <v>SSCI, A Division of AMRI provides comprehensive cGMP solid state chemistry research and analytical services to the pharmaceutical industry</v>
      </c>
      <c r="I142" s="50" t="str">
        <f>VLOOKUP($A142,'DATA for 227'!$B:$X,10,FALSE)</f>
        <v>N</v>
      </c>
      <c r="J142" s="50">
        <f>VLOOKUP($A142,'DATA for 227'!$B:$X,12,FALSE)</f>
        <v>0</v>
      </c>
      <c r="K142" s="50">
        <f>VLOOKUP($A142,'DATA for 227'!$B:$X,14,FALSE)</f>
        <v>0</v>
      </c>
    </row>
    <row r="143" spans="1:11" ht="43.2" x14ac:dyDescent="0.3">
      <c r="A143" s="119" t="s">
        <v>133</v>
      </c>
      <c r="B143" s="147">
        <v>1</v>
      </c>
      <c r="C143">
        <f>VLOOKUP(A143,'Address sheet'!A:D,2,FALSE)</f>
        <v>0</v>
      </c>
      <c r="D143" t="str">
        <f>VLOOKUP(A143,'Address sheet'!$A:$D,3,FALSE)</f>
        <v>Lafayette</v>
      </c>
      <c r="E143" t="str">
        <f>VLOOKUP(A143,'Address sheet'!$A:$D,4,FALSE)</f>
        <v>Tippecanoe</v>
      </c>
      <c r="F143" s="50" t="str">
        <f>VLOOKUP(A143,'DATA for 227'!$B:$X,7,FALSE)</f>
        <v>agricutural solutions provider</v>
      </c>
      <c r="G143" s="50" t="str">
        <f>VLOOKUP($A143,'DATA for 227'!$B:$X,8,FALSE)</f>
        <v>Cover: Plant nutrients, agriculture, turf and ornamental, cob products and contract manufacturing</v>
      </c>
      <c r="H143" s="50" t="str">
        <f>VLOOKUP($A143,'DATA for 227'!$B:$X,9,FALSE)</f>
        <v>The Plant Nutrient Group formulates, stores, and distributes nutrient, specialty, and industrial inputs and corncob based products through our strategically located facilities and extensive network.</v>
      </c>
      <c r="I143" s="50" t="str">
        <f>VLOOKUP($A143,'DATA for 227'!$B:$X,10,FALSE)</f>
        <v>N</v>
      </c>
      <c r="J143" s="50">
        <f>VLOOKUP($A143,'DATA for 227'!$B:$X,12,FALSE)</f>
        <v>0</v>
      </c>
      <c r="K143" s="50">
        <f>VLOOKUP($A143,'DATA for 227'!$B:$X,14,FALSE)</f>
        <v>0</v>
      </c>
    </row>
    <row r="144" spans="1:11" ht="57.6" x14ac:dyDescent="0.3">
      <c r="A144" s="119" t="s">
        <v>143</v>
      </c>
      <c r="B144" s="147">
        <v>1</v>
      </c>
      <c r="C144" t="str">
        <f>VLOOKUP(A144,'Address sheet'!A:D,2,FALSE)</f>
        <v>2191 W County Road 0 Ns</v>
      </c>
      <c r="D144" t="str">
        <f>VLOOKUP(A144,'Address sheet'!$A:$D,3,FALSE)</f>
        <v>Frankfort</v>
      </c>
      <c r="E144" t="str">
        <f>VLOOKUP(A144,'Address sheet'!$A:$D,4,FALSE)</f>
        <v>Clinton</v>
      </c>
      <c r="F144" s="50" t="str">
        <f>VLOOKUP(A144,'DATA for 227'!$B:$X,7,FALSE)</f>
        <v>agricultural ervices</v>
      </c>
      <c r="G144" s="50" t="str">
        <f>VLOOKUP($A144,'DATA for 227'!$B:$X,8,FALSE)</f>
        <v>food, suppliments, animal nutritions, logistics</v>
      </c>
      <c r="H144" s="50" t="str">
        <f>VLOOKUP($A144,'DATA for 227'!$B:$X,9,FALSE)</f>
        <v>For more than a century, the people of Archer Daniels Midland Company (NYSE: ADM) have transformed crops into products that serve the vital needs of a growing world. Today, we’re one of the world’s largest agricultural processors and food ingredient providers</v>
      </c>
      <c r="I144" s="50" t="str">
        <f>VLOOKUP($A144,'DATA for 227'!$B:$X,10,FALSE)</f>
        <v>N</v>
      </c>
      <c r="J144" s="50">
        <f>VLOOKUP($A144,'DATA for 227'!$B:$X,12,FALSE)</f>
        <v>0</v>
      </c>
      <c r="K144" s="50">
        <f>VLOOKUP($A144,'DATA for 227'!$B:$X,14,FALSE)</f>
        <v>0</v>
      </c>
    </row>
    <row r="145" spans="1:11" ht="100.8" x14ac:dyDescent="0.3">
      <c r="A145" s="119" t="s">
        <v>151</v>
      </c>
      <c r="B145" s="147">
        <v>1</v>
      </c>
      <c r="C145" t="str">
        <f>VLOOKUP(A145,'Address sheet'!A:D,2,FALSE)</f>
        <v>3000 KENT AVE STE D2 100</v>
      </c>
      <c r="D145" t="str">
        <f>VLOOKUP(A145,'Address sheet'!$A:$D,3,FALSE)</f>
        <v>WEST LAFAYETTE</v>
      </c>
      <c r="E145" t="str">
        <f>VLOOKUP(A145,'Address sheet'!$A:$D,4,FALSE)</f>
        <v>Tippecanoe</v>
      </c>
      <c r="F145" s="50" t="str">
        <f>VLOOKUP(A145,'DATA for 227'!$B:$X,7,FALSE)</f>
        <v>application protection provideer</v>
      </c>
      <c r="G145" s="50" t="str">
        <f>VLOOKUP($A145,'DATA for 227'!$B:$X,8,FALSE)</f>
        <v>Layered, Adaptive App and Data Protection                              Detection and Prevention of Application Attacks                          Enterprise App Distribution and Policy Management (Apperian)</v>
      </c>
      <c r="H145" s="50" t="str">
        <f>VLOOKUP($A145,'DATA for 227'!$B:$X,9,FALSE)</f>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v>
      </c>
      <c r="I145" s="50" t="str">
        <f>VLOOKUP($A145,'DATA for 227'!$B:$X,10,FALSE)</f>
        <v>N</v>
      </c>
      <c r="J145" s="50">
        <f>VLOOKUP($A145,'DATA for 227'!$B:$X,12,FALSE)</f>
        <v>0</v>
      </c>
      <c r="K145" s="50">
        <f>VLOOKUP($A145,'DATA for 227'!$B:$X,14,FALSE)</f>
        <v>0</v>
      </c>
    </row>
    <row r="146" spans="1:11" x14ac:dyDescent="0.3">
      <c r="A146" s="119" t="s">
        <v>156</v>
      </c>
      <c r="B146" s="147">
        <v>1</v>
      </c>
      <c r="C146" t="str">
        <f>VLOOKUP(A146,'Address sheet'!A:D,2,FALSE)</f>
        <v>3031 Union St</v>
      </c>
      <c r="D146" t="str">
        <f>VLOOKUP(A146,'Address sheet'!$A:$D,3,FALSE)</f>
        <v>Lafayette</v>
      </c>
      <c r="E146" t="str">
        <f>VLOOKUP(A146,'Address sheet'!$A:$D,4,FALSE)</f>
        <v>Tippecanoe</v>
      </c>
      <c r="F146" s="50" t="str">
        <f>VLOOKUP(A146,'DATA for 227'!$B:$X,7,FALSE)</f>
        <v>Memento creators</v>
      </c>
      <c r="G146" s="50" t="str">
        <f>VLOOKUP($A146,'DATA for 227'!$B:$X,8,FALSE)</f>
        <v>plaques, acrylics, name badges, flags, etc</v>
      </c>
      <c r="H146" s="50">
        <f>VLOOKUP($A146,'DATA for 227'!$B:$X,9,FALSE)</f>
        <v>0</v>
      </c>
      <c r="I146" s="50" t="str">
        <f>VLOOKUP($A146,'DATA for 227'!$B:$X,10,FALSE)</f>
        <v>N</v>
      </c>
      <c r="J146" s="50">
        <f>VLOOKUP($A146,'DATA for 227'!$B:$X,12,FALSE)</f>
        <v>0</v>
      </c>
      <c r="K146" s="50">
        <f>VLOOKUP($A146,'DATA for 227'!$B:$X,14,FALSE)</f>
        <v>0</v>
      </c>
    </row>
    <row r="147" spans="1:11" x14ac:dyDescent="0.3">
      <c r="A147" s="119" t="s">
        <v>160</v>
      </c>
      <c r="B147" s="147">
        <v>1</v>
      </c>
      <c r="C147" t="str">
        <f>VLOOKUP(A147,'Address sheet'!A:D,2,FALSE)</f>
        <v>307 N. 10th Street</v>
      </c>
      <c r="D147" t="str">
        <f>VLOOKUP(A147,'Address sheet'!$A:$D,3,FALSE)</f>
        <v>Lafayette</v>
      </c>
      <c r="E147" t="str">
        <f>VLOOKUP(A147,'Address sheet'!$A:$D,4,FALSE)</f>
        <v>Tippecanoe</v>
      </c>
      <c r="F147" s="50" t="str">
        <f>VLOOKUP(A147,'DATA for 227'!$B:$X,7,FALSE)</f>
        <v>job finder</v>
      </c>
      <c r="G147" s="50">
        <f>VLOOKUP($A147,'DATA for 227'!$B:$X,8,FALSE)</f>
        <v>0</v>
      </c>
      <c r="H147" s="50" t="str">
        <f>VLOOKUP($A147,'DATA for 227'!$B:$X,9,FALSE)</f>
        <v>a platform to search for jobs</v>
      </c>
      <c r="I147" s="50" t="str">
        <f>VLOOKUP($A147,'DATA for 227'!$B:$X,10,FALSE)</f>
        <v>N</v>
      </c>
      <c r="J147" s="50">
        <f>VLOOKUP($A147,'DATA for 227'!$B:$X,12,FALSE)</f>
        <v>0</v>
      </c>
      <c r="K147" s="50">
        <f>VLOOKUP($A147,'DATA for 227'!$B:$X,14,FALSE)</f>
        <v>0</v>
      </c>
    </row>
    <row r="148" spans="1:11" x14ac:dyDescent="0.3">
      <c r="A148" s="119" t="s">
        <v>165</v>
      </c>
      <c r="B148" s="147">
        <v>1</v>
      </c>
      <c r="C148" t="str">
        <f>VLOOKUP(A148,'Address sheet'!A:D,2,FALSE)</f>
        <v>1451 industrial Drive</v>
      </c>
      <c r="D148" t="str">
        <f>VLOOKUP(A148,'Address sheet'!$A:$D,3,FALSE)</f>
        <v>Lafayette</v>
      </c>
      <c r="E148" t="str">
        <f>VLOOKUP(A148,'Address sheet'!$A:$D,4,FALSE)</f>
        <v>Tippecanoe</v>
      </c>
      <c r="F148" s="50" t="str">
        <f>VLOOKUP(A148,'DATA for 227'!$B:$X,7,FALSE)</f>
        <v>images/sign services</v>
      </c>
      <c r="G148" s="50" t="str">
        <f>VLOOKUP($A148,'DATA for 227'!$B:$X,8,FALSE)</f>
        <v>for vehicles, outdoors of a building, or interiors of a building</v>
      </c>
      <c r="H148" s="50">
        <f>VLOOKUP($A148,'DATA for 227'!$B:$X,9,FALSE)</f>
        <v>0</v>
      </c>
      <c r="I148" s="50" t="str">
        <f>VLOOKUP($A148,'DATA for 227'!$B:$X,10,FALSE)</f>
        <v>N</v>
      </c>
      <c r="J148" s="50">
        <f>VLOOKUP($A148,'DATA for 227'!$B:$X,12,FALSE)</f>
        <v>0</v>
      </c>
      <c r="K148" s="50">
        <f>VLOOKUP($A148,'DATA for 227'!$B:$X,14,FALSE)</f>
        <v>0</v>
      </c>
    </row>
    <row r="149" spans="1:11" ht="57.6" x14ac:dyDescent="0.3">
      <c r="A149" s="119" t="s">
        <v>179</v>
      </c>
      <c r="B149" s="147">
        <v>1</v>
      </c>
      <c r="C149" t="str">
        <f>VLOOKUP(A149,'Address sheet'!A:D,2,FALSE)</f>
        <v>501 N 6Th St</v>
      </c>
      <c r="D149" t="str">
        <f>VLOOKUP(A149,'Address sheet'!$A:$D,3,FALSE)</f>
        <v>Monticello</v>
      </c>
      <c r="E149" t="str">
        <f>VLOOKUP(A149,'Address sheet'!$A:$D,4,FALSE)</f>
        <v>White</v>
      </c>
      <c r="F149" s="50" t="str">
        <f>VLOOKUP(A149,'DATA for 227'!$B:$X,7,FALSE)</f>
        <v>packaging services</v>
      </c>
      <c r="G149" s="50" t="str">
        <f>VLOOKUP($A149,'DATA for 227'!$B:$X,8,FALSE)</f>
        <v>Ball Corporation is a provider of metal packaging for beverages, foods and household products, and of aerospace and other technologies and services to commercial and governmental customers.</v>
      </c>
      <c r="H149" s="50">
        <f>VLOOKUP($A149,'DATA for 227'!$B:$X,9,FALSE)</f>
        <v>0</v>
      </c>
      <c r="I149" s="50" t="str">
        <f>VLOOKUP($A149,'DATA for 227'!$B:$X,10,FALSE)</f>
        <v>N</v>
      </c>
      <c r="J149" s="50">
        <f>VLOOKUP($A149,'DATA for 227'!$B:$X,12,FALSE)</f>
        <v>0</v>
      </c>
      <c r="K149" s="50">
        <f>VLOOKUP($A149,'DATA for 227'!$B:$X,14,FALSE)</f>
        <v>0</v>
      </c>
    </row>
    <row r="150" spans="1:11" ht="28.8" x14ac:dyDescent="0.3">
      <c r="A150" s="119" t="s">
        <v>183</v>
      </c>
      <c r="B150" s="147">
        <v>1</v>
      </c>
      <c r="C150">
        <f>VLOOKUP(A150,'Address sheet'!A:D,2,FALSE)</f>
        <v>0</v>
      </c>
      <c r="D150">
        <f>VLOOKUP(A150,'Address sheet'!$A:$D,3,FALSE)</f>
        <v>0</v>
      </c>
      <c r="E150">
        <f>VLOOKUP(A150,'Address sheet'!$A:$D,4,FALSE)</f>
        <v>0</v>
      </c>
      <c r="F150" s="50" t="str">
        <f>VLOOKUP(A150,'DATA for 227'!$B:$X,7,FALSE)</f>
        <v>e-commerce services</v>
      </c>
      <c r="G150" s="50" t="str">
        <f>VLOOKUP($A150,'DATA for 227'!$B:$X,8,FALSE)</f>
        <v>tractors, harvesters, chemical applicators, tillage equipments, hay and forage equipment,  construction equipments</v>
      </c>
      <c r="H150" s="50" t="str">
        <f>VLOOKUP($A150,'DATA for 227'!$B:$X,9,FALSE)</f>
        <v>Farm equipment dealer; also online auctions possible; used equipment selling platform</v>
      </c>
      <c r="I150" s="50" t="str">
        <f>VLOOKUP($A150,'DATA for 227'!$B:$X,10,FALSE)</f>
        <v>N</v>
      </c>
      <c r="J150" s="50">
        <f>VLOOKUP($A150,'DATA for 227'!$B:$X,12,FALSE)</f>
        <v>0</v>
      </c>
      <c r="K150" s="50">
        <f>VLOOKUP($A150,'DATA for 227'!$B:$X,14,FALSE)</f>
        <v>0</v>
      </c>
    </row>
    <row r="151" spans="1:11" ht="28.8" x14ac:dyDescent="0.3">
      <c r="A151" s="119" t="s">
        <v>194</v>
      </c>
      <c r="B151" s="147">
        <v>1</v>
      </c>
      <c r="C151" t="str">
        <f>VLOOKUP(A151,'Address sheet'!A:D,2,FALSE)</f>
        <v>804 E College St</v>
      </c>
      <c r="D151" t="str">
        <f>VLOOKUP(A151,'Address sheet'!$A:$D,3,FALSE)</f>
        <v>Crawfordsville</v>
      </c>
      <c r="E151" t="str">
        <f>VLOOKUP(A151,'Address sheet'!$A:$D,4,FALSE)</f>
        <v>Montgomery</v>
      </c>
      <c r="F151" s="50" t="str">
        <f>VLOOKUP(A151,'DATA for 227'!$B:$X,7,FALSE)</f>
        <v>Agricultural product wholesaler</v>
      </c>
      <c r="G151" s="50" t="str">
        <f>VLOOKUP($A151,'DATA for 227'!$B:$X,8,FALSE)</f>
        <v>winces, slings, suspension rods, pulleys, cods, cables, cutters, fasteners, power cords,</v>
      </c>
      <c r="H151" s="50" t="str">
        <f>VLOOKUP($A151,'DATA for 227'!$B:$X,9,FALSE)</f>
        <v>for poultry industry</v>
      </c>
      <c r="I151" s="50" t="str">
        <f>VLOOKUP($A151,'DATA for 227'!$B:$X,10,FALSE)</f>
        <v>ISO 9000</v>
      </c>
      <c r="J151" s="50">
        <f>VLOOKUP($A151,'DATA for 227'!$B:$X,12,FALSE)</f>
        <v>0</v>
      </c>
      <c r="K151" s="50">
        <f>VLOOKUP($A151,'DATA for 227'!$B:$X,14,FALSE)</f>
        <v>0</v>
      </c>
    </row>
    <row r="152" spans="1:11" x14ac:dyDescent="0.3">
      <c r="A152" s="119" t="s">
        <v>206</v>
      </c>
      <c r="B152" s="147">
        <v>1</v>
      </c>
      <c r="C152" t="str">
        <f>VLOOKUP(A152,'Address sheet'!A:D,2,FALSE)</f>
        <v>7 Wildwood Dr.</v>
      </c>
      <c r="D152" t="str">
        <f>VLOOKUP(A152,'Address sheet'!$A:$D,3,FALSE)</f>
        <v>Lafayette</v>
      </c>
      <c r="E152" t="str">
        <f>VLOOKUP(A152,'Address sheet'!$A:$D,4,FALSE)</f>
        <v>Tippecanoe</v>
      </c>
      <c r="F152" s="50">
        <f>VLOOKUP(A152,'DATA for 227'!$B:$X,7,FALSE)</f>
        <v>0</v>
      </c>
      <c r="G152" s="50">
        <f>VLOOKUP($A152,'DATA for 227'!$B:$X,8,FALSE)</f>
        <v>0</v>
      </c>
      <c r="H152" s="50" t="str">
        <f>VLOOKUP($A152,'DATA for 227'!$B:$X,9,FALSE)</f>
        <v>no websites</v>
      </c>
      <c r="I152" s="50" t="str">
        <f>VLOOKUP($A152,'DATA for 227'!$B:$X,10,FALSE)</f>
        <v>N</v>
      </c>
      <c r="J152" s="50">
        <f>VLOOKUP($A152,'DATA for 227'!$B:$X,12,FALSE)</f>
        <v>0</v>
      </c>
      <c r="K152" s="50">
        <f>VLOOKUP($A152,'DATA for 227'!$B:$X,14,FALSE)</f>
        <v>0</v>
      </c>
    </row>
    <row r="153" spans="1:11" x14ac:dyDescent="0.3">
      <c r="A153" s="119" t="s">
        <v>209</v>
      </c>
      <c r="B153" s="147">
        <v>1</v>
      </c>
      <c r="C153" t="str">
        <f>VLOOKUP(A153,'Address sheet'!A:D,2,FALSE)</f>
        <v>11778 S 600 W</v>
      </c>
      <c r="D153" t="str">
        <f>VLOOKUP(A153,'Address sheet'!$A:$D,3,FALSE)</f>
        <v>Covington</v>
      </c>
      <c r="E153" t="str">
        <f>VLOOKUP(A153,'Address sheet'!$A:$D,4,FALSE)</f>
        <v>Fountain</v>
      </c>
      <c r="F153" s="50" t="str">
        <f>VLOOKUP(A153,'DATA for 227'!$B:$X,7,FALSE)</f>
        <v>nutritional supplements</v>
      </c>
      <c r="G153" s="50" t="str">
        <f>VLOOKUP($A153,'DATA for 227'!$B:$X,8,FALSE)</f>
        <v>calcium, magnesium, etc</v>
      </c>
      <c r="H153" s="50">
        <f>VLOOKUP($A153,'DATA for 227'!$B:$X,9,FALSE)</f>
        <v>0</v>
      </c>
      <c r="I153" s="50" t="str">
        <f>VLOOKUP($A153,'DATA for 227'!$B:$X,10,FALSE)</f>
        <v>BBB</v>
      </c>
      <c r="J153" s="50">
        <f>VLOOKUP($A153,'DATA for 227'!$B:$X,12,FALSE)</f>
        <v>0</v>
      </c>
      <c r="K153" s="50">
        <f>VLOOKUP($A153,'DATA for 227'!$B:$X,14,FALSE)</f>
        <v>0</v>
      </c>
    </row>
    <row r="154" spans="1:11" ht="72" x14ac:dyDescent="0.3">
      <c r="A154" s="119" t="s">
        <v>214</v>
      </c>
      <c r="B154" s="147">
        <v>1</v>
      </c>
      <c r="C154" t="str">
        <f>VLOOKUP(A154,'Address sheet'!A:D,2,FALSE)</f>
        <v>2701 Kent Ave</v>
      </c>
      <c r="D154" t="str">
        <f>VLOOKUP(A154,'Address sheet'!$A:$D,3,FALSE)</f>
        <v>West Lafayette</v>
      </c>
      <c r="E154" t="str">
        <f>VLOOKUP(A154,'Address sheet'!$A:$D,4,FALSE)</f>
        <v>Tippecanoe</v>
      </c>
      <c r="F154" s="50" t="str">
        <f>VLOOKUP(A154,'DATA for 227'!$B:$X,7,FALSE)</f>
        <v xml:space="preserve">biomedical Data analyst </v>
      </c>
      <c r="G154" s="50">
        <f>VLOOKUP($A154,'DATA for 227'!$B:$X,8,FALSE)</f>
        <v>0</v>
      </c>
      <c r="H154" s="50" t="str">
        <f>VLOOKUP($A154,'DATA for 227'!$B:$X,9,FALSE)</f>
        <v>BASi provides drug developers with superior scientific research and innovative analytical instrumentation, which saves time, saves money, and saves lives, to bring revolutionary new drugs to market quickly and safely;                               like an e-commerce page where in we can make our online purchases</v>
      </c>
      <c r="I154" s="50" t="str">
        <f>VLOOKUP($A154,'DATA for 227'!$B:$X,10,FALSE)</f>
        <v>N</v>
      </c>
      <c r="J154" s="50">
        <f>VLOOKUP($A154,'DATA for 227'!$B:$X,12,FALSE)</f>
        <v>0</v>
      </c>
      <c r="K154" s="50">
        <f>VLOOKUP($A154,'DATA for 227'!$B:$X,14,FALSE)</f>
        <v>0</v>
      </c>
    </row>
    <row r="155" spans="1:11" x14ac:dyDescent="0.3">
      <c r="A155" s="119" t="s">
        <v>218</v>
      </c>
      <c r="B155" s="147">
        <v>1</v>
      </c>
      <c r="C155" t="str">
        <f>VLOOKUP(A155,'Address sheet'!A:D,2,FALSE)</f>
        <v>2 Executive Dr., Suite D</v>
      </c>
      <c r="D155" t="str">
        <f>VLOOKUP(A155,'Address sheet'!$A:$D,3,FALSE)</f>
        <v>Lafayette</v>
      </c>
      <c r="E155" t="str">
        <f>VLOOKUP(A155,'Address sheet'!$A:$D,4,FALSE)</f>
        <v>Tippecanoe</v>
      </c>
      <c r="F155" s="50" t="str">
        <f>VLOOKUP(A155,'DATA for 227'!$B:$X,7,FALSE)</f>
        <v>clinical services</v>
      </c>
      <c r="G155" s="50" t="str">
        <f>VLOOKUP($A155,'DATA for 227'!$B:$X,8,FALSE)</f>
        <v>DNA testing, drug testing, blood testing</v>
      </c>
      <c r="H155" s="50">
        <f>VLOOKUP($A155,'DATA for 227'!$B:$X,9,FALSE)</f>
        <v>0</v>
      </c>
      <c r="I155" s="50" t="str">
        <f>VLOOKUP($A155,'DATA for 227'!$B:$X,10,FALSE)</f>
        <v>N</v>
      </c>
      <c r="J155" s="50">
        <f>VLOOKUP($A155,'DATA for 227'!$B:$X,12,FALSE)</f>
        <v>0</v>
      </c>
      <c r="K155" s="50">
        <f>VLOOKUP($A155,'DATA for 227'!$B:$X,14,FALSE)</f>
        <v>0</v>
      </c>
    </row>
    <row r="156" spans="1:11" ht="43.2" x14ac:dyDescent="0.3">
      <c r="A156" s="119" t="s">
        <v>235</v>
      </c>
      <c r="B156" s="147">
        <v>1</v>
      </c>
      <c r="C156" t="str">
        <f>VLOOKUP(A156,'Address sheet'!A:D,2,FALSE)</f>
        <v>1281 WIN HENTSCHEL BLVD.</v>
      </c>
      <c r="D156" t="str">
        <f>VLOOKUP(A156,'Address sheet'!$A:$D,3,FALSE)</f>
        <v>WEST Lafayette</v>
      </c>
      <c r="E156" t="str">
        <f>VLOOKUP(A156,'Address sheet'!$A:$D,4,FALSE)</f>
        <v>Tippecanoe</v>
      </c>
      <c r="F156" s="50" t="str">
        <f>VLOOKUP(A156,'DATA for 227'!$B:$X,7,FALSE)</f>
        <v>wholesaler</v>
      </c>
      <c r="G156" s="50" t="str">
        <f>VLOOKUP($A156,'DATA for 227'!$B:$X,8,FALSE)</f>
        <v>footwear</v>
      </c>
      <c r="H156" s="50" t="str">
        <f>VLOOKUP($A156,'DATA for 227'!$B:$X,9,FALSE)</f>
        <v>handcrafted footwears; We specialize in custom-fit boots, but also offer semi-custom sizes to provide instant gratification to our customers who just can’t wait.</v>
      </c>
      <c r="I156" s="50" t="str">
        <f>VLOOKUP($A156,'DATA for 227'!$B:$X,10,FALSE)</f>
        <v>N</v>
      </c>
      <c r="J156" s="50">
        <f>VLOOKUP($A156,'DATA for 227'!$B:$X,12,FALSE)</f>
        <v>0</v>
      </c>
      <c r="K156" s="50">
        <f>VLOOKUP($A156,'DATA for 227'!$B:$X,14,FALSE)</f>
        <v>0</v>
      </c>
    </row>
    <row r="157" spans="1:11" ht="57.6" x14ac:dyDescent="0.3">
      <c r="A157" s="119" t="s">
        <v>240</v>
      </c>
      <c r="B157" s="147">
        <v>1</v>
      </c>
      <c r="C157" t="str">
        <f>VLOOKUP(A157,'Address sheet'!A:D,2,FALSE)</f>
        <v>144 S 100 W</v>
      </c>
      <c r="D157" t="str">
        <f>VLOOKUP(A157,'Address sheet'!$A:$D,3,FALSE)</f>
        <v>Winamac</v>
      </c>
      <c r="E157" t="str">
        <f>VLOOKUP(A157,'Address sheet'!$A:$D,4,FALSE)</f>
        <v>Pulaski</v>
      </c>
      <c r="F157" s="50" t="str">
        <f>VLOOKUP(A157,'DATA for 227'!$B:$X,7,FALSE)</f>
        <v>Dealers</v>
      </c>
      <c r="G157" s="50" t="str">
        <f>VLOOKUP($A157,'DATA for 227'!$B:$X,8,FALSE)</f>
        <v>Wheelchair Vans, SUVs &amp; Wheelchair Lifts</v>
      </c>
      <c r="H157" s="50" t="str">
        <f>VLOOKUP($A157,'DATA for 227'!$B:$X,9,FALSE)</f>
        <v>Thanks to our nationwide dealer network, wherever you live or travel, BraunAbility is there too. Our dealers are mobility experts, providing in-depth mobility consultations to guarantee you have the right mobility solution for your needs; 5 dealers in IN</v>
      </c>
      <c r="I157" s="50" t="str">
        <f>VLOOKUP($A157,'DATA for 227'!$B:$X,10,FALSE)</f>
        <v>N</v>
      </c>
      <c r="J157" s="50">
        <f>VLOOKUP($A157,'DATA for 227'!$B:$X,12,FALSE)</f>
        <v>0</v>
      </c>
      <c r="K157" s="50">
        <f>VLOOKUP($A157,'DATA for 227'!$B:$X,14,FALSE)</f>
        <v>0</v>
      </c>
    </row>
    <row r="158" spans="1:11" x14ac:dyDescent="0.3">
      <c r="A158" s="119" t="s">
        <v>799</v>
      </c>
      <c r="B158" s="147">
        <v>1</v>
      </c>
      <c r="C158">
        <f>VLOOKUP(A158,'Address sheet'!A:D,2,FALSE)</f>
        <v>0</v>
      </c>
      <c r="D158">
        <f>VLOOKUP(A158,'Address sheet'!$A:$D,3,FALSE)</f>
        <v>0</v>
      </c>
      <c r="E158">
        <f>VLOOKUP(A158,'Address sheet'!$A:$D,4,FALSE)</f>
        <v>0</v>
      </c>
      <c r="F158" s="50">
        <f>VLOOKUP(A158,'DATA for 227'!$B:$X,7,FALSE)</f>
        <v>0</v>
      </c>
      <c r="G158" s="50">
        <f>VLOOKUP($A158,'DATA for 227'!$B:$X,8,FALSE)</f>
        <v>0</v>
      </c>
      <c r="H158" s="50">
        <f>VLOOKUP($A158,'DATA for 227'!$B:$X,9,FALSE)</f>
        <v>0</v>
      </c>
      <c r="I158" s="50" t="str">
        <f>VLOOKUP($A158,'DATA for 227'!$B:$X,10,FALSE)</f>
        <v>N</v>
      </c>
      <c r="J158" s="50">
        <f>VLOOKUP($A158,'DATA for 227'!$B:$X,12,FALSE)</f>
        <v>0</v>
      </c>
      <c r="K158" s="50">
        <f>VLOOKUP($A158,'DATA for 227'!$B:$X,14,FALSE)</f>
        <v>0</v>
      </c>
    </row>
    <row r="159" spans="1:11" x14ac:dyDescent="0.3">
      <c r="A159" s="119" t="s">
        <v>261</v>
      </c>
      <c r="B159" s="147">
        <v>1</v>
      </c>
      <c r="C159" t="str">
        <f>VLOOKUP(A159,'Address sheet'!A:D,2,FALSE)</f>
        <v>1020 E. College St</v>
      </c>
      <c r="D159" t="str">
        <f>VLOOKUP(A159,'Address sheet'!$A:$D,3,FALSE)</f>
        <v>Crawfordsville</v>
      </c>
      <c r="E159" t="str">
        <f>VLOOKUP(A159,'Address sheet'!$A:$D,4,FALSE)</f>
        <v>Montgomery</v>
      </c>
      <c r="F159" s="50">
        <f>VLOOKUP(A159,'DATA for 227'!$B:$X,7,FALSE)</f>
        <v>0</v>
      </c>
      <c r="G159" s="50">
        <f>VLOOKUP($A159,'DATA for 227'!$B:$X,8,FALSE)</f>
        <v>0</v>
      </c>
      <c r="H159" s="50" t="str">
        <f>VLOOKUP($A159,'DATA for 227'!$B:$X,9,FALSE)</f>
        <v>WEBSITE UNDER CONSTRUCTION</v>
      </c>
      <c r="I159" s="50" t="str">
        <f>VLOOKUP($A159,'DATA for 227'!$B:$X,10,FALSE)</f>
        <v>N</v>
      </c>
      <c r="J159" s="50">
        <f>VLOOKUP($A159,'DATA for 227'!$B:$X,12,FALSE)</f>
        <v>0</v>
      </c>
      <c r="K159" s="50">
        <f>VLOOKUP($A159,'DATA for 227'!$B:$X,14,FALSE)</f>
        <v>0</v>
      </c>
    </row>
    <row r="160" spans="1:11" x14ac:dyDescent="0.3">
      <c r="A160" s="119" t="s">
        <v>264</v>
      </c>
      <c r="B160" s="147">
        <v>1</v>
      </c>
      <c r="C160" t="str">
        <f>VLOOKUP(A160,'Address sheet'!A:D,2,FALSE)</f>
        <v>2189 East Overcoat Rd</v>
      </c>
      <c r="D160" t="str">
        <f>VLOOKUP(A160,'Address sheet'!$A:$D,3,FALSE)</f>
        <v>Crawfordsville</v>
      </c>
      <c r="E160" t="str">
        <f>VLOOKUP(A160,'Address sheet'!$A:$D,4,FALSE)</f>
        <v>Montgomery</v>
      </c>
      <c r="F160" s="50" t="str">
        <f>VLOOKUP(A160,'DATA for 227'!$B:$X,7,FALSE)</f>
        <v>electrical utility company</v>
      </c>
      <c r="G160" s="50">
        <f>VLOOKUP($A160,'DATA for 227'!$B:$X,8,FALSE)</f>
        <v>0</v>
      </c>
      <c r="H160" s="50" t="str">
        <f>VLOOKUP($A160,'DATA for 227'!$B:$X,9,FALSE)</f>
        <v>no websites</v>
      </c>
      <c r="I160" s="50" t="str">
        <f>VLOOKUP($A160,'DATA for 227'!$B:$X,10,FALSE)</f>
        <v>N</v>
      </c>
      <c r="J160" s="50">
        <f>VLOOKUP($A160,'DATA for 227'!$B:$X,12,FALSE)</f>
        <v>0</v>
      </c>
      <c r="K160" s="50">
        <f>VLOOKUP($A160,'DATA for 227'!$B:$X,14,FALSE)</f>
        <v>0</v>
      </c>
    </row>
    <row r="161" spans="1:11" x14ac:dyDescent="0.3">
      <c r="A161" s="119" t="s">
        <v>327</v>
      </c>
      <c r="B161" s="147">
        <v>1</v>
      </c>
      <c r="C161" t="str">
        <f>VLOOKUP(A161,'Address sheet'!A:D,2,FALSE)</f>
        <v>11232 N. US 231</v>
      </c>
      <c r="D161" t="str">
        <f>VLOOKUP(A161,'Address sheet'!$A:$D,3,FALSE)</f>
        <v>Linden</v>
      </c>
      <c r="E161" t="str">
        <f>VLOOKUP(A161,'Address sheet'!$A:$D,4,FALSE)</f>
        <v>Montgomery</v>
      </c>
      <c r="F161" s="50">
        <f>VLOOKUP(A161,'DATA for 227'!$B:$X,7,FALSE)</f>
        <v>0</v>
      </c>
      <c r="G161" s="50">
        <f>VLOOKUP($A161,'DATA for 227'!$B:$X,8,FALSE)</f>
        <v>0</v>
      </c>
      <c r="H161" s="50" t="str">
        <f>VLOOKUP($A161,'DATA for 227'!$B:$X,9,FALSE)</f>
        <v>SERVER NOT AVAILABLE</v>
      </c>
      <c r="I161" s="50" t="str">
        <f>VLOOKUP($A161,'DATA for 227'!$B:$X,10,FALSE)</f>
        <v>N</v>
      </c>
      <c r="J161" s="50">
        <f>VLOOKUP($A161,'DATA for 227'!$B:$X,12,FALSE)</f>
        <v>0</v>
      </c>
      <c r="K161" s="50">
        <f>VLOOKUP($A161,'DATA for 227'!$B:$X,14,FALSE)</f>
        <v>0</v>
      </c>
    </row>
    <row r="162" spans="1:11" x14ac:dyDescent="0.3">
      <c r="A162" s="119" t="s">
        <v>341</v>
      </c>
      <c r="B162" s="147">
        <v>1</v>
      </c>
      <c r="C162" t="str">
        <f>VLOOKUP(A162,'Address sheet'!A:D,2,FALSE)</f>
        <v>601 East Broadway</v>
      </c>
      <c r="D162" t="str">
        <f>VLOOKUP(A162,'Address sheet'!$A:$D,3,FALSE)</f>
        <v>Logansport</v>
      </c>
      <c r="E162" t="str">
        <f>VLOOKUP(A162,'Address sheet'!$A:$D,4,FALSE)</f>
        <v>Cass</v>
      </c>
      <c r="F162" s="50">
        <f>VLOOKUP(A162,'DATA for 227'!$B:$X,7,FALSE)</f>
        <v>0</v>
      </c>
      <c r="G162" s="50">
        <f>VLOOKUP($A162,'DATA for 227'!$B:$X,8,FALSE)</f>
        <v>0</v>
      </c>
      <c r="H162" s="50" t="str">
        <f>VLOOKUP($A162,'DATA for 227'!$B:$X,9,FALSE)</f>
        <v>IP address couldn’t be found</v>
      </c>
      <c r="I162" s="50" t="str">
        <f>VLOOKUP($A162,'DATA for 227'!$B:$X,10,FALSE)</f>
        <v>N</v>
      </c>
      <c r="J162" s="50">
        <f>VLOOKUP($A162,'DATA for 227'!$B:$X,12,FALSE)</f>
        <v>0</v>
      </c>
      <c r="K162" s="50">
        <f>VLOOKUP($A162,'DATA for 227'!$B:$X,14,FALSE)</f>
        <v>0</v>
      </c>
    </row>
    <row r="163" spans="1:11" ht="187.2" x14ac:dyDescent="0.3">
      <c r="A163" s="119" t="s">
        <v>364</v>
      </c>
      <c r="B163" s="147">
        <v>1</v>
      </c>
      <c r="C163" t="str">
        <f>VLOOKUP(A163,'Address sheet'!A:D,2,FALSE)</f>
        <v>3229 Olympia Dr, Suite E</v>
      </c>
      <c r="D163" t="str">
        <f>VLOOKUP(A163,'Address sheet'!$A:$D,3,FALSE)</f>
        <v>Lafayette</v>
      </c>
      <c r="E163" t="str">
        <f>VLOOKUP(A163,'Address sheet'!$A:$D,4,FALSE)</f>
        <v>Tippecanoe</v>
      </c>
      <c r="F163" s="50" t="str">
        <f>VLOOKUP(A163,'DATA for 227'!$B:$X,7,FALSE)</f>
        <v>P.I Agency</v>
      </c>
      <c r="G163" s="50" t="str">
        <f>VLOOKUP($A163,'DATA for 227'!$B:$X,8,FALSE)</f>
        <v>Services: Litigation preparation, Claim and fraud investigations, investigative services.</v>
      </c>
      <c r="H163" s="50" t="str">
        <f>VLOOKUP($A163,'DATA for 227'!$B:$X,9,FALSE)</f>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v>
      </c>
      <c r="I163" s="50" t="str">
        <f>VLOOKUP($A163,'DATA for 227'!$B:$X,10,FALSE)</f>
        <v>N</v>
      </c>
      <c r="J163" s="50">
        <f>VLOOKUP($A163,'DATA for 227'!$B:$X,12,FALSE)</f>
        <v>0</v>
      </c>
      <c r="K163" s="50">
        <f>VLOOKUP($A163,'DATA for 227'!$B:$X,14,FALSE)</f>
        <v>0</v>
      </c>
    </row>
    <row r="164" spans="1:11" x14ac:dyDescent="0.3">
      <c r="A164" s="119" t="s">
        <v>374</v>
      </c>
      <c r="B164" s="147">
        <v>1</v>
      </c>
      <c r="C164" t="str">
        <f>VLOOKUP(A164,'Address sheet'!A:D,2,FALSE)</f>
        <v>3400 Union St</v>
      </c>
      <c r="D164" t="str">
        <f>VLOOKUP(A164,'Address sheet'!$A:$D,3,FALSE)</f>
        <v>Lafayette</v>
      </c>
      <c r="E164" t="str">
        <f>VLOOKUP(A164,'Address sheet'!$A:$D,4,FALSE)</f>
        <v>Tippecanoe</v>
      </c>
      <c r="F164" s="50">
        <f>VLOOKUP(A164,'DATA for 227'!$B:$X,7,FALSE)</f>
        <v>0</v>
      </c>
      <c r="G164" s="50">
        <f>VLOOKUP($A164,'DATA for 227'!$B:$X,8,FALSE)</f>
        <v>0</v>
      </c>
      <c r="H164" s="50" t="str">
        <f>VLOOKUP($A164,'DATA for 227'!$B:$X,9,FALSE)</f>
        <v>SERVER NOT FOUND</v>
      </c>
      <c r="I164" s="50" t="str">
        <f>VLOOKUP($A164,'DATA for 227'!$B:$X,10,FALSE)</f>
        <v>N</v>
      </c>
      <c r="J164" s="50">
        <f>VLOOKUP($A164,'DATA for 227'!$B:$X,12,FALSE)</f>
        <v>0</v>
      </c>
      <c r="K164" s="50">
        <f>VLOOKUP($A164,'DATA for 227'!$B:$X,14,FALSE)</f>
        <v>0</v>
      </c>
    </row>
    <row r="165" spans="1:11" x14ac:dyDescent="0.3">
      <c r="A165" s="119" t="s">
        <v>387</v>
      </c>
      <c r="B165" s="147">
        <v>1</v>
      </c>
      <c r="C165" t="str">
        <f>VLOOKUP(A165,'Address sheet'!A:D,2,FALSE)</f>
        <v>PO Box 5685</v>
      </c>
      <c r="D165" t="str">
        <f>VLOOKUP(A165,'Address sheet'!$A:$D,3,FALSE)</f>
        <v>Lafayette</v>
      </c>
      <c r="E165" t="str">
        <f>VLOOKUP(A165,'Address sheet'!$A:$D,4,FALSE)</f>
        <v>Tippecanoe</v>
      </c>
      <c r="F165" s="50">
        <f>VLOOKUP(A165,'DATA for 227'!$B:$X,7,FALSE)</f>
        <v>0</v>
      </c>
      <c r="G165" s="50">
        <f>VLOOKUP($A165,'DATA for 227'!$B:$X,8,FALSE)</f>
        <v>0</v>
      </c>
      <c r="H165" s="50" t="str">
        <f>VLOOKUP($A165,'DATA for 227'!$B:$X,9,FALSE)</f>
        <v>SERVER DOESN'T EXIST</v>
      </c>
      <c r="I165" s="50" t="str">
        <f>VLOOKUP($A165,'DATA for 227'!$B:$X,10,FALSE)</f>
        <v>N</v>
      </c>
      <c r="J165" s="50">
        <f>VLOOKUP($A165,'DATA for 227'!$B:$X,12,FALSE)</f>
        <v>0</v>
      </c>
      <c r="K165" s="50">
        <f>VLOOKUP($A165,'DATA for 227'!$B:$X,14,FALSE)</f>
        <v>0</v>
      </c>
    </row>
    <row r="166" spans="1:11" ht="100.8" x14ac:dyDescent="0.3">
      <c r="A166" s="119" t="s">
        <v>394</v>
      </c>
      <c r="B166" s="147">
        <v>1</v>
      </c>
      <c r="C166" t="str">
        <f>VLOOKUP(A166,'Address sheet'!A:D,2,FALSE)</f>
        <v>1503 Veterans Memorial Pkwy E.</v>
      </c>
      <c r="D166" t="str">
        <f>VLOOKUP(A166,'Address sheet'!$A:$D,3,FALSE)</f>
        <v>Lafayette</v>
      </c>
      <c r="E166" t="str">
        <f>VLOOKUP(A166,'Address sheet'!$A:$D,4,FALSE)</f>
        <v>Tippecanoe</v>
      </c>
      <c r="F166" s="50" t="str">
        <f>VLOOKUP(A166,'DATA for 227'!$B:$X,7,FALSE)</f>
        <v>coffee shop</v>
      </c>
      <c r="G166" s="50">
        <f>VLOOKUP($A166,'DATA for 227'!$B:$X,8,FALSE)</f>
        <v>0</v>
      </c>
      <c r="H166" s="50" t="str">
        <f>VLOOKUP($A166,'DATA for 227'!$B:$X,9,FALSE)</f>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v>
      </c>
      <c r="I166" s="50" t="str">
        <f>VLOOKUP($A166,'DATA for 227'!$B:$X,10,FALSE)</f>
        <v>N</v>
      </c>
      <c r="J166" s="50">
        <f>VLOOKUP($A166,'DATA for 227'!$B:$X,12,FALSE)</f>
        <v>0</v>
      </c>
      <c r="K166" s="50">
        <f>VLOOKUP($A166,'DATA for 227'!$B:$X,14,FALSE)</f>
        <v>0</v>
      </c>
    </row>
    <row r="167" spans="1:11" ht="57.6" x14ac:dyDescent="0.3">
      <c r="A167" s="119" t="s">
        <v>417</v>
      </c>
      <c r="B167" s="147">
        <v>1</v>
      </c>
      <c r="C167" t="str">
        <f>VLOOKUP(A167,'Address sheet'!A:D,2,FALSE)</f>
        <v>2062 Lebanon Rd.</v>
      </c>
      <c r="D167" t="str">
        <f>VLOOKUP(A167,'Address sheet'!$A:$D,3,FALSE)</f>
        <v>Crawfordsville</v>
      </c>
      <c r="E167" t="str">
        <f>VLOOKUP(A167,'Address sheet'!$A:$D,4,FALSE)</f>
        <v>Montgomery</v>
      </c>
      <c r="F167" s="50" t="str">
        <f>VLOOKUP(A167,'DATA for 227'!$B:$X,7,FALSE)</f>
        <v>Audiology hospital</v>
      </c>
      <c r="G167" s="50" t="str">
        <f>VLOOKUP($A167,'DATA for 227'!$B:$X,8,FALSE)</f>
        <v>Services: hearing evaluation, hearing aid solutions, follow-up services. Hearing aid products: iPhone, invisible products, receiver-in-canal, completely-in-canal, in-the canal, behind the ear, in the ear, single sided hearing, wireless accessories.</v>
      </c>
      <c r="H167" s="50" t="str">
        <f>VLOOKUP($A167,'DATA for 227'!$B:$X,9,FALSE)</f>
        <v>Crawfordsville Audiology has been in business for over 20 years. We strive to offer you the best hearing instruments available. Our expert staff will provide you with the level of service and expertise you’d expect from an experienced hearing professional.</v>
      </c>
      <c r="I167" s="50" t="str">
        <f>VLOOKUP($A167,'DATA for 227'!$B:$X,10,FALSE)</f>
        <v>N</v>
      </c>
      <c r="J167" s="50">
        <f>VLOOKUP($A167,'DATA for 227'!$B:$X,12,FALSE)</f>
        <v>0</v>
      </c>
      <c r="K167" s="50">
        <f>VLOOKUP($A167,'DATA for 227'!$B:$X,14,FALSE)</f>
        <v>0</v>
      </c>
    </row>
    <row r="168" spans="1:11" ht="57.6" x14ac:dyDescent="0.3">
      <c r="A168" s="119" t="s">
        <v>423</v>
      </c>
      <c r="B168" s="147">
        <v>1</v>
      </c>
      <c r="C168" t="str">
        <f>VLOOKUP(A168,'Address sheet'!A:D,2,FALSE)</f>
        <v>400 N Walnut St</v>
      </c>
      <c r="D168" t="str">
        <f>VLOOKUP(A168,'Address sheet'!$A:$D,3,FALSE)</f>
        <v>Crawfordsville</v>
      </c>
      <c r="E168" t="str">
        <f>VLOOKUP(A168,'Address sheet'!$A:$D,4,FALSE)</f>
        <v>Montgomery</v>
      </c>
      <c r="F168" s="50" t="str">
        <f>VLOOKUP(A168,'DATA for 227'!$B:$X,7,FALSE)</f>
        <v>metal packaging solutions</v>
      </c>
      <c r="G168" s="50" t="str">
        <f>VLOOKUP($A168,'DATA for 227'!$B:$X,8,FALSE)</f>
        <v xml:space="preserve">Aerosol packaging, AEROSOL CANS, |BEVERAGE PACKAGING, |CLOSURES &amp; CAPPING, |FOOD CANS, |PROMOTIONAL PACKAGING, </v>
      </c>
      <c r="H168" s="50" t="str">
        <f>VLOOKUP($A168,'DATA for 227'!$B:$X,9,FALSE)</f>
        <v xml:space="preserve">Here at Crown, we are passionate about helping our customers build their brands and connect with consumers around the world.We do this by delivering innovative packaging that offers significant value for brand owners, retailers and consumers alike. </v>
      </c>
      <c r="I168" s="50" t="str">
        <f>VLOOKUP($A168,'DATA for 227'!$B:$X,10,FALSE)</f>
        <v>N</v>
      </c>
      <c r="J168" s="50">
        <f>VLOOKUP($A168,'DATA for 227'!$B:$X,12,FALSE)</f>
        <v>0</v>
      </c>
      <c r="K168" s="50">
        <f>VLOOKUP($A168,'DATA for 227'!$B:$X,14,FALSE)</f>
        <v>0</v>
      </c>
    </row>
    <row r="169" spans="1:11" ht="100.8" x14ac:dyDescent="0.3">
      <c r="A169" s="119" t="s">
        <v>446</v>
      </c>
      <c r="B169" s="147">
        <v>1</v>
      </c>
      <c r="C169" t="str">
        <f>VLOOKUP(A169,'Address sheet'!A:D,2,FALSE)</f>
        <v>1400 Canal Road</v>
      </c>
      <c r="D169" t="str">
        <f>VLOOKUP(A169,'Address sheet'!$A:$D,3,FALSE)</f>
        <v>Lafayette</v>
      </c>
      <c r="E169" t="str">
        <f>VLOOKUP(A169,'Address sheet'!$A:$D,4,FALSE)</f>
        <v>Tippecanoe</v>
      </c>
      <c r="F169" s="50" t="str">
        <f>VLOOKUP(A169,'DATA for 227'!$B:$X,7,FALSE)</f>
        <v>printing, mailing and promoting services</v>
      </c>
      <c r="G169" s="50" t="str">
        <f>VLOOKUP($A169,'DATA for 227'!$B:$X,8,FALSE)</f>
        <v>Design, , Finishing, , Mailing, , Printing, , Promotions</v>
      </c>
      <c r="H169" s="50" t="str">
        <f>VLOOKUP($A169,'DATA for 227'!$B:$X,9,FALSE)</f>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v>
      </c>
      <c r="I169" s="50" t="str">
        <f>VLOOKUP($A169,'DATA for 227'!$B:$X,10,FALSE)</f>
        <v>N</v>
      </c>
      <c r="J169" s="50">
        <f>VLOOKUP($A169,'DATA for 227'!$B:$X,12,FALSE)</f>
        <v>0</v>
      </c>
      <c r="K169" s="50">
        <f>VLOOKUP($A169,'DATA for 227'!$B:$X,14,FALSE)</f>
        <v>0</v>
      </c>
    </row>
    <row r="170" spans="1:11" ht="57.6" x14ac:dyDescent="0.3">
      <c r="A170" s="119" t="s">
        <v>473</v>
      </c>
      <c r="B170" s="147">
        <v>1</v>
      </c>
      <c r="C170" t="str">
        <f>VLOOKUP(A170,'Address sheet'!A:D,2,FALSE)</f>
        <v>1281 Win Hentschel Blvd</v>
      </c>
      <c r="D170" t="str">
        <f>VLOOKUP(A170,'Address sheet'!$A:$D,3,FALSE)</f>
        <v>West Lafayette</v>
      </c>
      <c r="E170" t="str">
        <f>VLOOKUP(A170,'Address sheet'!$A:$D,4,FALSE)</f>
        <v>Tippecanoe</v>
      </c>
      <c r="F170" s="50" t="str">
        <f>VLOOKUP(A170,'DATA for 227'!$B:$X,7,FALSE)</f>
        <v>software developers</v>
      </c>
      <c r="G170" s="50">
        <f>VLOOKUP($A170,'DATA for 227'!$B:$X,8,FALSE)</f>
        <v>0</v>
      </c>
      <c r="H170" s="50" t="str">
        <f>VLOOKUP($A170,'DATA for 227'!$B:$X,9,FALSE)</f>
        <v>At DelMar, we listen to our clients' ideas for being more innovative, more efficient, more profitable, and we bring those ideas into the real world. Building custom software can be a daunting task, especially for those who are not software developers by trade.</v>
      </c>
      <c r="I170" s="50" t="str">
        <f>VLOOKUP($A170,'DATA for 227'!$B:$X,10,FALSE)</f>
        <v>N</v>
      </c>
      <c r="J170" s="50">
        <f>VLOOKUP($A170,'DATA for 227'!$B:$X,12,FALSE)</f>
        <v>0</v>
      </c>
      <c r="K170" s="50">
        <f>VLOOKUP($A170,'DATA for 227'!$B:$X,14,FALSE)</f>
        <v>0</v>
      </c>
    </row>
    <row r="171" spans="1:11" x14ac:dyDescent="0.3">
      <c r="A171" s="119" t="s">
        <v>530</v>
      </c>
      <c r="B171" s="147">
        <v>1</v>
      </c>
      <c r="C171" t="str">
        <f>VLOOKUP(A171,'Address sheet'!A:D,2,FALSE)</f>
        <v>620 N 26th St</v>
      </c>
      <c r="D171" t="str">
        <f>VLOOKUP(A171,'Address sheet'!$A:$D,3,FALSE)</f>
        <v>Lafayette</v>
      </c>
      <c r="E171" t="str">
        <f>VLOOKUP(A171,'Address sheet'!$A:$D,4,FALSE)</f>
        <v>Tippecanoe</v>
      </c>
      <c r="F171" s="50" t="str">
        <f>VLOOKUP(A171,'DATA for 227'!$B:$X,7,FALSE)</f>
        <v>contractor</v>
      </c>
      <c r="G171" s="50" t="str">
        <f>VLOOKUP($A171,'DATA for 227'!$B:$X,8,FALSE)</f>
        <v>NO Information on Website</v>
      </c>
      <c r="H171" s="50">
        <f>VLOOKUP($A171,'DATA for 227'!$B:$X,9,FALSE)</f>
        <v>0</v>
      </c>
      <c r="I171" s="50" t="str">
        <f>VLOOKUP($A171,'DATA for 227'!$B:$X,10,FALSE)</f>
        <v>N</v>
      </c>
      <c r="J171" s="50">
        <f>VLOOKUP($A171,'DATA for 227'!$B:$X,12,FALSE)</f>
        <v>0</v>
      </c>
      <c r="K171" s="50">
        <f>VLOOKUP($A171,'DATA for 227'!$B:$X,14,FALSE)</f>
        <v>0</v>
      </c>
    </row>
    <row r="172" spans="1:11" ht="158.4" x14ac:dyDescent="0.3">
      <c r="A172" s="119" t="s">
        <v>557</v>
      </c>
      <c r="B172" s="147">
        <v>1</v>
      </c>
      <c r="C172" t="str">
        <f>VLOOKUP(A172,'Address sheet'!A:D,2,FALSE)</f>
        <v>404 N Earl Ave, Suite D</v>
      </c>
      <c r="D172" t="str">
        <f>VLOOKUP(A172,'Address sheet'!$A:$D,3,FALSE)</f>
        <v>Lafayette</v>
      </c>
      <c r="E172" t="str">
        <f>VLOOKUP(A172,'Address sheet'!$A:$D,4,FALSE)</f>
        <v>Tippecanoe</v>
      </c>
      <c r="F172" s="50" t="str">
        <f>VLOOKUP(A172,'DATA for 227'!$B:$X,7,FALSE)</f>
        <v>Business to business service</v>
      </c>
      <c r="G172" s="50" t="str">
        <f>VLOOKUP($A172,'DATA for 227'!$B:$X,8,FALSE)</f>
        <v>EMP PRODUCTS, BARCODE SCANNERS, BARCODE VERIFIERS, INKJET AND LASER PART MARK, LABELING EQUIPMENT &amp; SUPPLIES, MOBILE COMPUTING SOLUTIONS, RFID, MACHINE VISION, WIRELESS LAN INFRASTRUCTURE, SOFTWARE SOLUTIONS</v>
      </c>
      <c r="H172" s="50" t="str">
        <f>VLOOKUP($A172,'DATA for 227'!$B:$X,9,FALSE)</f>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v>
      </c>
      <c r="I172" s="50" t="str">
        <f>VLOOKUP($A172,'DATA for 227'!$B:$X,10,FALSE)</f>
        <v>N</v>
      </c>
      <c r="J172" s="50">
        <f>VLOOKUP($A172,'DATA for 227'!$B:$X,12,FALSE)</f>
        <v>0</v>
      </c>
      <c r="K172" s="50">
        <f>VLOOKUP($A172,'DATA for 227'!$B:$X,14,FALSE)</f>
        <v>0</v>
      </c>
    </row>
    <row r="173" spans="1:11" x14ac:dyDescent="0.3">
      <c r="A173" s="119" t="s">
        <v>562</v>
      </c>
      <c r="B173" s="147">
        <v>1</v>
      </c>
      <c r="C173" t="str">
        <f>VLOOKUP(A173,'Address sheet'!A:D,2,FALSE)</f>
        <v>703 N 36th Street</v>
      </c>
      <c r="D173" t="str">
        <f>VLOOKUP(A173,'Address sheet'!$A:$D,3,FALSE)</f>
        <v>Lafayette</v>
      </c>
      <c r="E173" t="str">
        <f>VLOOKUP(A173,'Address sheet'!$A:$D,4,FALSE)</f>
        <v>Tippecanoe</v>
      </c>
      <c r="F173" s="50">
        <f>VLOOKUP(A173,'DATA for 227'!$B:$X,7,FALSE)</f>
        <v>0</v>
      </c>
      <c r="G173" s="50">
        <f>VLOOKUP($A173,'DATA for 227'!$B:$X,8,FALSE)</f>
        <v>0</v>
      </c>
      <c r="H173" s="50" t="str">
        <f>VLOOKUP($A173,'DATA for 227'!$B:$X,9,FALSE)</f>
        <v xml:space="preserve">server doesn't exist </v>
      </c>
      <c r="I173" s="50" t="str">
        <f>VLOOKUP($A173,'DATA for 227'!$B:$X,10,FALSE)</f>
        <v>N</v>
      </c>
      <c r="J173" s="50">
        <f>VLOOKUP($A173,'DATA for 227'!$B:$X,12,FALSE)</f>
        <v>0</v>
      </c>
      <c r="K173" s="50">
        <f>VLOOKUP($A173,'DATA for 227'!$B:$X,14,FALSE)</f>
        <v>0</v>
      </c>
    </row>
    <row r="174" spans="1:11" ht="86.4" x14ac:dyDescent="0.3">
      <c r="A174" s="119" t="s">
        <v>565</v>
      </c>
      <c r="B174" s="147">
        <v>1</v>
      </c>
      <c r="C174" t="str">
        <f>VLOOKUP(A174,'Address sheet'!A:D,2,FALSE)</f>
        <v>3000 Kent Ave Ste A1-100</v>
      </c>
      <c r="D174" t="str">
        <f>VLOOKUP(A174,'Address sheet'!$A:$D,3,FALSE)</f>
        <v>West Lafayette</v>
      </c>
      <c r="E174" t="str">
        <f>VLOOKUP(A174,'Address sheet'!$A:$D,4,FALSE)</f>
        <v>Tippecanoe</v>
      </c>
      <c r="F174" s="50" t="str">
        <f>VLOOKUP(A174,'DATA for 227'!$B:$X,7,FALSE)</f>
        <v>biopharmaceutical company</v>
      </c>
      <c r="G174" s="50">
        <f>VLOOKUP($A174,'DATA for 227'!$B:$X,8,FALSE)</f>
        <v>0</v>
      </c>
      <c r="H174" s="50" t="str">
        <f>VLOOKUP($A174,'DATA for 227'!$B:$X,9,FALSE)</f>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v>
      </c>
      <c r="I174" s="50" t="str">
        <f>VLOOKUP($A174,'DATA for 227'!$B:$X,10,FALSE)</f>
        <v>N</v>
      </c>
      <c r="J174" s="50">
        <f>VLOOKUP($A174,'DATA for 227'!$B:$X,12,FALSE)</f>
        <v>0</v>
      </c>
      <c r="K174" s="50">
        <f>VLOOKUP($A174,'DATA for 227'!$B:$X,14,FALSE)</f>
        <v>0</v>
      </c>
    </row>
    <row r="175" spans="1:11" x14ac:dyDescent="0.3">
      <c r="A175" s="119" t="s">
        <v>575</v>
      </c>
      <c r="B175" s="147">
        <v>1</v>
      </c>
      <c r="C175" t="str">
        <f>VLOOKUP(A175,'Address sheet'!A:D,2,FALSE)</f>
        <v>2508 Malden Road, APT A</v>
      </c>
      <c r="D175" t="str">
        <f>VLOOKUP(A175,'Address sheet'!$A:$D,3,FALSE)</f>
        <v>Lafayette</v>
      </c>
      <c r="E175" t="str">
        <f>VLOOKUP(A175,'Address sheet'!$A:$D,4,FALSE)</f>
        <v>Tippecanoe</v>
      </c>
      <c r="F175" s="50">
        <f>VLOOKUP(A175,'DATA for 227'!$B:$X,7,FALSE)</f>
        <v>0</v>
      </c>
      <c r="G175" s="50">
        <f>VLOOKUP($A175,'DATA for 227'!$B:$X,8,FALSE)</f>
        <v>0</v>
      </c>
      <c r="H175" s="50" t="str">
        <f>VLOOKUP($A175,'DATA for 227'!$B:$X,9,FALSE)</f>
        <v xml:space="preserve">server doesn't exist </v>
      </c>
      <c r="I175" s="50" t="str">
        <f>VLOOKUP($A175,'DATA for 227'!$B:$X,10,FALSE)</f>
        <v>N</v>
      </c>
      <c r="J175" s="50">
        <f>VLOOKUP($A175,'DATA for 227'!$B:$X,12,FALSE)</f>
        <v>0</v>
      </c>
      <c r="K175" s="50">
        <f>VLOOKUP($A175,'DATA for 227'!$B:$X,14,FALSE)</f>
        <v>0</v>
      </c>
    </row>
    <row r="176" spans="1:11" x14ac:dyDescent="0.3">
      <c r="A176" s="119" t="s">
        <v>577</v>
      </c>
      <c r="B176" s="147">
        <v>1</v>
      </c>
      <c r="C176" t="str">
        <f>VLOOKUP(A176,'Address sheet'!A:D,2,FALSE)</f>
        <v>901 S Prairie St</v>
      </c>
      <c r="D176" t="str">
        <f>VLOOKUP(A176,'Address sheet'!$A:$D,3,FALSE)</f>
        <v>Brookston</v>
      </c>
      <c r="E176" t="str">
        <f>VLOOKUP(A176,'Address sheet'!$A:$D,4,FALSE)</f>
        <v>White</v>
      </c>
      <c r="F176" s="50" t="str">
        <f>VLOOKUP(A176,'DATA for 227'!$B:$X,7,FALSE)</f>
        <v>Nutrionist</v>
      </c>
      <c r="G176" s="50">
        <f>VLOOKUP($A176,'DATA for 227'!$B:$X,8,FALSE)</f>
        <v>0</v>
      </c>
      <c r="H176" s="50">
        <f>VLOOKUP($A176,'DATA for 227'!$B:$X,9,FALSE)</f>
        <v>0</v>
      </c>
      <c r="I176" s="50" t="str">
        <f>VLOOKUP($A176,'DATA for 227'!$B:$X,10,FALSE)</f>
        <v>N</v>
      </c>
      <c r="J176" s="50">
        <f>VLOOKUP($A176,'DATA for 227'!$B:$X,12,FALSE)</f>
        <v>0</v>
      </c>
      <c r="K176" s="50">
        <f>VLOOKUP($A176,'DATA for 227'!$B:$X,14,FALSE)</f>
        <v>0</v>
      </c>
    </row>
    <row r="177" spans="1:11" x14ac:dyDescent="0.3">
      <c r="A177" s="119" t="s">
        <v>593</v>
      </c>
      <c r="B177" s="147">
        <v>1</v>
      </c>
      <c r="C177" t="str">
        <f>VLOOKUP(A177,'Address sheet'!A:D,2,FALSE)</f>
        <v>307 S Main St</v>
      </c>
      <c r="D177" t="str">
        <f>VLOOKUP(A177,'Address sheet'!$A:$D,3,FALSE)</f>
        <v>Kirklin</v>
      </c>
      <c r="E177" t="str">
        <f>VLOOKUP(A177,'Address sheet'!$A:$D,4,FALSE)</f>
        <v>Clinton</v>
      </c>
      <c r="F177" s="50">
        <f>VLOOKUP(A177,'DATA for 227'!$B:$X,7,FALSE)</f>
        <v>0</v>
      </c>
      <c r="G177" s="50">
        <f>VLOOKUP($A177,'DATA for 227'!$B:$X,8,FALSE)</f>
        <v>0</v>
      </c>
      <c r="H177" s="50" t="str">
        <f>VLOOKUP($A177,'DATA for 227'!$B:$X,9,FALSE)</f>
        <v>Website under construction</v>
      </c>
      <c r="I177" s="50" t="str">
        <f>VLOOKUP($A177,'DATA for 227'!$B:$X,10,FALSE)</f>
        <v>N</v>
      </c>
      <c r="J177" s="50">
        <f>VLOOKUP($A177,'DATA for 227'!$B:$X,12,FALSE)</f>
        <v>0</v>
      </c>
      <c r="K177" s="50">
        <f>VLOOKUP($A177,'DATA for 227'!$B:$X,14,FALSE)</f>
        <v>0</v>
      </c>
    </row>
    <row r="178" spans="1:11" x14ac:dyDescent="0.3">
      <c r="A178" s="119" t="s">
        <v>597</v>
      </c>
      <c r="B178" s="147">
        <v>1</v>
      </c>
      <c r="C178" t="str">
        <f>VLOOKUP(A178,'Address sheet'!A:D,2,FALSE)</f>
        <v>9560 E. County Rd. 600 N.</v>
      </c>
      <c r="D178" t="str">
        <f>VLOOKUP(A178,'Address sheet'!$A:$D,3,FALSE)</f>
        <v>Forest</v>
      </c>
      <c r="E178" t="str">
        <f>VLOOKUP(A178,'Address sheet'!$A:$D,4,FALSE)</f>
        <v>Clinton</v>
      </c>
      <c r="F178" s="50">
        <f>VLOOKUP(A178,'DATA for 227'!$B:$X,7,FALSE)</f>
        <v>0</v>
      </c>
      <c r="G178" s="50">
        <f>VLOOKUP($A178,'DATA for 227'!$B:$X,8,FALSE)</f>
        <v>0</v>
      </c>
      <c r="H178" s="50" t="str">
        <f>VLOOKUP($A178,'DATA for 227'!$B:$X,9,FALSE)</f>
        <v xml:space="preserve">server doesn't exist </v>
      </c>
      <c r="I178" s="50" t="str">
        <f>VLOOKUP($A178,'DATA for 227'!$B:$X,10,FALSE)</f>
        <v>N</v>
      </c>
      <c r="J178" s="50">
        <f>VLOOKUP($A178,'DATA for 227'!$B:$X,12,FALSE)</f>
        <v>0</v>
      </c>
      <c r="K178" s="50">
        <f>VLOOKUP($A178,'DATA for 227'!$B:$X,14,FALSE)</f>
        <v>0</v>
      </c>
    </row>
    <row r="179" spans="1:11" x14ac:dyDescent="0.3">
      <c r="A179" s="119" t="s">
        <v>629</v>
      </c>
      <c r="B179" s="147">
        <v>1</v>
      </c>
      <c r="C179" t="str">
        <f>VLOOKUP(A179,'Address sheet'!A:D,2,FALSE)</f>
        <v>1204 Darlington Ave</v>
      </c>
      <c r="D179" t="str">
        <f>VLOOKUP(A179,'Address sheet'!$A:$D,3,FALSE)</f>
        <v>Crawfordsville</v>
      </c>
      <c r="E179" t="str">
        <f>VLOOKUP(A179,'Address sheet'!$A:$D,4,FALSE)</f>
        <v>Montgomery</v>
      </c>
      <c r="F179" s="50">
        <f>VLOOKUP(A179,'DATA for 227'!$B:$X,7,FALSE)</f>
        <v>0</v>
      </c>
      <c r="G179" s="50">
        <f>VLOOKUP($A179,'DATA for 227'!$B:$X,8,FALSE)</f>
        <v>0</v>
      </c>
      <c r="H179" s="50" t="str">
        <f>VLOOKUP($A179,'DATA for 227'!$B:$X,9,FALSE)</f>
        <v>NO WEBSITE</v>
      </c>
      <c r="I179" s="50" t="str">
        <f>VLOOKUP($A179,'DATA for 227'!$B:$X,10,FALSE)</f>
        <v>N</v>
      </c>
      <c r="J179" s="50">
        <f>VLOOKUP($A179,'DATA for 227'!$B:$X,12,FALSE)</f>
        <v>0</v>
      </c>
      <c r="K179" s="50">
        <f>VLOOKUP($A179,'DATA for 227'!$B:$X,14,FALSE)</f>
        <v>0</v>
      </c>
    </row>
    <row r="180" spans="1:11" x14ac:dyDescent="0.3">
      <c r="A180" s="119" t="s">
        <v>669</v>
      </c>
      <c r="B180" s="147">
        <v>1</v>
      </c>
      <c r="C180" t="str">
        <f>VLOOKUP(A180,'Address sheet'!A:D,2,FALSE)</f>
        <v>1 Geddes Way</v>
      </c>
      <c r="D180" t="str">
        <f>VLOOKUP(A180,'Address sheet'!$A:$D,3,FALSE)</f>
        <v>West Lafayette</v>
      </c>
      <c r="E180" t="str">
        <f>VLOOKUP(A180,'Address sheet'!$A:$D,4,FALSE)</f>
        <v>Tippecanoe</v>
      </c>
      <c r="F180" s="50">
        <f>VLOOKUP(A180,'DATA for 227'!$B:$X,7,FALSE)</f>
        <v>0</v>
      </c>
      <c r="G180" s="50">
        <f>VLOOKUP($A180,'DATA for 227'!$B:$X,8,FALSE)</f>
        <v>0</v>
      </c>
      <c r="H180" s="50" t="str">
        <f>VLOOKUP($A180,'DATA for 227'!$B:$X,9,FALSE)</f>
        <v>no website</v>
      </c>
      <c r="I180" s="50" t="str">
        <f>VLOOKUP($A180,'DATA for 227'!$B:$X,10,FALSE)</f>
        <v>n</v>
      </c>
      <c r="J180" s="50">
        <f>VLOOKUP($A180,'DATA for 227'!$B:$X,12,FALSE)</f>
        <v>0</v>
      </c>
      <c r="K180" s="50">
        <f>VLOOKUP($A180,'DATA for 227'!$B:$X,14,FALSE)</f>
        <v>0</v>
      </c>
    </row>
    <row r="181" spans="1:11" ht="187.2" x14ac:dyDescent="0.3">
      <c r="A181" s="119" t="s">
        <v>686</v>
      </c>
      <c r="B181" s="147">
        <v>1</v>
      </c>
      <c r="C181" t="str">
        <f>VLOOKUP(A181,'Address sheet'!A:D,2,FALSE)</f>
        <v>337 Columbia Street</v>
      </c>
      <c r="D181" t="str">
        <f>VLOOKUP(A181,'Address sheet'!$A:$D,3,FALSE)</f>
        <v>Lafayette</v>
      </c>
      <c r="E181" t="str">
        <f>VLOOKUP(A181,'Address sheet'!$A:$D,4,FALSE)</f>
        <v>Tippecanoe</v>
      </c>
      <c r="F181" s="50" t="str">
        <f>VLOOKUP(A181,'DATA for 227'!$B:$X,7,FALSE)</f>
        <v>Non profit org</v>
      </c>
      <c r="G181" s="50" t="str">
        <f>VLOOKUP($A181,'DATA for 227'!$B:$X,8,FALSE)</f>
        <v>Specialities: Economic Development, Workforce Development, Downtown Development, Capitol Resources, Quality of Life, and Chamber of Commerce</v>
      </c>
      <c r="H181" s="50" t="str">
        <f>VLOOKUP($A181,'DATA for 227'!$B:$X,9,FALSE)</f>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v>
      </c>
      <c r="I181" s="50" t="str">
        <f>VLOOKUP($A181,'DATA for 227'!$B:$X,10,FALSE)</f>
        <v>N</v>
      </c>
      <c r="J181" s="50">
        <f>VLOOKUP($A181,'DATA for 227'!$B:$X,12,FALSE)</f>
        <v>0</v>
      </c>
      <c r="K181" s="50">
        <f>VLOOKUP($A181,'DATA for 227'!$B:$X,14,FALSE)</f>
        <v>0</v>
      </c>
    </row>
    <row r="182" spans="1:11" ht="115.2" x14ac:dyDescent="0.3">
      <c r="A182" s="119" t="s">
        <v>691</v>
      </c>
      <c r="B182" s="147">
        <v>1</v>
      </c>
      <c r="C182" t="str">
        <f>VLOOKUP(A182,'Address sheet'!A:D,2,FALSE)</f>
        <v>725 BURLINGTON AVE</v>
      </c>
      <c r="D182" t="str">
        <f>VLOOKUP(A182,'Address sheet'!$A:$D,3,FALSE)</f>
        <v>LOGANSPORT</v>
      </c>
      <c r="E182" t="str">
        <f>VLOOKUP(A182,'Address sheet'!$A:$D,4,FALSE)</f>
        <v>Cass</v>
      </c>
      <c r="F182" s="50" t="str">
        <f>VLOOKUP(A182,'DATA for 227'!$B:$X,7,FALSE)</f>
        <v>Networking company ( green energy products)</v>
      </c>
      <c r="G182" s="50">
        <f>VLOOKUP($A182,'DATA for 227'!$B:$X,8,FALSE)</f>
        <v>0</v>
      </c>
      <c r="H182" s="50" t="str">
        <f>VLOOKUP($A182,'DATA for 227'!$B:$X,9,FALSE)</f>
        <v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v>
      </c>
      <c r="I182" s="50" t="str">
        <f>VLOOKUP($A182,'DATA for 227'!$B:$X,10,FALSE)</f>
        <v>N</v>
      </c>
      <c r="J182" s="50">
        <f>VLOOKUP($A182,'DATA for 227'!$B:$X,12,FALSE)</f>
        <v>0</v>
      </c>
      <c r="K182" s="50">
        <f>VLOOKUP($A182,'DATA for 227'!$B:$X,14,FALSE)</f>
        <v>0</v>
      </c>
    </row>
    <row r="183" spans="1:11" x14ac:dyDescent="0.3">
      <c r="A183" s="119" t="s">
        <v>699</v>
      </c>
      <c r="B183" s="147">
        <v>1</v>
      </c>
      <c r="C183" t="str">
        <f>VLOOKUP(A183,'Address sheet'!A:D,2,FALSE)</f>
        <v>3000 Kent Ave Ste E1</v>
      </c>
      <c r="D183" t="str">
        <f>VLOOKUP(A183,'Address sheet'!$A:$D,3,FALSE)</f>
        <v>West Lafayette</v>
      </c>
      <c r="E183" t="str">
        <f>VLOOKUP(A183,'Address sheet'!$A:$D,4,FALSE)</f>
        <v>Tippecanoe</v>
      </c>
      <c r="F183" s="50">
        <f>VLOOKUP(A183,'DATA for 227'!$B:$X,7,FALSE)</f>
        <v>0</v>
      </c>
      <c r="G183" s="50">
        <f>VLOOKUP($A183,'DATA for 227'!$B:$X,8,FALSE)</f>
        <v>0</v>
      </c>
      <c r="H183" s="50" t="str">
        <f>VLOOKUP($A183,'DATA for 227'!$B:$X,9,FALSE)</f>
        <v>no website</v>
      </c>
      <c r="I183" s="50" t="str">
        <f>VLOOKUP($A183,'DATA for 227'!$B:$X,10,FALSE)</f>
        <v>N</v>
      </c>
      <c r="J183" s="50">
        <f>VLOOKUP($A183,'DATA for 227'!$B:$X,12,FALSE)</f>
        <v>0</v>
      </c>
      <c r="K183" s="50">
        <f>VLOOKUP($A183,'DATA for 227'!$B:$X,14,FALSE)</f>
        <v>0</v>
      </c>
    </row>
    <row r="184" spans="1:11" x14ac:dyDescent="0.3">
      <c r="A184" s="119" t="s">
        <v>724</v>
      </c>
      <c r="B184" s="147">
        <v>1</v>
      </c>
      <c r="C184" t="str">
        <f>VLOOKUP(A184,'Address sheet'!A:D,2,FALSE)</f>
        <v>2760 E 200 N</v>
      </c>
      <c r="D184" t="str">
        <f>VLOOKUP(A184,'Address sheet'!$A:$D,3,FALSE)</f>
        <v>Winamac</v>
      </c>
      <c r="E184" t="str">
        <f>VLOOKUP(A184,'Address sheet'!$A:$D,4,FALSE)</f>
        <v>Pulaski</v>
      </c>
      <c r="F184" s="50">
        <f>VLOOKUP(A184,'DATA for 227'!$B:$X,7,FALSE)</f>
        <v>0</v>
      </c>
      <c r="G184" s="50">
        <f>VLOOKUP($A184,'DATA for 227'!$B:$X,8,FALSE)</f>
        <v>0</v>
      </c>
      <c r="H184" s="50" t="str">
        <f>VLOOKUP($A184,'DATA for 227'!$B:$X,9,FALSE)</f>
        <v>no website</v>
      </c>
      <c r="I184" s="50" t="str">
        <f>VLOOKUP($A184,'DATA for 227'!$B:$X,10,FALSE)</f>
        <v>N</v>
      </c>
      <c r="J184" s="50">
        <f>VLOOKUP($A184,'DATA for 227'!$B:$X,12,FALSE)</f>
        <v>0</v>
      </c>
      <c r="K184" s="50">
        <f>VLOOKUP($A184,'DATA for 227'!$B:$X,14,FALSE)</f>
        <v>0</v>
      </c>
    </row>
    <row r="185" spans="1:11" ht="43.2" x14ac:dyDescent="0.3">
      <c r="A185" s="119" t="s">
        <v>725</v>
      </c>
      <c r="B185" s="147">
        <v>1</v>
      </c>
      <c r="C185" t="str">
        <f>VLOOKUP(A185,'Address sheet'!A:D,2,FALSE)</f>
        <v>1388 W US HWY 136</v>
      </c>
      <c r="D185" t="str">
        <f>VLOOKUP(A185,'Address sheet'!$A:$D,3,FALSE)</f>
        <v>Crawfordsville</v>
      </c>
      <c r="E185" t="str">
        <f>VLOOKUP(A185,'Address sheet'!$A:$D,4,FALSE)</f>
        <v>Montgomery</v>
      </c>
      <c r="F185" s="50" t="str">
        <f>VLOOKUP(A185,'DATA for 227'!$B:$X,7,FALSE)</f>
        <v>transportation services</v>
      </c>
      <c r="G185" s="50">
        <f>VLOOKUP($A185,'DATA for 227'!$B:$X,8,FALSE)</f>
        <v>0</v>
      </c>
      <c r="H185" s="50" t="str">
        <f>VLOOKUP($A185,'DATA for 227'!$B:$X,9,FALSE)</f>
        <v>The service is to provide transportation for those who need a means of getting to prearranged appointments, doctors’ appointments, dentists visits, airport trips, etc.</v>
      </c>
      <c r="I185" s="50" t="str">
        <f>VLOOKUP($A185,'DATA for 227'!$B:$X,10,FALSE)</f>
        <v>N</v>
      </c>
      <c r="J185" s="50">
        <f>VLOOKUP($A185,'DATA for 227'!$B:$X,12,FALSE)</f>
        <v>0</v>
      </c>
      <c r="K185" s="50">
        <f>VLOOKUP($A185,'DATA for 227'!$B:$X,14,FALSE)</f>
        <v>0</v>
      </c>
    </row>
    <row r="186" spans="1:11" x14ac:dyDescent="0.3">
      <c r="A186" s="119" t="s">
        <v>765</v>
      </c>
      <c r="B186" s="147">
        <v>1</v>
      </c>
      <c r="C186" t="str">
        <f>VLOOKUP(A186,'Address sheet'!A:D,2,FALSE)</f>
        <v>9102 EAST 325 N</v>
      </c>
      <c r="D186" t="str">
        <f>VLOOKUP(A186,'Address sheet'!$A:$D,3,FALSE)</f>
        <v>LAFAYETTE</v>
      </c>
      <c r="E186" t="str">
        <f>VLOOKUP(A186,'Address sheet'!$A:$D,4,FALSE)</f>
        <v>Tippecanoe</v>
      </c>
      <c r="F186" s="50">
        <f>VLOOKUP(A186,'DATA for 227'!$B:$X,7,FALSE)</f>
        <v>0</v>
      </c>
      <c r="G186" s="50">
        <f>VLOOKUP($A186,'DATA for 227'!$B:$X,8,FALSE)</f>
        <v>0</v>
      </c>
      <c r="H186" s="50">
        <f>VLOOKUP($A186,'DATA for 227'!$B:$X,9,FALSE)</f>
        <v>0</v>
      </c>
      <c r="I186" s="50" t="str">
        <f>VLOOKUP($A186,'DATA for 227'!$B:$X,10,FALSE)</f>
        <v>N</v>
      </c>
      <c r="J186" s="50">
        <f>VLOOKUP($A186,'DATA for 227'!$B:$X,12,FALSE)</f>
        <v>0</v>
      </c>
      <c r="K186" s="50">
        <f>VLOOKUP($A186,'DATA for 227'!$B:$X,14,FALSE)</f>
        <v>0</v>
      </c>
    </row>
    <row r="187" spans="1:11" ht="201.6" x14ac:dyDescent="0.3">
      <c r="A187" s="119" t="s">
        <v>776</v>
      </c>
      <c r="B187" s="147">
        <v>1</v>
      </c>
      <c r="C187" t="str">
        <f>VLOOKUP(A187,'Address sheet'!A:D,2,FALSE)</f>
        <v>202 Hamilton St.</v>
      </c>
      <c r="D187" t="str">
        <f>VLOOKUP(A187,'Address sheet'!$A:$D,3,FALSE)</f>
        <v>Crawfordsville</v>
      </c>
      <c r="E187" t="str">
        <f>VLOOKUP(A187,'Address sheet'!$A:$D,4,FALSE)</f>
        <v>Montgomery</v>
      </c>
      <c r="F187" s="50" t="str">
        <f>VLOOKUP(A187,'DATA for 227'!$B:$X,7,FALSE)</f>
        <v>advertising agency</v>
      </c>
      <c r="G187" s="50" t="str">
        <f>VLOOKUP($A187,'DATA for 227'!$B:$X,8,FALSE)</f>
        <v>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v>
      </c>
      <c r="H187" s="50" t="str">
        <f>VLOOKUP($A187,'DATA for 227'!$B:$X,9,FALSE)</f>
        <v>Image Sales is an advertising 
specialty company offering our clients 
over 1 million promotional items for 
imprint. We also offer full silk screening 
and embroidery for all your wearable 
needs. We have in-house engraving 
for awards, plaques, name badges, 
signage and trophies. SOME OF OUR CLIENTS:, Nucor 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v>
      </c>
      <c r="I187" s="50" t="str">
        <f>VLOOKUP($A187,'DATA for 227'!$B:$X,10,FALSE)</f>
        <v>N</v>
      </c>
      <c r="J187" s="50">
        <f>VLOOKUP($A187,'DATA for 227'!$B:$X,12,FALSE)</f>
        <v>0</v>
      </c>
      <c r="K187" s="50">
        <f>VLOOKUP($A187,'DATA for 227'!$B:$X,14,FALSE)</f>
        <v>0</v>
      </c>
    </row>
    <row r="188" spans="1:11" ht="57.6" x14ac:dyDescent="0.3">
      <c r="A188" s="119" t="s">
        <v>782</v>
      </c>
      <c r="B188" s="147">
        <v>1</v>
      </c>
      <c r="C188" t="str">
        <f>VLOOKUP(A188,'Address sheet'!A:D,2,FALSE)</f>
        <v>1220 Potter Drive, Suite 124</v>
      </c>
      <c r="D188" t="str">
        <f>VLOOKUP(A188,'Address sheet'!$A:$D,3,FALSE)</f>
        <v>West Lafayette</v>
      </c>
      <c r="E188" t="str">
        <f>VLOOKUP(A188,'Address sheet'!$A:$D,4,FALSE)</f>
        <v>Tippecanoe</v>
      </c>
      <c r="F188" s="50" t="str">
        <f>VLOOKUP(A188,'DATA for 227'!$B:$X,7,FALSE)</f>
        <v>software company</v>
      </c>
      <c r="G188" s="50">
        <f>VLOOKUP($A188,'DATA for 227'!$B:$X,8,FALSE)</f>
        <v>0</v>
      </c>
      <c r="H188" s="50" t="str">
        <f>VLOOKUP($A188,'DATA for 227'!$B:$X,9,FALSE)</f>
        <v>The VizSeek visual search engine lets you find products, parts, and drawings in your database using a photo or even a hand-sketch. Customers and partners: machine research, techsoft 3D, Snap36, Jovian, AFRL, DLA, USAie force</v>
      </c>
      <c r="I188" s="50" t="str">
        <f>VLOOKUP($A188,'DATA for 227'!$B:$X,10,FALSE)</f>
        <v>N</v>
      </c>
      <c r="J188" s="50">
        <f>VLOOKUP($A188,'DATA for 227'!$B:$X,12,FALSE)</f>
        <v>0</v>
      </c>
      <c r="K188" s="50">
        <f>VLOOKUP($A188,'DATA for 227'!$B:$X,14,FALSE)</f>
        <v>0</v>
      </c>
    </row>
    <row r="189" spans="1:11" ht="43.2" x14ac:dyDescent="0.3">
      <c r="A189" s="119" t="s">
        <v>786</v>
      </c>
      <c r="B189" s="147">
        <v>1</v>
      </c>
      <c r="C189" t="str">
        <f>VLOOKUP(A189,'Address sheet'!A:D,2,FALSE)</f>
        <v>PO box 6672</v>
      </c>
      <c r="D189" t="str">
        <f>VLOOKUP(A189,'Address sheet'!$A:$D,3,FALSE)</f>
        <v>Lafayette</v>
      </c>
      <c r="E189" t="str">
        <f>VLOOKUP(A189,'Address sheet'!$A:$D,4,FALSE)</f>
        <v>Tippecanoe</v>
      </c>
      <c r="F189" s="50" t="str">
        <f>VLOOKUP(A189,'DATA for 227'!$B:$X,7,FALSE)</f>
        <v>janitorial service</v>
      </c>
      <c r="G189" s="50" t="str">
        <f>VLOOKUP($A189,'DATA for 227'!$B:$X,8,FALSE)</f>
        <v>Commercial cleaning, office cleaning, medical facilities</v>
      </c>
      <c r="H189" s="50" t="str">
        <f>VLOOKUP($A189,'DATA for 227'!$B:$X,9,FALSE)</f>
        <v>Since 1992, we’ve been committed to being the best at what we do, serving clients in the Lafayette area by not just meeting their expectations, but exceeding them.</v>
      </c>
      <c r="I189" s="50" t="str">
        <f>VLOOKUP($A189,'DATA for 227'!$B:$X,10,FALSE)</f>
        <v>N</v>
      </c>
      <c r="J189" s="50">
        <f>VLOOKUP($A189,'DATA for 227'!$B:$X,12,FALSE)</f>
        <v>0</v>
      </c>
      <c r="K189" s="50">
        <f>VLOOKUP($A189,'DATA for 227'!$B:$X,14,FALSE)</f>
        <v>0</v>
      </c>
    </row>
    <row r="190" spans="1:11" ht="57.6" x14ac:dyDescent="0.3">
      <c r="A190" s="119" t="s">
        <v>791</v>
      </c>
      <c r="B190" s="147">
        <v>1</v>
      </c>
      <c r="C190" t="str">
        <f>VLOOKUP(A190,'Address sheet'!A:D,2,FALSE)</f>
        <v>3495 Kent Avenue, Suite G100</v>
      </c>
      <c r="D190" t="str">
        <f>VLOOKUP(A190,'Address sheet'!$A:$D,3,FALSE)</f>
        <v>West Lafayette</v>
      </c>
      <c r="E190" t="str">
        <f>VLOOKUP(A190,'Address sheet'!$A:$D,4,FALSE)</f>
        <v>Tippecanoe</v>
      </c>
      <c r="F190" s="50" t="str">
        <f>VLOOKUP(A190,'DATA for 227'!$B:$X,7,FALSE)</f>
        <v>research center</v>
      </c>
      <c r="G190" s="50" t="str">
        <f>VLOOKUP($A190,'DATA for 227'!$B:$X,8,FALSE)</f>
        <v>Advancced propulsion technology</v>
      </c>
      <c r="H190" s="50" t="str">
        <f>VLOOKUP($A190,'DATA for 227'!$B:$X,9,FALSE)</f>
        <v>IN Space LLC, located in the Purdue Research Park in West Lafayette, IN, was formed in 2003 to research, develop and design advanced propulsion technologies for space exploration, space commercialization and national defense.</v>
      </c>
      <c r="I190" s="50" t="str">
        <f>VLOOKUP($A190,'DATA for 227'!$B:$X,10,FALSE)</f>
        <v>N</v>
      </c>
      <c r="J190" s="50">
        <f>VLOOKUP($A190,'DATA for 227'!$B:$X,12,FALSE)</f>
        <v>0</v>
      </c>
      <c r="K190" s="50">
        <f>VLOOKUP($A190,'DATA for 227'!$B:$X,14,FALSE)</f>
        <v>1</v>
      </c>
    </row>
    <row r="191" spans="1:11" x14ac:dyDescent="0.3">
      <c r="A191" s="119" t="s">
        <v>898</v>
      </c>
      <c r="B191" s="147">
        <v>1</v>
      </c>
      <c r="C191" t="str">
        <f>VLOOKUP(A191,'Address sheet'!A:D,2,FALSE)</f>
        <v>12856 W Bicycle Bridge Rd</v>
      </c>
      <c r="D191" t="str">
        <f>VLOOKUP(A191,'Address sheet'!$A:$D,3,FALSE)</f>
        <v>Battle Ground</v>
      </c>
      <c r="E191" t="str">
        <f>VLOOKUP(A191,'Address sheet'!$A:$D,4,FALSE)</f>
        <v>Carroll</v>
      </c>
      <c r="F191" s="50">
        <f>VLOOKUP(A191,'DATA for 227'!$B:$X,7,FALSE)</f>
        <v>0</v>
      </c>
      <c r="G191" s="50" t="str">
        <f>VLOOKUP($A191,'DATA for 227'!$B:$X,8,FALSE)</f>
        <v>Company doesn't exist</v>
      </c>
      <c r="H191" s="50">
        <f>VLOOKUP($A191,'DATA for 227'!$B:$X,9,FALSE)</f>
        <v>0</v>
      </c>
      <c r="I191" s="50" t="str">
        <f>VLOOKUP($A191,'DATA for 227'!$B:$X,10,FALSE)</f>
        <v>N</v>
      </c>
      <c r="J191" s="50">
        <f>VLOOKUP($A191,'DATA for 227'!$B:$X,12,FALSE)</f>
        <v>0</v>
      </c>
      <c r="K191" s="50">
        <f>VLOOKUP($A191,'DATA for 227'!$B:$X,14,FALSE)</f>
        <v>0</v>
      </c>
    </row>
    <row r="192" spans="1:11" ht="72" x14ac:dyDescent="0.3">
      <c r="A192" s="119" t="s">
        <v>932</v>
      </c>
      <c r="B192" s="147">
        <v>1</v>
      </c>
      <c r="C192" t="str">
        <f>VLOOKUP(A192,'Address sheet'!A:D,2,FALSE)</f>
        <v>120 N 36Th St</v>
      </c>
      <c r="D192" t="str">
        <f>VLOOKUP(A192,'Address sheet'!$A:$D,3,FALSE)</f>
        <v>Lafayette</v>
      </c>
      <c r="E192" t="str">
        <f>VLOOKUP(A192,'Address sheet'!$A:$D,4,FALSE)</f>
        <v>Tippecanoe</v>
      </c>
      <c r="F192" s="50" t="str">
        <f>VLOOKUP(A192,'DATA for 227'!$B:$X,7,FALSE)</f>
        <v>plating service</v>
      </c>
      <c r="G192" s="50" t="str">
        <f>VLOOKUP($A192,'DATA for 227'!$B:$X,8,FALSE)</f>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v>
      </c>
      <c r="H192" s="50">
        <f>VLOOKUP($A192,'DATA for 227'!$B:$X,9,FALSE)</f>
        <v>0</v>
      </c>
      <c r="I192" s="50" t="str">
        <f>VLOOKUP($A192,'DATA for 227'!$B:$X,10,FALSE)</f>
        <v>ISO 9001</v>
      </c>
      <c r="J192" s="50">
        <f>VLOOKUP($A192,'DATA for 227'!$B:$X,12,FALSE)</f>
        <v>0</v>
      </c>
      <c r="K192" s="50">
        <f>VLOOKUP($A192,'DATA for 227'!$B:$X,14,FALSE)</f>
        <v>0</v>
      </c>
    </row>
    <row r="193" spans="1:11" x14ac:dyDescent="0.3">
      <c r="A193" s="119" t="s">
        <v>937</v>
      </c>
      <c r="B193" s="147">
        <v>1</v>
      </c>
      <c r="C193" t="str">
        <f>VLOOKUP(A193,'Address sheet'!A:D,2,FALSE)</f>
        <v>2315 South Street</v>
      </c>
      <c r="D193" t="str">
        <f>VLOOKUP(A193,'Address sheet'!$A:$D,3,FALSE)</f>
        <v>Lafayette</v>
      </c>
      <c r="E193" t="str">
        <f>VLOOKUP(A193,'Address sheet'!$A:$D,4,FALSE)</f>
        <v>Tippecanoe</v>
      </c>
      <c r="F193" s="50" t="str">
        <f>VLOOKUP(A193,'DATA for 227'!$B:$X,7,FALSE)</f>
        <v>massage therapy</v>
      </c>
      <c r="G193" s="50" t="str">
        <f>VLOOKUP($A193,'DATA for 227'!$B:$X,8,FALSE)</f>
        <v>massages</v>
      </c>
      <c r="H193" s="50">
        <f>VLOOKUP($A193,'DATA for 227'!$B:$X,9,FALSE)</f>
        <v>0</v>
      </c>
      <c r="I193" s="50" t="str">
        <f>VLOOKUP($A193,'DATA for 227'!$B:$X,10,FALSE)</f>
        <v>N</v>
      </c>
      <c r="J193" s="50">
        <f>VLOOKUP($A193,'DATA for 227'!$B:$X,12,FALSE)</f>
        <v>0</v>
      </c>
      <c r="K193" s="50">
        <f>VLOOKUP($A193,'DATA for 227'!$B:$X,14,FALSE)</f>
        <v>0</v>
      </c>
    </row>
    <row r="194" spans="1:11" x14ac:dyDescent="0.3">
      <c r="A194" s="119" t="s">
        <v>945</v>
      </c>
      <c r="B194" s="147">
        <v>1</v>
      </c>
      <c r="C194" t="str">
        <f>VLOOKUP(A194,'Address sheet'!A:D,2,FALSE)</f>
        <v>PO Box 3121</v>
      </c>
      <c r="D194" t="str">
        <f>VLOOKUP(A194,'Address sheet'!$A:$D,3,FALSE)</f>
        <v>West Lafayette</v>
      </c>
      <c r="E194" t="str">
        <f>VLOOKUP(A194,'Address sheet'!$A:$D,4,FALSE)</f>
        <v>Tippecanoe</v>
      </c>
      <c r="F194" s="50">
        <f>VLOOKUP(A194,'DATA for 227'!$B:$X,7,FALSE)</f>
        <v>0</v>
      </c>
      <c r="G194" s="50" t="str">
        <f>VLOOKUP($A194,'DATA for 227'!$B:$X,8,FALSE)</f>
        <v>website didn't open</v>
      </c>
      <c r="H194" s="50">
        <f>VLOOKUP($A194,'DATA for 227'!$B:$X,9,FALSE)</f>
        <v>0</v>
      </c>
      <c r="I194" s="50" t="str">
        <f>VLOOKUP($A194,'DATA for 227'!$B:$X,10,FALSE)</f>
        <v>N</v>
      </c>
      <c r="J194" s="50">
        <f>VLOOKUP($A194,'DATA for 227'!$B:$X,12,FALSE)</f>
        <v>0</v>
      </c>
      <c r="K194" s="50">
        <f>VLOOKUP($A194,'DATA for 227'!$B:$X,14,FALSE)</f>
        <v>0</v>
      </c>
    </row>
    <row r="195" spans="1:11" ht="409.6" x14ac:dyDescent="0.3">
      <c r="A195" s="119" t="s">
        <v>948</v>
      </c>
      <c r="B195" s="147">
        <v>1</v>
      </c>
      <c r="C195" t="str">
        <f>VLOOKUP(A195,'Address sheet'!A:D,2,FALSE)</f>
        <v>801 N Englewood Dr</v>
      </c>
      <c r="D195" t="str">
        <f>VLOOKUP(A195,'Address sheet'!$A:$D,3,FALSE)</f>
        <v>Crawfordsville</v>
      </c>
      <c r="E195" t="str">
        <f>VLOOKUP(A195,'Address sheet'!$A:$D,4,FALSE)</f>
        <v>Montgomery</v>
      </c>
      <c r="F195" s="50" t="str">
        <f>VLOOKUP(A195,'DATA for 227'!$B:$X,7,FALSE)</f>
        <v>puplp and paper company</v>
      </c>
      <c r="G195" s="50" t="str">
        <f>VLOOKUP($A195,'DATA for 227'!$B:$X,8,FALSE)</f>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v>
      </c>
      <c r="H195" s="50" t="str">
        <f>VLOOKUP($A195,'DATA for 227'!$B:$X,9,FALSE)</f>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v>
      </c>
      <c r="I195" s="50" t="str">
        <f>VLOOKUP($A195,'DATA for 227'!$B:$X,10,FALSE)</f>
        <v>N</v>
      </c>
      <c r="J195" s="50">
        <f>VLOOKUP($A195,'DATA for 227'!$B:$X,12,FALSE)</f>
        <v>0</v>
      </c>
      <c r="K195" s="50">
        <f>VLOOKUP($A195,'DATA for 227'!$B:$X,14,FALSE)</f>
        <v>0</v>
      </c>
    </row>
    <row r="196" spans="1:11" ht="72" x14ac:dyDescent="0.3">
      <c r="A196" s="119" t="s">
        <v>960</v>
      </c>
      <c r="B196" s="147">
        <v>1</v>
      </c>
      <c r="C196" t="str">
        <f>VLOOKUP(A196,'Address sheet'!A:D,2,FALSE)</f>
        <v>203 Buckingham Drive</v>
      </c>
      <c r="D196" t="str">
        <f>VLOOKUP(A196,'Address sheet'!$A:$D,3,FALSE)</f>
        <v>Lafayette</v>
      </c>
      <c r="E196" t="str">
        <f>VLOOKUP(A196,'Address sheet'!$A:$D,4,FALSE)</f>
        <v>Tippecanoe</v>
      </c>
      <c r="F196" s="50" t="str">
        <f>VLOOKUP(A196,'DATA for 227'!$B:$X,7,FALSE)</f>
        <v>health insurance agency</v>
      </c>
      <c r="G196" s="50" t="str">
        <f>VLOOKUP($A196,'DATA for 227'!$B:$X,8,FALSE)</f>
        <v>insurance I offer:,Dental plans (click here to see plans),,Vision plans (click here to see plans),,Final Expense Insurance (also called burial policies) – call me. Let’s talk about it first.,,Legal expense plans (click here to see plans),,Identity theft plans (click here to see plans)</v>
      </c>
      <c r="H196" s="50" t="str">
        <f>VLOOKUP($A196,'DATA for 227'!$B:$X,9,FALSE)</f>
        <v>I am a local person who can explain:,Medicare Supplements,Medicare Advantage,Medicare Part D,Individual Health Insurance (ask me about alternatives and short term medical plans)</v>
      </c>
      <c r="I196" s="50" t="str">
        <f>VLOOKUP($A196,'DATA for 227'!$B:$X,10,FALSE)</f>
        <v>N</v>
      </c>
      <c r="J196" s="50">
        <f>VLOOKUP($A196,'DATA for 227'!$B:$X,12,FALSE)</f>
        <v>0</v>
      </c>
      <c r="K196" s="50">
        <f>VLOOKUP($A196,'DATA for 227'!$B:$X,14,FALSE)</f>
        <v>0</v>
      </c>
    </row>
    <row r="197" spans="1:11" ht="72" x14ac:dyDescent="0.3">
      <c r="A197" s="119" t="s">
        <v>965</v>
      </c>
      <c r="B197" s="147">
        <v>1</v>
      </c>
      <c r="C197" t="str">
        <f>VLOOKUP(A197,'Address sheet'!A:D,2,FALSE)</f>
        <v>725 S MAIN ST</v>
      </c>
      <c r="D197" t="str">
        <f>VLOOKUP(A197,'Address sheet'!$A:$D,3,FALSE)</f>
        <v>MONTICELLO</v>
      </c>
      <c r="E197" t="str">
        <f>VLOOKUP(A197,'Address sheet'!$A:$D,4,FALSE)</f>
        <v>White</v>
      </c>
      <c r="F197" s="50">
        <f>VLOOKUP(A197,'DATA for 227'!$B:$X,7,FALSE)</f>
        <v>0</v>
      </c>
      <c r="G197" s="50" t="str">
        <f>VLOOKUP($A197,'DATA for 227'!$B:$X,8,FALSE)</f>
        <v>NO WEBSITE</v>
      </c>
      <c r="H197" s="50" t="str">
        <f>VLOOKUP($A197,'DATA for 227'!$B:$X,9,FALSE)</f>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v>
      </c>
      <c r="I197" s="50" t="str">
        <f>VLOOKUP($A197,'DATA for 227'!$B:$X,10,FALSE)</f>
        <v>N</v>
      </c>
      <c r="J197" s="50">
        <f>VLOOKUP($A197,'DATA for 227'!$B:$X,12,FALSE)</f>
        <v>0</v>
      </c>
      <c r="K197" s="50">
        <f>VLOOKUP($A197,'DATA for 227'!$B:$X,14,FALSE)</f>
        <v>0</v>
      </c>
    </row>
    <row r="198" spans="1:11" ht="86.4" x14ac:dyDescent="0.3">
      <c r="A198" s="119" t="s">
        <v>967</v>
      </c>
      <c r="B198" s="147">
        <v>1</v>
      </c>
      <c r="C198" t="str">
        <f>VLOOKUP(A198,'Address sheet'!A:D,2,FALSE)</f>
        <v>3450 Concord Rd</v>
      </c>
      <c r="D198" t="str">
        <f>VLOOKUP(A198,'Address sheet'!$A:$D,3,FALSE)</f>
        <v>Lafayette</v>
      </c>
      <c r="E198" t="str">
        <f>VLOOKUP(A198,'Address sheet'!$A:$D,4,FALSE)</f>
        <v>Tippecanoe</v>
      </c>
      <c r="F198" s="50" t="str">
        <f>VLOOKUP(A198,'DATA for 227'!$B:$X,7,FALSE)</f>
        <v>general contractor</v>
      </c>
      <c r="G198" s="50" t="str">
        <f>VLOOKUP($A198,'DATA for 227'!$B:$X,8,FALSE)</f>
        <v>Industries served: EDUCATIONAL FACILITIES,INDUSTRIAL FACILITIES,RELIGIOUS FACILITIES,COMMERCIAL FACILITIES,SPECIALTY PROJECTS; projects: NEW BUILDING CONSTRUCTION,RENOVATIONS AND REMODELS,INDUSTRIAL CONSTRUCTION SERVICES,SPECIALTY CONSTRUCTION SERVICES</v>
      </c>
      <c r="H198" s="50" t="str">
        <f>VLOOKUP($A198,'DATA for 227'!$B:$X,9,FALSE)</f>
        <v>For more than 40 years, J.R. Kelly Company has provided exceptional workmanship, building solid relationships while cementing our reputation as Lafayette’s premier general contracting company.</v>
      </c>
      <c r="I198" s="50" t="str">
        <f>VLOOKUP($A198,'DATA for 227'!$B:$X,10,FALSE)</f>
        <v>N</v>
      </c>
      <c r="J198" s="50">
        <f>VLOOKUP($A198,'DATA for 227'!$B:$X,12,FALSE)</f>
        <v>0</v>
      </c>
      <c r="K198" s="50">
        <f>VLOOKUP($A198,'DATA for 227'!$B:$X,14,FALSE)</f>
        <v>0</v>
      </c>
    </row>
    <row r="199" spans="1:11" ht="129.6" x14ac:dyDescent="0.3">
      <c r="A199" s="119" t="s">
        <v>972</v>
      </c>
      <c r="B199" s="147">
        <v>1</v>
      </c>
      <c r="C199" t="str">
        <f>VLOOKUP(A199,'Address sheet'!A:D,2,FALSE)</f>
        <v>1367 SR 47 SOUTH</v>
      </c>
      <c r="D199" t="str">
        <f>VLOOKUP(A199,'Address sheet'!$A:$D,3,FALSE)</f>
        <v>CRAWFORDSVILLE</v>
      </c>
      <c r="E199" t="str">
        <f>VLOOKUP(A199,'Address sheet'!$A:$D,4,FALSE)</f>
        <v>Montgomery</v>
      </c>
      <c r="F199" s="50" t="str">
        <f>VLOOKUP(A199,'DATA for 227'!$B:$X,7,FALSE)</f>
        <v>Landscaper </v>
      </c>
      <c r="G199" s="50">
        <f>VLOOKUP($A199,'DATA for 227'!$B:$X,8,FALSE)</f>
        <v>0</v>
      </c>
      <c r="H199" s="50" t="str">
        <f>VLOOKUP($A199,'DATA for 227'!$B:$X,9,FALSE)</f>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v>
      </c>
      <c r="I199" s="50" t="str">
        <f>VLOOKUP($A199,'DATA for 227'!$B:$X,10,FALSE)</f>
        <v>N</v>
      </c>
      <c r="J199" s="50">
        <f>VLOOKUP($A199,'DATA for 227'!$B:$X,12,FALSE)</f>
        <v>0</v>
      </c>
      <c r="K199" s="50">
        <f>VLOOKUP($A199,'DATA for 227'!$B:$X,14,FALSE)</f>
        <v>0</v>
      </c>
    </row>
    <row r="200" spans="1:11" ht="57.6" x14ac:dyDescent="0.3">
      <c r="A200" s="119" t="s">
        <v>982</v>
      </c>
      <c r="B200" s="147">
        <v>1</v>
      </c>
      <c r="C200" t="str">
        <f>VLOOKUP(A200,'Address sheet'!A:D,2,FALSE)</f>
        <v>217 NORTH SIXTH STREET</v>
      </c>
      <c r="D200" t="str">
        <f>VLOOKUP(A200,'Address sheet'!$A:$D,3,FALSE)</f>
        <v>LAFAYETTE,</v>
      </c>
      <c r="E200" t="str">
        <f>VLOOKUP(A200,'Address sheet'!$A:$D,4,FALSE)</f>
        <v>Tippecanoe</v>
      </c>
      <c r="F200" s="50" t="str">
        <f>VLOOKUP(A200,'DATA for 227'!$B:$X,7,FALSE)</f>
        <v>newspaper</v>
      </c>
      <c r="G200" s="50" t="str">
        <f>VLOOKUP($A200,'DATA for 227'!$B:$X,8,FALSE)</f>
        <v>Commercial, Industrial Wire Shelving Products, 
Standard Wire Containers and Carts, 
Custom Engineered Wire Containers and Carts, 
Industrial Powder Coating</v>
      </c>
      <c r="H200" s="50">
        <f>VLOOKUP($A200,'DATA for 227'!$B:$X,9,FALSE)</f>
        <v>0</v>
      </c>
      <c r="I200" s="50" t="str">
        <f>VLOOKUP($A200,'DATA for 227'!$B:$X,10,FALSE)</f>
        <v>N</v>
      </c>
      <c r="J200" s="50">
        <f>VLOOKUP($A200,'DATA for 227'!$B:$X,12,FALSE)</f>
        <v>0</v>
      </c>
      <c r="K200" s="50">
        <f>VLOOKUP($A200,'DATA for 227'!$B:$X,14,FALSE)</f>
        <v>0</v>
      </c>
    </row>
    <row r="201" spans="1:11" x14ac:dyDescent="0.3">
      <c r="A201" s="119" t="s">
        <v>985</v>
      </c>
      <c r="B201" s="147">
        <v>1</v>
      </c>
      <c r="C201" t="str">
        <f>VLOOKUP(A201,'Address sheet'!A:D,2,FALSE)</f>
        <v>119 NORTH GREEN ST., PO BOX 512</v>
      </c>
      <c r="D201" t="str">
        <f>VLOOKUP(A201,'Address sheet'!$A:$D,3,FALSE)</f>
        <v>CRAWFORDSVILLE</v>
      </c>
      <c r="E201" t="str">
        <f>VLOOKUP(A201,'Address sheet'!$A:$D,4,FALSE)</f>
        <v>Montgomery</v>
      </c>
      <c r="F201" s="50" t="str">
        <f>VLOOKUP(A201,'DATA for 227'!$B:$X,7,FALSE)</f>
        <v>peer reviewed journal</v>
      </c>
      <c r="G201" s="50">
        <f>VLOOKUP($A201,'DATA for 227'!$B:$X,8,FALSE)</f>
        <v>0</v>
      </c>
      <c r="H201" s="50">
        <f>VLOOKUP($A201,'DATA for 227'!$B:$X,9,FALSE)</f>
        <v>0</v>
      </c>
      <c r="I201" s="50" t="str">
        <f>VLOOKUP($A201,'DATA for 227'!$B:$X,10,FALSE)</f>
        <v>N</v>
      </c>
      <c r="J201" s="50">
        <f>VLOOKUP($A201,'DATA for 227'!$B:$X,12,FALSE)</f>
        <v>0</v>
      </c>
      <c r="K201" s="50">
        <f>VLOOKUP($A201,'DATA for 227'!$B:$X,14,FALSE)</f>
        <v>0</v>
      </c>
    </row>
    <row r="202" spans="1:11" ht="100.8" x14ac:dyDescent="0.3">
      <c r="A202" s="119" t="s">
        <v>997</v>
      </c>
      <c r="B202" s="147">
        <v>1</v>
      </c>
      <c r="C202" t="str">
        <f>VLOOKUP(A202,'Address sheet'!A:D,2,FALSE)</f>
        <v>2740 Wyndham Way</v>
      </c>
      <c r="D202" t="str">
        <f>VLOOKUP(A202,'Address sheet'!$A:$D,3,FALSE)</f>
        <v>West Lafayette</v>
      </c>
      <c r="E202" t="str">
        <f>VLOOKUP(A202,'Address sheet'!$A:$D,4,FALSE)</f>
        <v>Tippecanoe</v>
      </c>
      <c r="F202" s="50" t="str">
        <f>VLOOKUP(A202,'DATA for 227'!$B:$X,7,FALSE)</f>
        <v>Security provider</v>
      </c>
      <c r="G202" s="50" t="str">
        <f>VLOOKUP($A202,'DATA for 227'!$B:$X,8,FALSE)</f>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v>
      </c>
      <c r="H202" s="50" t="str">
        <f>VLOOKUP($A202,'DATA for 227'!$B:$X,9,FALSE)</f>
        <v>We help protect essential business information &amp; materials for thousands of companies, ensuring compliance with regulations, uninterrupted security, saftey and peace of mind.</v>
      </c>
      <c r="I202" s="50" t="str">
        <f>VLOOKUP($A202,'DATA for 227'!$B:$X,10,FALSE)</f>
        <v>N</v>
      </c>
      <c r="J202" s="50">
        <f>VLOOKUP($A202,'DATA for 227'!$B:$X,12,FALSE)</f>
        <v>0</v>
      </c>
      <c r="K202" s="50">
        <f>VLOOKUP($A202,'DATA for 227'!$B:$X,14,FALSE)</f>
        <v>0</v>
      </c>
    </row>
    <row r="203" spans="1:11" x14ac:dyDescent="0.3">
      <c r="A203" s="119" t="s">
        <v>1014</v>
      </c>
      <c r="B203" s="147">
        <v>1</v>
      </c>
      <c r="C203" t="str">
        <f>VLOOKUP(A203,'Address sheet'!A:D,2,FALSE)</f>
        <v>301 MALL ROAD</v>
      </c>
      <c r="D203" t="str">
        <f>VLOOKUP(A203,'Address sheet'!$A:$D,3,FALSE)</f>
        <v>LOGANSPORT</v>
      </c>
      <c r="E203" t="str">
        <f>VLOOKUP(A203,'Address sheet'!$A:$D,4,FALSE)</f>
        <v>Cass</v>
      </c>
      <c r="F203" s="50" t="str">
        <f>VLOOKUP(A203,'DATA for 227'!$B:$X,7,FALSE)</f>
        <v>landscaping</v>
      </c>
      <c r="G203" s="50" t="str">
        <f>VLOOKUP($A203,'DATA for 227'!$B:$X,8,FALSE)</f>
        <v>No website</v>
      </c>
      <c r="H203" s="50">
        <f>VLOOKUP($A203,'DATA for 227'!$B:$X,9,FALSE)</f>
        <v>0</v>
      </c>
      <c r="I203" s="50" t="str">
        <f>VLOOKUP($A203,'DATA for 227'!$B:$X,10,FALSE)</f>
        <v>N</v>
      </c>
      <c r="J203" s="50">
        <f>VLOOKUP($A203,'DATA for 227'!$B:$X,12,FALSE)</f>
        <v>0</v>
      </c>
      <c r="K203" s="50">
        <f>VLOOKUP($A203,'DATA for 227'!$B:$X,14,FALSE)</f>
        <v>0</v>
      </c>
    </row>
    <row r="204" spans="1:11" x14ac:dyDescent="0.3">
      <c r="A204" s="119" t="s">
        <v>1021</v>
      </c>
      <c r="B204" s="147">
        <v>1</v>
      </c>
      <c r="C204" t="str">
        <f>VLOOKUP(A204,'Address sheet'!A:D,2,FALSE)</f>
        <v>4079 Ridgefield Ct</v>
      </c>
      <c r="D204" t="str">
        <f>VLOOKUP(A204,'Address sheet'!$A:$D,3,FALSE)</f>
        <v>West Lafayette</v>
      </c>
      <c r="E204" t="str">
        <f>VLOOKUP(A204,'Address sheet'!$A:$D,4,FALSE)</f>
        <v>Tippecanoe</v>
      </c>
      <c r="F204" s="50">
        <f>VLOOKUP(A204,'DATA for 227'!$B:$X,7,FALSE)</f>
        <v>0</v>
      </c>
      <c r="G204" s="50" t="str">
        <f>VLOOKUP($A204,'DATA for 227'!$B:$X,8,FALSE)</f>
        <v>No website</v>
      </c>
      <c r="H204" s="50">
        <f>VLOOKUP($A204,'DATA for 227'!$B:$X,9,FALSE)</f>
        <v>0</v>
      </c>
      <c r="I204" s="50" t="str">
        <f>VLOOKUP($A204,'DATA for 227'!$B:$X,10,FALSE)</f>
        <v>N</v>
      </c>
      <c r="J204" s="50">
        <f>VLOOKUP($A204,'DATA for 227'!$B:$X,12,FALSE)</f>
        <v>0</v>
      </c>
      <c r="K204" s="50">
        <f>VLOOKUP($A204,'DATA for 227'!$B:$X,14,FALSE)</f>
        <v>0</v>
      </c>
    </row>
    <row r="205" spans="1:11" x14ac:dyDescent="0.3">
      <c r="A205" s="119" t="s">
        <v>1022</v>
      </c>
      <c r="B205" s="147">
        <v>1</v>
      </c>
      <c r="C205" t="str">
        <f>VLOOKUP(A205,'Address sheet'!A:D,2,FALSE)</f>
        <v>4122 AMETHYST DRIVE</v>
      </c>
      <c r="D205" t="str">
        <f>VLOOKUP(A205,'Address sheet'!$A:$D,3,FALSE)</f>
        <v>LAFAYETTE</v>
      </c>
      <c r="E205" t="str">
        <f>VLOOKUP(A205,'Address sheet'!$A:$D,4,FALSE)</f>
        <v>Tippecanoe</v>
      </c>
      <c r="F205" s="50">
        <f>VLOOKUP(A205,'DATA for 227'!$B:$X,7,FALSE)</f>
        <v>0</v>
      </c>
      <c r="G205" s="50" t="str">
        <f>VLOOKUP($A205,'DATA for 227'!$B:$X,8,FALSE)</f>
        <v>No website</v>
      </c>
      <c r="H205" s="50">
        <f>VLOOKUP($A205,'DATA for 227'!$B:$X,9,FALSE)</f>
        <v>0</v>
      </c>
      <c r="I205" s="50" t="str">
        <f>VLOOKUP($A205,'DATA for 227'!$B:$X,10,FALSE)</f>
        <v>N</v>
      </c>
      <c r="J205" s="50">
        <f>VLOOKUP($A205,'DATA for 227'!$B:$X,12,FALSE)</f>
        <v>0</v>
      </c>
      <c r="K205" s="50">
        <f>VLOOKUP($A205,'DATA for 227'!$B:$X,14,FALSE)</f>
        <v>0</v>
      </c>
    </row>
    <row r="206" spans="1:11" x14ac:dyDescent="0.3">
      <c r="A206" s="119" t="s">
        <v>1029</v>
      </c>
      <c r="B206" s="147">
        <v>1</v>
      </c>
      <c r="C206" t="str">
        <f>VLOOKUP(A206,'Address sheet'!A:D,2,FALSE)</f>
        <v>1000 Covington St., PO Box 837</v>
      </c>
      <c r="D206" t="str">
        <f>VLOOKUP(A206,'Address sheet'!$A:$D,3,FALSE)</f>
        <v>Crawfordsville</v>
      </c>
      <c r="E206" t="str">
        <f>VLOOKUP(A206,'Address sheet'!$A:$D,4,FALSE)</f>
        <v>Montgomery</v>
      </c>
      <c r="F206" s="50" t="str">
        <f>VLOOKUP(A206,'DATA for 227'!$B:$X,7,FALSE)</f>
        <v>trucking company</v>
      </c>
      <c r="G206" s="50" t="str">
        <f>VLOOKUP($A206,'DATA for 227'!$B:$X,8,FALSE)</f>
        <v>No website</v>
      </c>
      <c r="H206" s="50">
        <f>VLOOKUP($A206,'DATA for 227'!$B:$X,9,FALSE)</f>
        <v>0</v>
      </c>
      <c r="I206" s="50" t="str">
        <f>VLOOKUP($A206,'DATA for 227'!$B:$X,10,FALSE)</f>
        <v>N</v>
      </c>
      <c r="J206" s="50">
        <f>VLOOKUP($A206,'DATA for 227'!$B:$X,12,FALSE)</f>
        <v>0</v>
      </c>
      <c r="K206" s="50">
        <f>VLOOKUP($A206,'DATA for 227'!$B:$X,14,FALSE)</f>
        <v>0</v>
      </c>
    </row>
    <row r="207" spans="1:11" ht="86.4" x14ac:dyDescent="0.3">
      <c r="A207" s="119" t="s">
        <v>1031</v>
      </c>
      <c r="B207" s="147">
        <v>1</v>
      </c>
      <c r="C207" t="str">
        <f>VLOOKUP(A207,'Address sheet'!A:D,2,FALSE)</f>
        <v>608 West Washington street</v>
      </c>
      <c r="D207" t="str">
        <f>VLOOKUP(A207,'Address sheet'!$A:$D,3,FALSE)</f>
        <v>Frankfort</v>
      </c>
      <c r="E207" t="str">
        <f>VLOOKUP(A207,'Address sheet'!$A:$D,4,FALSE)</f>
        <v>Clinton</v>
      </c>
      <c r="F207" s="50" t="str">
        <f>VLOOKUP(A207,'DATA for 227'!$B:$X,7,FALSE)</f>
        <v>lumber store/hardware store</v>
      </c>
      <c r="G207" s="50" t="str">
        <f>VLOOKUP($A207,'DATA for 227'!$B:$X,8,FALSE)</f>
        <v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v>
      </c>
      <c r="H207" s="50">
        <f>VLOOKUP($A207,'DATA for 227'!$B:$X,9,FALSE)</f>
        <v>0</v>
      </c>
      <c r="I207" s="50" t="str">
        <f>VLOOKUP($A207,'DATA for 227'!$B:$X,10,FALSE)</f>
        <v>N</v>
      </c>
      <c r="J207" s="50">
        <f>VLOOKUP($A207,'DATA for 227'!$B:$X,12,FALSE)</f>
        <v>0</v>
      </c>
      <c r="K207" s="50">
        <f>VLOOKUP($A207,'DATA for 227'!$B:$X,14,FALSE)</f>
        <v>0</v>
      </c>
    </row>
    <row r="208" spans="1:11" x14ac:dyDescent="0.3">
      <c r="A208" s="119" t="s">
        <v>1045</v>
      </c>
      <c r="B208" s="147">
        <v>1</v>
      </c>
      <c r="C208">
        <f>VLOOKUP(A208,'Address sheet'!A:D,2,FALSE)</f>
        <v>0</v>
      </c>
      <c r="D208" t="str">
        <f>VLOOKUP(A208,'Address sheet'!$A:$D,3,FALSE)</f>
        <v>Lafayette</v>
      </c>
      <c r="E208" t="str">
        <f>VLOOKUP(A208,'Address sheet'!$A:$D,4,FALSE)</f>
        <v>Tippecanoe</v>
      </c>
      <c r="F208" s="50" t="str">
        <f>VLOOKUP(A208,'DATA for 227'!$B:$X,7,FALSE)</f>
        <v>brewing company (pub)</v>
      </c>
      <c r="G208" s="50" t="str">
        <f>VLOOKUP($A208,'DATA for 227'!$B:$X,8,FALSE)</f>
        <v>beverage and food</v>
      </c>
      <c r="H208" s="50">
        <f>VLOOKUP($A208,'DATA for 227'!$B:$X,9,FALSE)</f>
        <v>0</v>
      </c>
      <c r="I208" s="50" t="str">
        <f>VLOOKUP($A208,'DATA for 227'!$B:$X,10,FALSE)</f>
        <v>N</v>
      </c>
      <c r="J208" s="50">
        <f>VLOOKUP($A208,'DATA for 227'!$B:$X,12,FALSE)</f>
        <v>0</v>
      </c>
      <c r="K208" s="50">
        <f>VLOOKUP($A208,'DATA for 227'!$B:$X,14,FALSE)</f>
        <v>0</v>
      </c>
    </row>
    <row r="209" spans="1:11" x14ac:dyDescent="0.3">
      <c r="A209" s="119" t="s">
        <v>1049</v>
      </c>
      <c r="B209" s="147">
        <v>1</v>
      </c>
      <c r="C209" t="str">
        <f>VLOOKUP(A209,'Address sheet'!A:D,2,FALSE)</f>
        <v>525 NORTH 26TH. STREET</v>
      </c>
      <c r="D209" t="str">
        <f>VLOOKUP(A209,'Address sheet'!$A:$D,3,FALSE)</f>
        <v>LAFAYETTE</v>
      </c>
      <c r="E209" t="str">
        <f>VLOOKUP(A209,'Address sheet'!$A:$D,4,FALSE)</f>
        <v>Tippecanoe</v>
      </c>
      <c r="F209" s="50" t="str">
        <f>VLOOKUP(A209,'DATA for 227'!$B:$X,7,FALSE)</f>
        <v>Religious school in Lafayette, Indiana</v>
      </c>
      <c r="G209" s="50">
        <f>VLOOKUP($A209,'DATA for 227'!$B:$X,8,FALSE)</f>
        <v>0</v>
      </c>
      <c r="H209" s="50">
        <f>VLOOKUP($A209,'DATA for 227'!$B:$X,9,FALSE)</f>
        <v>0</v>
      </c>
      <c r="I209" s="50" t="str">
        <f>VLOOKUP($A209,'DATA for 227'!$B:$X,10,FALSE)</f>
        <v>N</v>
      </c>
      <c r="J209" s="50">
        <f>VLOOKUP($A209,'DATA for 227'!$B:$X,12,FALSE)</f>
        <v>0</v>
      </c>
      <c r="K209" s="50">
        <f>VLOOKUP($A209,'DATA for 227'!$B:$X,14,FALSE)</f>
        <v>0</v>
      </c>
    </row>
    <row r="210" spans="1:11" x14ac:dyDescent="0.3">
      <c r="A210" s="119" t="s">
        <v>1052</v>
      </c>
      <c r="B210" s="147">
        <v>1</v>
      </c>
      <c r="C210" t="str">
        <f>VLOOKUP(A210,'Address sheet'!A:D,2,FALSE)</f>
        <v>5628 Roseberry Rdg</v>
      </c>
      <c r="D210" t="str">
        <f>VLOOKUP(A210,'Address sheet'!$A:$D,3,FALSE)</f>
        <v>Lafayette</v>
      </c>
      <c r="E210" t="str">
        <f>VLOOKUP(A210,'Address sheet'!$A:$D,4,FALSE)</f>
        <v>Tippecanoe</v>
      </c>
      <c r="F210" s="50" t="str">
        <f>VLOOKUP(A210,'DATA for 227'!$B:$X,7,FALSE)</f>
        <v>dental lab in Lafayette</v>
      </c>
      <c r="G210" s="50" t="str">
        <f>VLOOKUP($A210,'DATA for 227'!$B:$X,8,FALSE)</f>
        <v>No website</v>
      </c>
      <c r="H210" s="50">
        <f>VLOOKUP($A210,'DATA for 227'!$B:$X,9,FALSE)</f>
        <v>0</v>
      </c>
      <c r="I210" s="50" t="str">
        <f>VLOOKUP($A210,'DATA for 227'!$B:$X,10,FALSE)</f>
        <v>N</v>
      </c>
      <c r="J210" s="50">
        <f>VLOOKUP($A210,'DATA for 227'!$B:$X,12,FALSE)</f>
        <v>0</v>
      </c>
      <c r="K210" s="50">
        <f>VLOOKUP($A210,'DATA for 227'!$B:$X,14,FALSE)</f>
        <v>0</v>
      </c>
    </row>
    <row r="211" spans="1:11" x14ac:dyDescent="0.3">
      <c r="A211" s="119" t="s">
        <v>1060</v>
      </c>
      <c r="B211" s="147">
        <v>1</v>
      </c>
      <c r="C211" t="str">
        <f>VLOOKUP(A211,'Address sheet'!A:D,2,FALSE)</f>
        <v>1905 TEAL ROAD</v>
      </c>
      <c r="D211" t="str">
        <f>VLOOKUP(A211,'Address sheet'!$A:$D,3,FALSE)</f>
        <v>LAFAYETTE</v>
      </c>
      <c r="E211" t="str">
        <f>VLOOKUP(A211,'Address sheet'!$A:$D,4,FALSE)</f>
        <v>Tippecanoe</v>
      </c>
      <c r="F211" s="50" t="str">
        <f>VLOOKUP(A211,'DATA for 227'!$B:$X,7,FALSE)</f>
        <v xml:space="preserve"> insurance company</v>
      </c>
      <c r="G211" s="50">
        <f>VLOOKUP($A211,'DATA for 227'!$B:$X,8,FALSE)</f>
        <v>0</v>
      </c>
      <c r="H211" s="50">
        <f>VLOOKUP($A211,'DATA for 227'!$B:$X,9,FALSE)</f>
        <v>0</v>
      </c>
      <c r="I211" s="50" t="str">
        <f>VLOOKUP($A211,'DATA for 227'!$B:$X,10,FALSE)</f>
        <v>N</v>
      </c>
      <c r="J211" s="50">
        <f>VLOOKUP($A211,'DATA for 227'!$B:$X,12,FALSE)</f>
        <v>0</v>
      </c>
      <c r="K211" s="50">
        <f>VLOOKUP($A211,'DATA for 227'!$B:$X,14,FALSE)</f>
        <v>0</v>
      </c>
    </row>
    <row r="212" spans="1:11" ht="72" x14ac:dyDescent="0.3">
      <c r="A212" s="119" t="s">
        <v>864</v>
      </c>
      <c r="B212" s="147">
        <v>1</v>
      </c>
      <c r="C212" t="str">
        <f>VLOOKUP(A212,'Address sheet'!A:D,2,FALSE)</f>
        <v>1825 W Market St</v>
      </c>
      <c r="D212" t="str">
        <f>VLOOKUP(A212,'Address sheet'!$A:$D,3,FALSE)</f>
        <v>Logansport</v>
      </c>
      <c r="E212" t="str">
        <f>VLOOKUP(A212,'Address sheet'!$A:$D,4,FALSE)</f>
        <v>Cass</v>
      </c>
      <c r="F212" s="50" t="str">
        <f>VLOOKUP(A212,'DATA for 227'!$B:$X,7,FALSE)</f>
        <v>Non-captive die casting company </v>
      </c>
      <c r="G212" s="50" t="str">
        <f>VLOOKUP($A212,'DATA for 227'!$B:$X,8,FALSE)</f>
        <v>Services done in the companmy: Pre-production, die-casting, finishing, machining, quality check and coating</v>
      </c>
      <c r="H212" s="50" t="str">
        <f>VLOOKUP($A212,'DATA for 227'!$B:$X,9,FALSE)</f>
        <v>S.U.S. Die Casting was formed in 1946. S.U.S. is reportedly the oldest non-captive die casting company in Indiana. S.U.S. has established partnerships with leading tooling manufacturers both domestically and internationally to provide our customers with solutions to best meet their needs.</v>
      </c>
      <c r="I212" s="50" t="str">
        <f>VLOOKUP($A212,'DATA for 227'!$B:$X,10,FALSE)</f>
        <v>ISO 9001:2015</v>
      </c>
      <c r="J212" s="50">
        <f>VLOOKUP($A212,'DATA for 227'!$B:$X,12,FALSE)</f>
        <v>1</v>
      </c>
      <c r="K212" s="50">
        <f>VLOOKUP($A212,'DATA for 227'!$B:$X,14,FALSE)</f>
        <v>0</v>
      </c>
    </row>
    <row r="213" spans="1:11" ht="72" x14ac:dyDescent="0.3">
      <c r="A213" s="119" t="s">
        <v>869</v>
      </c>
      <c r="B213" s="147">
        <v>1</v>
      </c>
      <c r="C213">
        <f>VLOOKUP(A213,'Address sheet'!A:D,2,FALSE)</f>
        <v>0</v>
      </c>
      <c r="D213">
        <f>VLOOKUP(A213,'Address sheet'!$A:$D,3,FALSE)</f>
        <v>0</v>
      </c>
      <c r="E213">
        <f>VLOOKUP(A213,'Address sheet'!$A:$D,4,FALSE)</f>
        <v>0</v>
      </c>
      <c r="F213" s="50" t="str">
        <f>VLOOKUP(A213,'DATA for 227'!$B:$X,7,FALSE)</f>
        <v>Construction and metal fabrication</v>
      </c>
      <c r="G213" s="50" t="str">
        <f>VLOOKUP($A213,'DATA for 227'!$B:$X,8,FALSE)</f>
        <v>Construction services: Carpentry,,Concrete,,Cranes,,Insulation,,Ironwork,,Millwrights,,Pipefitting,,Scaffolding,,                        Metal Fab: Projects include but not limited to fan housings, duct work, grain chutes and bins, pressure vessels.</v>
      </c>
      <c r="H213" s="50" t="str">
        <f>VLOOKUP($A213,'DATA for 227'!$B:$X,9,FALSE)</f>
        <v>Our metal fabrication facilities — equipped with CNC burn tables and drilling machines, shot-blasting cabinets and more — work with over a million pounds of steel each year.</v>
      </c>
      <c r="I213" s="50" t="str">
        <f>VLOOKUP($A213,'DATA for 227'!$B:$X,10,FALSE)</f>
        <v>ISO 9001:2015, ASME</v>
      </c>
      <c r="J213" s="50">
        <f>VLOOKUP($A213,'DATA for 227'!$B:$X,12,FALSE)</f>
        <v>1</v>
      </c>
      <c r="K213" s="50">
        <f>VLOOKUP($A213,'DATA for 227'!$B:$X,14,FALSE)</f>
        <v>0</v>
      </c>
    </row>
    <row r="214" spans="1:11" x14ac:dyDescent="0.3">
      <c r="A214" s="127" t="s">
        <v>404</v>
      </c>
      <c r="B214" s="148">
        <v>7</v>
      </c>
      <c r="C214" t="e">
        <f>VLOOKUP(A214,'Address sheet'!A:D,2,FALSE)</f>
        <v>#N/A</v>
      </c>
      <c r="D214" t="e">
        <f>VLOOKUP(A214,'Address sheet'!$A:$D,3,FALSE)</f>
        <v>#N/A</v>
      </c>
      <c r="E214" t="e">
        <f>VLOOKUP(A214,'Address sheet'!$A:$D,4,FALSE)</f>
        <v>#N/A</v>
      </c>
      <c r="F214" s="50" t="e">
        <f>VLOOKUP(A214,'DATA for 227'!$B:$X,7,FALSE)</f>
        <v>#N/A</v>
      </c>
      <c r="G214" s="50" t="e">
        <f>VLOOKUP($A214,'DATA for 227'!$B:$X,8,FALSE)</f>
        <v>#N/A</v>
      </c>
      <c r="H214" s="50" t="e">
        <f>VLOOKUP($A214,'DATA for 227'!$B:$X,9,FALSE)</f>
        <v>#N/A</v>
      </c>
      <c r="I214" s="50" t="e">
        <f>VLOOKUP($A214,'DATA for 227'!$B:$X,10,FALSE)</f>
        <v>#N/A</v>
      </c>
      <c r="J214" s="50" t="e">
        <f>VLOOKUP($A214,'DATA for 227'!$B:$X,12,FALSE)</f>
        <v>#N/A</v>
      </c>
      <c r="K214" s="50" t="e">
        <f>VLOOKUP($A214,'DATA for 227'!$B:$X,14,FALSE)</f>
        <v>#N/A</v>
      </c>
    </row>
    <row r="215" spans="1:11" ht="86.4" x14ac:dyDescent="0.3">
      <c r="A215" s="119" t="s">
        <v>402</v>
      </c>
      <c r="B215" s="147">
        <v>1</v>
      </c>
      <c r="C215" t="e">
        <f>VLOOKUP(A215,'Address sheet'!A:D,2,FALSE)</f>
        <v>#N/A</v>
      </c>
      <c r="D215" t="e">
        <f>VLOOKUP(A215,'Address sheet'!$A:$D,3,FALSE)</f>
        <v>#N/A</v>
      </c>
      <c r="E215" t="e">
        <f>VLOOKUP(A215,'Address sheet'!$A:$D,4,FALSE)</f>
        <v>#N/A</v>
      </c>
      <c r="F215" s="50" t="str">
        <f>VLOOKUP(A215,'DATA for 227'!$B:$X,7,FALSE)</f>
        <v>retailers</v>
      </c>
      <c r="G215" s="50" t="str">
        <f>VLOOKUP($A215,'DATA for 227'!$B:$X,8,FALSE)</f>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v>
      </c>
      <c r="H215" s="50" t="str">
        <f>VLOOKUP($A215,'DATA for 227'!$B:$X,9,FALSE)</f>
        <v>they sell filters.</v>
      </c>
      <c r="I215" s="50" t="str">
        <f>VLOOKUP($A215,'DATA for 227'!$B:$X,10,FALSE)</f>
        <v>N</v>
      </c>
      <c r="J215" s="50">
        <f>VLOOKUP($A215,'DATA for 227'!$B:$X,12,FALSE)</f>
        <v>0</v>
      </c>
      <c r="K215" s="50">
        <f>VLOOKUP($A215,'DATA for 227'!$B:$X,14,FALSE)</f>
        <v>0</v>
      </c>
    </row>
    <row r="216" spans="1:11" ht="172.8" x14ac:dyDescent="0.3">
      <c r="A216" s="119" t="s">
        <v>407</v>
      </c>
      <c r="B216" s="147">
        <v>1</v>
      </c>
      <c r="C216" t="str">
        <f>VLOOKUP(A216,'Address sheet'!A:D,2,FALSE)</f>
        <v>100 N. Perry St.</v>
      </c>
      <c r="D216" t="str">
        <f>VLOOKUP(A216,'Address sheet'!$A:$D,3,FALSE)</f>
        <v>Attica</v>
      </c>
      <c r="E216" t="str">
        <f>VLOOKUP(A216,'Address sheet'!$A:$D,4,FALSE)</f>
        <v>Fountain</v>
      </c>
      <c r="F216" s="50" t="str">
        <f>VLOOKUP(A216,'DATA for 227'!$B:$X,7,FALSE)</f>
        <v>retailers</v>
      </c>
      <c r="G216" s="50" t="str">
        <f>VLOOKUP($A216,'DATA for 227'!$B:$X,8,FALSE)</f>
        <v>craft appliances: AIR CONTROL,COOKING,ACCESSORIES,KITCHEN CLEANUP,LAUNDRY,REFRIGERATION</v>
      </c>
      <c r="H216" s="50" t="str">
        <f>VLOOKUP($A216,'DATA for 227'!$B:$X,9,FALSE)</f>
        <v xml:space="preserve">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v>
      </c>
      <c r="I216" s="50" t="str">
        <f>VLOOKUP($A216,'DATA for 227'!$B:$X,10,FALSE)</f>
        <v>N</v>
      </c>
      <c r="J216" s="50">
        <f>VLOOKUP($A216,'DATA for 227'!$B:$X,12,FALSE)</f>
        <v>0</v>
      </c>
      <c r="K216" s="50">
        <f>VLOOKUP($A216,'DATA for 227'!$B:$X,14,FALSE)</f>
        <v>0</v>
      </c>
    </row>
    <row r="217" spans="1:11" ht="230.4" x14ac:dyDescent="0.3">
      <c r="A217" s="119" t="s">
        <v>455</v>
      </c>
      <c r="B217" s="147">
        <v>1</v>
      </c>
      <c r="C217" t="str">
        <f>VLOOKUP(A217,'Address sheet'!A:D,2,FALSE)</f>
        <v>P.O. Box 279</v>
      </c>
      <c r="D217" t="str">
        <f>VLOOKUP(A217,'Address sheet'!$A:$D,3,FALSE)</f>
        <v>Mulberry</v>
      </c>
      <c r="E217" t="str">
        <f>VLOOKUP(A217,'Address sheet'!$A:$D,4,FALSE)</f>
        <v>Clinton</v>
      </c>
      <c r="F217" s="50" t="str">
        <f>VLOOKUP(A217,'DATA for 227'!$B:$X,7,FALSE)</f>
        <v>carpet and flooring retailer store</v>
      </c>
      <c r="G217" s="50" t="str">
        <f>VLOOKUP($A217,'DATA for 227'!$B:$X,8,FALSE)</f>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v>
      </c>
      <c r="H217" s="50">
        <f>VLOOKUP($A217,'DATA for 227'!$B:$X,9,FALSE)</f>
        <v>0</v>
      </c>
      <c r="I217" s="50" t="str">
        <f>VLOOKUP($A217,'DATA for 227'!$B:$X,10,FALSE)</f>
        <v>BBB</v>
      </c>
      <c r="J217" s="50">
        <f>VLOOKUP($A217,'DATA for 227'!$B:$X,12,FALSE)</f>
        <v>0</v>
      </c>
      <c r="K217" s="50">
        <f>VLOOKUP($A217,'DATA for 227'!$B:$X,14,FALSE)</f>
        <v>0</v>
      </c>
    </row>
    <row r="218" spans="1:11" ht="201.6" x14ac:dyDescent="0.3">
      <c r="A218" s="119" t="s">
        <v>652</v>
      </c>
      <c r="B218" s="147">
        <v>1</v>
      </c>
      <c r="C218" t="str">
        <f>VLOOKUP(A218,'Address sheet'!A:D,2,FALSE)</f>
        <v>401 S Earl Ave Ste 3</v>
      </c>
      <c r="D218" t="str">
        <f>VLOOKUP(A218,'Address sheet'!$A:$D,3,FALSE)</f>
        <v>Lafayette</v>
      </c>
      <c r="E218" t="str">
        <f>VLOOKUP(A218,'Address sheet'!$A:$D,4,FALSE)</f>
        <v>Tippecanoe</v>
      </c>
      <c r="F218" s="50" t="str">
        <f>VLOOKUP(A218,'DATA for 227'!$B:$X,7,FALSE)</f>
        <v>Retailer store</v>
      </c>
      <c r="G218" s="50" t="str">
        <f>VLOOKUP($A218,'DATA for 227'!$B:$X,8,FALSE)</f>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v>
      </c>
      <c r="H218" s="50" t="str">
        <f>VLOOKUP($A218,'DATA for 227'!$B:$X,9,FALSE)</f>
        <v>GEO® Specialty Chemicals, Inc. is known as a world leader in providing high-quality, cost-effective specialty chemicals.</v>
      </c>
      <c r="I218" s="50" t="str">
        <f>VLOOKUP($A218,'DATA for 227'!$B:$X,10,FALSE)</f>
        <v>N</v>
      </c>
      <c r="J218" s="50">
        <f>VLOOKUP($A218,'DATA for 227'!$B:$X,12,FALSE)</f>
        <v>0</v>
      </c>
      <c r="K218" s="50">
        <f>VLOOKUP($A218,'DATA for 227'!$B:$X,14,FALSE)</f>
        <v>0</v>
      </c>
    </row>
    <row r="219" spans="1:11" ht="43.2" x14ac:dyDescent="0.3">
      <c r="A219" s="119" t="s">
        <v>676</v>
      </c>
      <c r="B219" s="147">
        <v>1</v>
      </c>
      <c r="C219" t="str">
        <f>VLOOKUP(A219,'Address sheet'!A:D,2,FALSE)</f>
        <v>450 E. Division Road</v>
      </c>
      <c r="D219" t="str">
        <f>VLOOKUP(A219,'Address sheet'!$A:$D,3,FALSE)</f>
        <v>Veedersburg</v>
      </c>
      <c r="E219" t="str">
        <f>VLOOKUP(A219,'Address sheet'!$A:$D,4,FALSE)</f>
        <v>Fountain</v>
      </c>
      <c r="F219" s="50" t="str">
        <f>VLOOKUP(A219,'DATA for 227'!$B:$X,7,FALSE)</f>
        <v>Retail store (IN);</v>
      </c>
      <c r="G219" s="50" t="str">
        <f>VLOOKUP($A219,'DATA for 227'!$B:$X,8,FALSE)</f>
        <v>cabinetry, plumbing fixtures, furniture, lighting, bath, countertop, decorative tile, accessories, flooring</v>
      </c>
      <c r="H219" s="50" t="str">
        <f>VLOOKUP($A219,'DATA for 227'!$B:$X,9,FALSE)</f>
        <v>From concept to completion, our TEAM will partner with you to achieve your plans. Our projects include kitchens, baths, closets, offices, mud rooms, custom furniture, and so much more.</v>
      </c>
      <c r="I219" s="50" t="str">
        <f>VLOOKUP($A219,'DATA for 227'!$B:$X,10,FALSE)</f>
        <v>N</v>
      </c>
      <c r="J219" s="50">
        <f>VLOOKUP($A219,'DATA for 227'!$B:$X,12,FALSE)</f>
        <v>0</v>
      </c>
      <c r="K219" s="50">
        <f>VLOOKUP($A219,'DATA for 227'!$B:$X,14,FALSE)</f>
        <v>0</v>
      </c>
    </row>
    <row r="220" spans="1:11" x14ac:dyDescent="0.3">
      <c r="A220" s="119" t="s">
        <v>994</v>
      </c>
      <c r="B220" s="147">
        <v>1</v>
      </c>
      <c r="C220" t="str">
        <f>VLOOKUP(A220,'Address sheet'!A:D,2,FALSE)</f>
        <v>2862 N US Highway 35</v>
      </c>
      <c r="D220" t="str">
        <f>VLOOKUP(A220,'Address sheet'!$A:$D,3,FALSE)</f>
        <v>Winamac</v>
      </c>
      <c r="E220" t="str">
        <f>VLOOKUP(A220,'Address sheet'!$A:$D,4,FALSE)</f>
        <v>Pulaski</v>
      </c>
      <c r="F220" s="50" t="str">
        <f>VLOOKUP(A220,'DATA for 227'!$B:$X,7,FALSE)</f>
        <v>Retail store (IN);</v>
      </c>
      <c r="G220" s="50">
        <f>VLOOKUP($A220,'DATA for 227'!$B:$X,8,FALSE)</f>
        <v>0</v>
      </c>
      <c r="H220" s="50" t="str">
        <f>VLOOKUP($A220,'DATA for 227'!$B:$X,9,FALSE)</f>
        <v>furniture store in Indiana</v>
      </c>
      <c r="I220" s="50" t="str">
        <f>VLOOKUP($A220,'DATA for 227'!$B:$X,10,FALSE)</f>
        <v>N</v>
      </c>
      <c r="J220" s="50">
        <f>VLOOKUP($A220,'DATA for 227'!$B:$X,12,FALSE)</f>
        <v>0</v>
      </c>
      <c r="K220" s="50">
        <f>VLOOKUP($A220,'DATA for 227'!$B:$X,14,FALSE)</f>
        <v>0</v>
      </c>
    </row>
    <row r="221" spans="1:11" ht="86.4" x14ac:dyDescent="0.3">
      <c r="A221" s="119" t="s">
        <v>1041</v>
      </c>
      <c r="B221" s="147">
        <v>1</v>
      </c>
      <c r="C221" t="str">
        <f>VLOOKUP(A221,'Address sheet'!A:D,2,FALSE)</f>
        <v>800 N Englewood Dr</v>
      </c>
      <c r="D221" t="str">
        <f>VLOOKUP(A221,'Address sheet'!$A:$D,3,FALSE)</f>
        <v>Crawfordsville</v>
      </c>
      <c r="E221" t="str">
        <f>VLOOKUP(A221,'Address sheet'!$A:$D,4,FALSE)</f>
        <v>Montgomery</v>
      </c>
      <c r="F221" s="50" t="str">
        <f>VLOOKUP(A221,'DATA for 227'!$B:$X,7,FALSE)</f>
        <v>Retail store (IN);</v>
      </c>
      <c r="G221" s="50">
        <f>VLOOKUP($A221,'DATA for 227'!$B:$X,8,FALSE)</f>
        <v>0</v>
      </c>
      <c r="H221" s="50" t="str">
        <f>VLOOKUP($A221,'DATA for 227'!$B:$X,9,FALSE)</f>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v>
      </c>
      <c r="I221" s="50" t="str">
        <f>VLOOKUP($A221,'DATA for 227'!$B:$X,10,FALSE)</f>
        <v>N</v>
      </c>
      <c r="J221" s="50">
        <f>VLOOKUP($A221,'DATA for 227'!$B:$X,12,FALSE)</f>
        <v>0</v>
      </c>
      <c r="K221" s="50">
        <f>VLOOKUP($A221,'DATA for 227'!$B:$X,14,FALSE)</f>
        <v>0</v>
      </c>
    </row>
    <row r="222" spans="1:11" x14ac:dyDescent="0.3">
      <c r="A222" s="127" t="s">
        <v>190</v>
      </c>
      <c r="B222" s="148">
        <v>9</v>
      </c>
      <c r="C222" t="e">
        <f>VLOOKUP(A222,'Address sheet'!A:D,2,FALSE)</f>
        <v>#N/A</v>
      </c>
      <c r="D222" t="e">
        <f>VLOOKUP(A222,'Address sheet'!$A:$D,3,FALSE)</f>
        <v>#N/A</v>
      </c>
      <c r="E222" t="e">
        <f>VLOOKUP(A222,'Address sheet'!$A:$D,4,FALSE)</f>
        <v>#N/A</v>
      </c>
      <c r="F222" s="50" t="e">
        <f>VLOOKUP(A222,'DATA for 227'!$B:$X,7,FALSE)</f>
        <v>#N/A</v>
      </c>
      <c r="G222" s="50" t="e">
        <f>VLOOKUP($A222,'DATA for 227'!$B:$X,8,FALSE)</f>
        <v>#N/A</v>
      </c>
      <c r="H222" s="50" t="e">
        <f>VLOOKUP($A222,'DATA for 227'!$B:$X,9,FALSE)</f>
        <v>#N/A</v>
      </c>
      <c r="I222" s="50" t="e">
        <f>VLOOKUP($A222,'DATA for 227'!$B:$X,10,FALSE)</f>
        <v>#N/A</v>
      </c>
      <c r="J222" s="50" t="e">
        <f>VLOOKUP($A222,'DATA for 227'!$B:$X,12,FALSE)</f>
        <v>#N/A</v>
      </c>
      <c r="K222" s="50" t="e">
        <f>VLOOKUP($A222,'DATA for 227'!$B:$X,14,FALSE)</f>
        <v>#N/A</v>
      </c>
    </row>
    <row r="223" spans="1:11" ht="28.8" x14ac:dyDescent="0.3">
      <c r="A223" s="119" t="s">
        <v>188</v>
      </c>
      <c r="B223" s="147">
        <v>1</v>
      </c>
      <c r="C223" t="str">
        <f>VLOOKUP(A223,'Address sheet'!A:D,2,FALSE)</f>
        <v>150 Banjo Dr</v>
      </c>
      <c r="D223" t="str">
        <f>VLOOKUP(A223,'Address sheet'!$A:$D,3,FALSE)</f>
        <v>Crawfordsville</v>
      </c>
      <c r="E223" t="str">
        <f>VLOOKUP(A223,'Address sheet'!$A:$D,4,FALSE)</f>
        <v>Montgomery</v>
      </c>
      <c r="F223" s="50" t="str">
        <f>VLOOKUP(A223,'DATA for 227'!$B:$X,7,FALSE)</f>
        <v>Farm equipment supplier</v>
      </c>
      <c r="G223" s="50" t="str">
        <f>VLOOKUP($A223,'DATA for 227'!$B:$X,8,FALSE)</f>
        <v>cam lever couplings, dry disconnects, electric valves, pumps, line strainers, manifold flange connections</v>
      </c>
      <c r="H223" s="50" t="str">
        <f>VLOOKUP($A223,'DATA for 227'!$B:$X,9,FALSE)</f>
        <v>liquid handling equipments</v>
      </c>
      <c r="I223" s="50" t="str">
        <f>VLOOKUP($A223,'DATA for 227'!$B:$X,10,FALSE)</f>
        <v>N</v>
      </c>
      <c r="J223" s="50">
        <f>VLOOKUP($A223,'DATA for 227'!$B:$X,12,FALSE)</f>
        <v>0</v>
      </c>
      <c r="K223" s="50">
        <f>VLOOKUP($A223,'DATA for 227'!$B:$X,14,FALSE)</f>
        <v>0</v>
      </c>
    </row>
    <row r="224" spans="1:11" ht="72" x14ac:dyDescent="0.3">
      <c r="A224" s="119" t="s">
        <v>314</v>
      </c>
      <c r="B224" s="147">
        <v>1</v>
      </c>
      <c r="C224" t="str">
        <f>VLOOKUP(A224,'Address sheet'!A:D,2,FALSE)</f>
        <v>P.O. Box 433</v>
      </c>
      <c r="D224" t="str">
        <f>VLOOKUP(A224,'Address sheet'!$A:$D,3,FALSE)</f>
        <v>Frankford</v>
      </c>
      <c r="E224" t="str">
        <f>VLOOKUP(A224,'Address sheet'!$A:$D,4,FALSE)</f>
        <v>Clinton</v>
      </c>
      <c r="F224" s="50" t="str">
        <f>VLOOKUP(A224,'DATA for 227'!$B:$X,7,FALSE)</f>
        <v>transportation suppliers</v>
      </c>
      <c r="G224" s="50" t="str">
        <f>VLOOKUP($A224,'DATA for 227'!$B:$X,8,FALSE)</f>
        <v xml:space="preserve">Railroad </v>
      </c>
      <c r="H224" s="50" t="str">
        <f>VLOOKUP($A224,'DATA for 227'!$B:$X,9,FALSE)</f>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v>
      </c>
      <c r="I224" s="50" t="str">
        <f>VLOOKUP($A224,'DATA for 227'!$B:$X,10,FALSE)</f>
        <v>N</v>
      </c>
      <c r="J224" s="50">
        <f>VLOOKUP($A224,'DATA for 227'!$B:$X,12,FALSE)</f>
        <v>0</v>
      </c>
      <c r="K224" s="50">
        <f>VLOOKUP($A224,'DATA for 227'!$B:$X,14,FALSE)</f>
        <v>0</v>
      </c>
    </row>
    <row r="225" spans="1:11" ht="57.6" x14ac:dyDescent="0.3">
      <c r="A225" s="119" t="s">
        <v>353</v>
      </c>
      <c r="B225" s="147">
        <v>1</v>
      </c>
      <c r="C225" t="str">
        <f>VLOOKUP(A225,'Address sheet'!A:D,2,FALSE)</f>
        <v>105 W 580 N</v>
      </c>
      <c r="D225" t="str">
        <f>VLOOKUP(A225,'Address sheet'!$A:$D,3,FALSE)</f>
        <v>CRAWFORDSVILLE</v>
      </c>
      <c r="E225" t="str">
        <f>VLOOKUP(A225,'Address sheet'!$A:$D,4,FALSE)</f>
        <v>Montgomery</v>
      </c>
      <c r="F225" s="50" t="str">
        <f>VLOOKUP(A225,'DATA for 227'!$B:$X,7,FALSE)</f>
        <v>Suppliers (Truck equipment)</v>
      </c>
      <c r="G225" s="50" t="str">
        <f>VLOOKUP($A225,'DATA for 227'!$B:$X,8,FALSE)</f>
        <v> Products:, 1HARSH HOISTS, 2PLATFORMS &amp; BODIES, 3DUMP PACKAGES, 4PLOWS, 5SPREADERS, 6VAN EQUIPMENT, 7VAN BODIES, 8SERVICE BODIES, 9LIFT GATES, 10MISCELLANEOUS</v>
      </c>
      <c r="H225" s="50" t="str">
        <f>VLOOKUP($A225,'DATA for 227'!$B:$X,9,FALSE)</f>
        <v>We are a full line truck equipment supplier in West Central Indiana. Customers: Harsh, Cadet Truck bodies, Warren Inc., Knapheide, Hendersen, Western, adrian Steel, Weather guard, Unicell, Ultimaster, Venturo, Liftmoore, Stellar.</v>
      </c>
      <c r="I225" s="50" t="str">
        <f>VLOOKUP($A225,'DATA for 227'!$B:$X,10,FALSE)</f>
        <v>N</v>
      </c>
      <c r="J225" s="50">
        <f>VLOOKUP($A225,'DATA for 227'!$B:$X,12,FALSE)</f>
        <v>0</v>
      </c>
      <c r="K225" s="50">
        <f>VLOOKUP($A225,'DATA for 227'!$B:$X,14,FALSE)</f>
        <v>0</v>
      </c>
    </row>
    <row r="226" spans="1:11" x14ac:dyDescent="0.3">
      <c r="A226" s="119" t="s">
        <v>483</v>
      </c>
      <c r="B226" s="147">
        <v>1</v>
      </c>
      <c r="C226" t="str">
        <f>VLOOKUP(A226,'Address sheet'!A:D,2,FALSE)</f>
        <v>2065 W US Highway 421</v>
      </c>
      <c r="D226" t="str">
        <f>VLOOKUP(A226,'Address sheet'!$A:$D,3,FALSE)</f>
        <v>Delphi</v>
      </c>
      <c r="E226" t="str">
        <f>VLOOKUP(A226,'Address sheet'!$A:$D,4,FALSE)</f>
        <v>Carroll</v>
      </c>
      <c r="F226" s="50" t="str">
        <f>VLOOKUP(A226,'DATA for 227'!$B:$X,7,FALSE)</f>
        <v>Farm Equipment Supplier</v>
      </c>
      <c r="G226" s="50" t="str">
        <f>VLOOKUP($A226,'DATA for 227'!$B:$X,8,FALSE)</f>
        <v>NO WEBSITE</v>
      </c>
      <c r="H226" s="50">
        <f>VLOOKUP($A226,'DATA for 227'!$B:$X,9,FALSE)</f>
        <v>0</v>
      </c>
      <c r="I226" s="50" t="str">
        <f>VLOOKUP($A226,'DATA for 227'!$B:$X,10,FALSE)</f>
        <v>N</v>
      </c>
      <c r="J226" s="50">
        <f>VLOOKUP($A226,'DATA for 227'!$B:$X,12,FALSE)</f>
        <v>0</v>
      </c>
      <c r="K226" s="50">
        <f>VLOOKUP($A226,'DATA for 227'!$B:$X,14,FALSE)</f>
        <v>0</v>
      </c>
    </row>
    <row r="227" spans="1:11" ht="72" x14ac:dyDescent="0.3">
      <c r="A227" s="119" t="s">
        <v>599</v>
      </c>
      <c r="B227" s="147">
        <v>1</v>
      </c>
      <c r="C227" t="str">
        <f>VLOOKUP(A227,'Address sheet'!A:D,2,FALSE)</f>
        <v>2845 W State Road 28</v>
      </c>
      <c r="D227" t="str">
        <f>VLOOKUP(A227,'Address sheet'!$A:$D,3,FALSE)</f>
        <v>Frankfort</v>
      </c>
      <c r="E227" t="str">
        <f>VLOOKUP(A227,'Address sheet'!$A:$D,4,FALSE)</f>
        <v>Clinton</v>
      </c>
      <c r="F227" s="50" t="str">
        <f>VLOOKUP(A227,'DATA for 227'!$B:$X,7,FALSE)</f>
        <v>Suppliers (Truck equipment)</v>
      </c>
      <c r="G227" s="50" t="str">
        <f>VLOOKUP($A227,'DATA for 227'!$B:$X,8,FALSE)</f>
        <v>Powertrain and motor parts</v>
      </c>
      <c r="H227" s="50" t="str">
        <f>VLOOKUP($A227,'DATA for 227'!$B:$X,9,FALSE)</f>
        <v>Federal-Mogul LLC is an innovative and diversified global supplier of quality products, trusted brands and creative solutions to manufacturers of automotive, light commercial, heavy-duty and off-highway vehicles, as well as in power generation, aerospace, marine, rail and industrial. </v>
      </c>
      <c r="I227" s="50" t="str">
        <f>VLOOKUP($A227,'DATA for 227'!$B:$X,10,FALSE)</f>
        <v>N</v>
      </c>
      <c r="J227" s="50">
        <f>VLOOKUP($A227,'DATA for 227'!$B:$X,12,FALSE)</f>
        <v>0</v>
      </c>
      <c r="K227" s="50">
        <f>VLOOKUP($A227,'DATA for 227'!$B:$X,14,FALSE)</f>
        <v>0</v>
      </c>
    </row>
    <row r="228" spans="1:11" ht="72" x14ac:dyDescent="0.3">
      <c r="A228" s="119" t="s">
        <v>730</v>
      </c>
      <c r="B228" s="147">
        <v>1</v>
      </c>
      <c r="C228" t="str">
        <f>VLOOKUP(A228,'Address sheet'!A:D,2,FALSE)</f>
        <v>2000 Smith Ave</v>
      </c>
      <c r="D228" t="str">
        <f>VLOOKUP(A228,'Address sheet'!$A:$D,3,FALSE)</f>
        <v>Crawfordsville</v>
      </c>
      <c r="E228" t="str">
        <f>VLOOKUP(A228,'Address sheet'!$A:$D,4,FALSE)</f>
        <v>Montgomery</v>
      </c>
      <c r="F228" s="50" t="str">
        <f>VLOOKUP(A228,'DATA for 227'!$B:$X,7,FALSE)</f>
        <v>automotive supplier</v>
      </c>
      <c r="G228" s="50" t="str">
        <f>VLOOKUP($A228,'DATA for 227'!$B:$X,8,FALSE)</f>
        <v>brake components, seat assemblies, chassis Misc, anti-vibration components, suspension components</v>
      </c>
      <c r="H228" s="50" t="str">
        <f>VLOOKUP($A228,'DATA for 227'!$B:$X,9,FALSE)</f>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v>
      </c>
      <c r="I228" s="50" t="str">
        <f>VLOOKUP($A228,'DATA for 227'!$B:$X,10,FALSE)</f>
        <v>IATF 16949:2016, ISO 14001:2015</v>
      </c>
      <c r="J228" s="50">
        <f>VLOOKUP($A228,'DATA for 227'!$B:$X,12,FALSE)</f>
        <v>0</v>
      </c>
      <c r="K228" s="50">
        <f>VLOOKUP($A228,'DATA for 227'!$B:$X,14,FALSE)</f>
        <v>1</v>
      </c>
    </row>
    <row r="229" spans="1:11" ht="57.6" x14ac:dyDescent="0.3">
      <c r="A229" s="119" t="s">
        <v>901</v>
      </c>
      <c r="B229" s="147">
        <v>1</v>
      </c>
      <c r="C229" t="str">
        <f>VLOOKUP(A229,'Address sheet'!A:D,2,FALSE)</f>
        <v>1621 W Market St</v>
      </c>
      <c r="D229" t="str">
        <f>VLOOKUP(A229,'Address sheet'!$A:$D,3,FALSE)</f>
        <v>Logansport</v>
      </c>
      <c r="E229" t="str">
        <f>VLOOKUP(A229,'Address sheet'!$A:$D,4,FALSE)</f>
        <v>Cass</v>
      </c>
      <c r="F229" s="50" t="str">
        <f>VLOOKUP(A229,'DATA for 227'!$B:$X,7,FALSE)</f>
        <v>Lumber store (hardwood supplier)</v>
      </c>
      <c r="G229" s="50" t="str">
        <f>VLOOKUP($A229,'DATA for 227'!$B:$X,8,FALSE)</f>
        <v>Capabilities: Rough mill, moulding, edge gluing, edge profiling, sanding, CNC routing, environmentally friendly finishing;                                                                                      Products: Cabinet components (7), Edge glued panels (2), cabinet doors (24), moulding (1), species(11)</v>
      </c>
      <c r="H229" s="50" t="str">
        <f>VLOOKUP($A229,'DATA for 227'!$B:$X,9,FALSE)</f>
        <v>They saw a need for a quality-focused and service-driven hardwood components producer that manufacturers could outsource to with confidence</v>
      </c>
      <c r="I229" s="50" t="str">
        <f>VLOOKUP($A229,'DATA for 227'!$B:$X,10,FALSE)</f>
        <v>N</v>
      </c>
      <c r="J229" s="50">
        <f>VLOOKUP($A229,'DATA for 227'!$B:$X,12,FALSE)</f>
        <v>1</v>
      </c>
      <c r="K229" s="50">
        <f>VLOOKUP($A229,'DATA for 227'!$B:$X,14,FALSE)</f>
        <v>0</v>
      </c>
    </row>
    <row r="230" spans="1:11" ht="72" x14ac:dyDescent="0.3">
      <c r="A230" s="119" t="s">
        <v>1002</v>
      </c>
      <c r="B230" s="147">
        <v>1</v>
      </c>
      <c r="C230" t="str">
        <f>VLOOKUP(A230,'Address sheet'!A:D,2,FALSE)</f>
        <v>830 S State Road 25</v>
      </c>
      <c r="D230" t="str">
        <f>VLOOKUP(A230,'Address sheet'!$A:$D,3,FALSE)</f>
        <v>Logansport</v>
      </c>
      <c r="E230" t="str">
        <f>VLOOKUP(A230,'Address sheet'!$A:$D,4,FALSE)</f>
        <v>Cass</v>
      </c>
      <c r="F230" s="50" t="str">
        <f>VLOOKUP(A230,'DATA for 227'!$B:$X,7,FALSE)</f>
        <v>Suppliers electrical equipment equipment)</v>
      </c>
      <c r="G230" s="50" t="str">
        <f>VLOOKUP($A230,'DATA for 227'!$B:$X,8,FALSE)</f>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v>
      </c>
      <c r="H230" s="50" t="str">
        <f>VLOOKUP($A230,'DATA for 227'!$B:$X,9,FALSE)</f>
        <v>Since 1973, Kauffman Engineering, Inc. has grown from a single site wiring harness operation into a multi-location company with a highly respected role as a worldwide resource and supplier</v>
      </c>
      <c r="I230" s="50" t="str">
        <f>VLOOKUP($A230,'DATA for 227'!$B:$X,10,FALSE)</f>
        <v>N</v>
      </c>
      <c r="J230" s="50">
        <f>VLOOKUP($A230,'DATA for 227'!$B:$X,12,FALSE)</f>
        <v>0</v>
      </c>
      <c r="K230" s="50">
        <f>VLOOKUP($A230,'DATA for 227'!$B:$X,14,FALSE)</f>
        <v>0</v>
      </c>
    </row>
    <row r="231" spans="1:11" ht="72" x14ac:dyDescent="0.3">
      <c r="A231" s="119" t="s">
        <v>883</v>
      </c>
      <c r="B231" s="147">
        <v>1</v>
      </c>
      <c r="C231" t="str">
        <f>VLOOKUP(A231,'Address sheet'!A:D,2,FALSE)</f>
        <v>800 Heath St</v>
      </c>
      <c r="D231" t="str">
        <f>VLOOKUP(A231,'Address sheet'!$A:$D,3,FALSE)</f>
        <v>Lafayette</v>
      </c>
      <c r="E231" t="str">
        <f>VLOOKUP(A231,'Address sheet'!$A:$D,4,FALSE)</f>
        <v>Tippecanoe</v>
      </c>
      <c r="F231" s="50" t="str">
        <f>VLOOKUP(A231,'DATA for 227'!$B:$X,7,FALSE)</f>
        <v>Automotive suppliers</v>
      </c>
      <c r="G231" s="50">
        <f>VLOOKUP($A231,'DATA for 227'!$B:$X,8,FALSE)</f>
        <v>0</v>
      </c>
      <c r="H231" s="50" t="str">
        <f>VLOOKUP($A231,'DATA for 227'!$B:$X,9,FALSE)</f>
        <v>In 2015, the company ZF Friedrichshafen AG acquired TRW. As a result, the two organizations websites have been integrated. Information from trw.com is now available on zf.com . Following are links to the most popular pages - organized by corporate and regional sites.</v>
      </c>
      <c r="I231" s="50" t="str">
        <f>VLOOKUP($A231,'DATA for 227'!$B:$X,10,FALSE)</f>
        <v>N</v>
      </c>
      <c r="J231" s="50">
        <f>VLOOKUP($A231,'DATA for 227'!$B:$X,12,FALSE)</f>
        <v>0</v>
      </c>
      <c r="K231" s="50">
        <f>VLOOKUP($A231,'DATA for 227'!$B:$X,14,FALSE)</f>
        <v>0</v>
      </c>
    </row>
    <row r="232" spans="1:11" x14ac:dyDescent="0.3">
      <c r="A232" s="12" t="s">
        <v>1071</v>
      </c>
      <c r="B232" s="147">
        <v>226</v>
      </c>
      <c r="D232" t="e">
        <f>VLOOKUP(A232,'Address sheet'!$A:$D,3,FALSE)</f>
        <v>#N/A</v>
      </c>
      <c r="E232" t="e">
        <f>VLOOKUP(A232,'Address sheet'!$A:$D,4,FALSE)</f>
        <v>#N/A</v>
      </c>
      <c r="F232" s="50" t="e">
        <f>VLOOKUP(A232,'DATA for 227'!$B:$X,7,FALSE)</f>
        <v>#N/A</v>
      </c>
      <c r="G232" s="50" t="e">
        <f>VLOOKUP($A232,'DATA for 227'!$B:$X,8,FALSE)</f>
        <v>#N/A</v>
      </c>
      <c r="H232" s="50" t="e">
        <f>VLOOKUP($A232,'DATA for 227'!$B:$X,9,FALSE)</f>
        <v>#N/A</v>
      </c>
      <c r="I232" s="50" t="e">
        <f>VLOOKUP($A232,'DATA for 227'!$B:$X,10,FALSE)</f>
        <v>#N/A</v>
      </c>
      <c r="J232" s="50" t="e">
        <f>VLOOKUP($A232,'DATA for 227'!$B:$X,12,FALSE)</f>
        <v>#N/A</v>
      </c>
      <c r="K232" s="50" t="e">
        <f>VLOOKUP($A232,'DATA for 227'!$B:$X,14,FALSE)</f>
        <v>#N/A</v>
      </c>
    </row>
  </sheetData>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B4F4-4B10-4A41-A952-792B71C4B8A3}">
  <dimension ref="A1:E545"/>
  <sheetViews>
    <sheetView workbookViewId="0">
      <selection activeCell="B9" sqref="B9"/>
    </sheetView>
  </sheetViews>
  <sheetFormatPr defaultRowHeight="14.4" x14ac:dyDescent="0.3"/>
  <cols>
    <col min="1" max="1" width="48" bestFit="1" customWidth="1"/>
    <col min="2" max="2" width="53.88671875" bestFit="1" customWidth="1"/>
    <col min="3" max="3" width="16.109375" bestFit="1" customWidth="1"/>
    <col min="4" max="4" width="11.5546875" bestFit="1" customWidth="1"/>
    <col min="5" max="5" width="13.109375" customWidth="1"/>
  </cols>
  <sheetData>
    <row r="1" spans="1:5" x14ac:dyDescent="0.3">
      <c r="A1" t="s">
        <v>1</v>
      </c>
      <c r="B1" t="s">
        <v>1072</v>
      </c>
      <c r="C1" t="s">
        <v>26</v>
      </c>
      <c r="D1" t="s">
        <v>27</v>
      </c>
      <c r="E1" s="139" t="s">
        <v>28</v>
      </c>
    </row>
    <row r="2" spans="1:5" x14ac:dyDescent="0.3">
      <c r="A2" t="s">
        <v>1073</v>
      </c>
      <c r="B2" t="s">
        <v>1074</v>
      </c>
      <c r="C2" t="s">
        <v>1075</v>
      </c>
      <c r="D2" t="s">
        <v>1076</v>
      </c>
      <c r="E2" s="140">
        <v>80</v>
      </c>
    </row>
    <row r="3" spans="1:5" x14ac:dyDescent="0.3">
      <c r="A3" t="s">
        <v>743</v>
      </c>
      <c r="B3" t="s">
        <v>1077</v>
      </c>
      <c r="C3" t="s">
        <v>1078</v>
      </c>
      <c r="D3" t="s">
        <v>1076</v>
      </c>
      <c r="E3" s="141">
        <v>45</v>
      </c>
    </row>
    <row r="4" spans="1:5" x14ac:dyDescent="0.3">
      <c r="A4" t="s">
        <v>1016</v>
      </c>
      <c r="B4" t="s">
        <v>1079</v>
      </c>
      <c r="C4" t="s">
        <v>1080</v>
      </c>
      <c r="D4" t="s">
        <v>1076</v>
      </c>
      <c r="E4" s="140">
        <v>90</v>
      </c>
    </row>
    <row r="5" spans="1:5" x14ac:dyDescent="0.3">
      <c r="A5" t="s">
        <v>1081</v>
      </c>
      <c r="B5" t="s">
        <v>1082</v>
      </c>
      <c r="C5" t="s">
        <v>1078</v>
      </c>
      <c r="D5" t="s">
        <v>1076</v>
      </c>
      <c r="E5" s="141">
        <v>60</v>
      </c>
    </row>
    <row r="6" spans="1:5" x14ac:dyDescent="0.3">
      <c r="A6" t="s">
        <v>1083</v>
      </c>
      <c r="B6" t="s">
        <v>1084</v>
      </c>
      <c r="C6" t="s">
        <v>1078</v>
      </c>
      <c r="D6" t="s">
        <v>1076</v>
      </c>
      <c r="E6" s="140">
        <v>65</v>
      </c>
    </row>
    <row r="7" spans="1:5" x14ac:dyDescent="0.3">
      <c r="A7" t="s">
        <v>1085</v>
      </c>
      <c r="B7" t="s">
        <v>1086</v>
      </c>
      <c r="C7" t="s">
        <v>1078</v>
      </c>
      <c r="D7" t="s">
        <v>1076</v>
      </c>
      <c r="E7" s="141">
        <v>35</v>
      </c>
    </row>
    <row r="8" spans="1:5" x14ac:dyDescent="0.3">
      <c r="A8" t="s">
        <v>854</v>
      </c>
      <c r="B8" t="s">
        <v>1087</v>
      </c>
      <c r="C8" t="s">
        <v>1080</v>
      </c>
      <c r="D8" t="s">
        <v>1076</v>
      </c>
      <c r="E8" s="140">
        <v>150</v>
      </c>
    </row>
    <row r="9" spans="1:5" x14ac:dyDescent="0.3">
      <c r="A9" t="s">
        <v>477</v>
      </c>
      <c r="B9" t="s">
        <v>1088</v>
      </c>
      <c r="C9" t="s">
        <v>1089</v>
      </c>
      <c r="D9" t="s">
        <v>1090</v>
      </c>
      <c r="E9" s="141">
        <v>17</v>
      </c>
    </row>
    <row r="10" spans="1:5" x14ac:dyDescent="0.3">
      <c r="A10" t="s">
        <v>483</v>
      </c>
      <c r="B10" t="s">
        <v>1091</v>
      </c>
      <c r="C10" t="s">
        <v>1089</v>
      </c>
      <c r="D10" t="s">
        <v>1090</v>
      </c>
      <c r="E10" s="140">
        <v>15</v>
      </c>
    </row>
    <row r="11" spans="1:5" x14ac:dyDescent="0.3">
      <c r="A11" t="s">
        <v>1092</v>
      </c>
      <c r="B11" t="s">
        <v>1091</v>
      </c>
      <c r="C11" t="s">
        <v>1089</v>
      </c>
      <c r="D11" t="s">
        <v>1090</v>
      </c>
      <c r="E11" s="141">
        <v>35</v>
      </c>
    </row>
    <row r="12" spans="1:5" x14ac:dyDescent="0.3">
      <c r="A12" t="s">
        <v>1092</v>
      </c>
      <c r="B12" t="s">
        <v>1091</v>
      </c>
      <c r="C12" t="s">
        <v>1089</v>
      </c>
      <c r="D12" t="s">
        <v>1090</v>
      </c>
      <c r="E12" s="140">
        <v>35</v>
      </c>
    </row>
    <row r="13" spans="1:5" x14ac:dyDescent="0.3">
      <c r="A13" t="s">
        <v>739</v>
      </c>
      <c r="B13" t="s">
        <v>1093</v>
      </c>
      <c r="C13" t="s">
        <v>1094</v>
      </c>
      <c r="D13" t="s">
        <v>1090</v>
      </c>
      <c r="E13" s="141">
        <v>20</v>
      </c>
    </row>
    <row r="14" spans="1:5" x14ac:dyDescent="0.3">
      <c r="A14" t="s">
        <v>1095</v>
      </c>
      <c r="B14" t="s">
        <v>1096</v>
      </c>
      <c r="C14" t="s">
        <v>1089</v>
      </c>
      <c r="D14" t="s">
        <v>1090</v>
      </c>
      <c r="E14" s="140">
        <v>11</v>
      </c>
    </row>
    <row r="15" spans="1:5" x14ac:dyDescent="0.3">
      <c r="A15" t="s">
        <v>1097</v>
      </c>
      <c r="B15" t="s">
        <v>1098</v>
      </c>
      <c r="C15" t="s">
        <v>1099</v>
      </c>
      <c r="D15" t="s">
        <v>1090</v>
      </c>
      <c r="E15" s="141">
        <v>40</v>
      </c>
    </row>
    <row r="16" spans="1:5" x14ac:dyDescent="0.3">
      <c r="A16" t="s">
        <v>1100</v>
      </c>
      <c r="B16" t="s">
        <v>1101</v>
      </c>
      <c r="C16" t="s">
        <v>1089</v>
      </c>
      <c r="D16" t="s">
        <v>1090</v>
      </c>
      <c r="E16" s="140">
        <v>1540</v>
      </c>
    </row>
    <row r="17" spans="1:5" x14ac:dyDescent="0.3">
      <c r="A17" t="s">
        <v>1102</v>
      </c>
      <c r="B17" t="s">
        <v>1103</v>
      </c>
      <c r="C17" t="s">
        <v>1104</v>
      </c>
      <c r="D17" t="s">
        <v>1090</v>
      </c>
      <c r="E17" s="141">
        <v>30</v>
      </c>
    </row>
    <row r="18" spans="1:5" x14ac:dyDescent="0.3">
      <c r="A18" t="s">
        <v>50</v>
      </c>
      <c r="B18" t="s">
        <v>1105</v>
      </c>
      <c r="C18" t="s">
        <v>1106</v>
      </c>
      <c r="D18" t="s">
        <v>1107</v>
      </c>
      <c r="E18" s="140">
        <v>240</v>
      </c>
    </row>
    <row r="19" spans="1:5" x14ac:dyDescent="0.3">
      <c r="A19" t="s">
        <v>55</v>
      </c>
      <c r="B19" t="s">
        <v>1108</v>
      </c>
      <c r="C19" t="s">
        <v>1106</v>
      </c>
      <c r="D19" t="s">
        <v>1107</v>
      </c>
      <c r="E19" s="141">
        <v>36</v>
      </c>
    </row>
    <row r="20" spans="1:5" x14ac:dyDescent="0.3">
      <c r="A20" t="s">
        <v>55</v>
      </c>
      <c r="B20" t="s">
        <v>1108</v>
      </c>
      <c r="C20" t="s">
        <v>1106</v>
      </c>
      <c r="D20" t="s">
        <v>1107</v>
      </c>
      <c r="E20" s="140">
        <v>36</v>
      </c>
    </row>
    <row r="21" spans="1:5" x14ac:dyDescent="0.3">
      <c r="A21" t="s">
        <v>270</v>
      </c>
      <c r="B21" t="s">
        <v>1109</v>
      </c>
      <c r="C21" t="s">
        <v>1106</v>
      </c>
      <c r="D21" t="s">
        <v>1107</v>
      </c>
      <c r="E21" s="141">
        <v>400</v>
      </c>
    </row>
    <row r="22" spans="1:5" x14ac:dyDescent="0.3">
      <c r="A22" t="s">
        <v>294</v>
      </c>
      <c r="B22" t="s">
        <v>1110</v>
      </c>
      <c r="C22" t="s">
        <v>1106</v>
      </c>
      <c r="D22" t="s">
        <v>1107</v>
      </c>
      <c r="E22" s="140">
        <v>400</v>
      </c>
    </row>
    <row r="23" spans="1:5" x14ac:dyDescent="0.3">
      <c r="A23" t="s">
        <v>377</v>
      </c>
      <c r="B23" t="s">
        <v>1111</v>
      </c>
      <c r="C23" t="s">
        <v>1106</v>
      </c>
      <c r="D23" t="s">
        <v>1107</v>
      </c>
      <c r="E23" s="141">
        <v>103</v>
      </c>
    </row>
    <row r="24" spans="1:5" x14ac:dyDescent="0.3">
      <c r="A24" t="s">
        <v>546</v>
      </c>
      <c r="B24" t="s">
        <v>1112</v>
      </c>
      <c r="C24" t="s">
        <v>1106</v>
      </c>
      <c r="D24" t="s">
        <v>1107</v>
      </c>
      <c r="E24" s="140">
        <v>50</v>
      </c>
    </row>
    <row r="25" spans="1:5" x14ac:dyDescent="0.3">
      <c r="A25" t="s">
        <v>570</v>
      </c>
      <c r="B25" t="s">
        <v>1113</v>
      </c>
      <c r="C25" t="s">
        <v>1106</v>
      </c>
      <c r="D25" t="s">
        <v>1107</v>
      </c>
      <c r="E25" s="141">
        <v>25</v>
      </c>
    </row>
    <row r="26" spans="1:5" x14ac:dyDescent="0.3">
      <c r="A26" t="s">
        <v>683</v>
      </c>
      <c r="B26" t="s">
        <v>1114</v>
      </c>
      <c r="C26" t="s">
        <v>1106</v>
      </c>
      <c r="D26" t="s">
        <v>1107</v>
      </c>
      <c r="E26" s="140">
        <v>40</v>
      </c>
    </row>
    <row r="27" spans="1:5" x14ac:dyDescent="0.3">
      <c r="A27" t="s">
        <v>706</v>
      </c>
      <c r="B27" t="s">
        <v>1115</v>
      </c>
      <c r="C27" t="s">
        <v>1106</v>
      </c>
      <c r="D27" t="s">
        <v>1107</v>
      </c>
      <c r="E27" s="141">
        <v>18</v>
      </c>
    </row>
    <row r="28" spans="1:5" x14ac:dyDescent="0.3">
      <c r="A28" t="s">
        <v>748</v>
      </c>
      <c r="B28" t="s">
        <v>1116</v>
      </c>
      <c r="C28" t="s">
        <v>1106</v>
      </c>
      <c r="D28" t="s">
        <v>1107</v>
      </c>
      <c r="E28" s="140">
        <v>17</v>
      </c>
    </row>
    <row r="29" spans="1:5" x14ac:dyDescent="0.3">
      <c r="A29" t="s">
        <v>748</v>
      </c>
      <c r="B29" t="s">
        <v>1117</v>
      </c>
      <c r="C29" t="s">
        <v>1106</v>
      </c>
      <c r="D29" t="s">
        <v>1107</v>
      </c>
      <c r="E29" s="141">
        <v>18</v>
      </c>
    </row>
    <row r="30" spans="1:5" x14ac:dyDescent="0.3">
      <c r="A30" t="s">
        <v>901</v>
      </c>
      <c r="B30" t="s">
        <v>1118</v>
      </c>
      <c r="C30" t="s">
        <v>1106</v>
      </c>
      <c r="D30" t="s">
        <v>1107</v>
      </c>
      <c r="E30" s="140">
        <v>55</v>
      </c>
    </row>
    <row r="31" spans="1:5" x14ac:dyDescent="0.3">
      <c r="A31" t="s">
        <v>941</v>
      </c>
      <c r="B31" t="s">
        <v>1119</v>
      </c>
      <c r="C31" t="s">
        <v>1106</v>
      </c>
      <c r="D31" t="s">
        <v>1107</v>
      </c>
      <c r="E31" s="141">
        <v>75</v>
      </c>
    </row>
    <row r="32" spans="1:5" x14ac:dyDescent="0.3">
      <c r="A32" t="s">
        <v>953</v>
      </c>
      <c r="B32" t="s">
        <v>1120</v>
      </c>
      <c r="C32" t="s">
        <v>1121</v>
      </c>
      <c r="D32" t="s">
        <v>1107</v>
      </c>
      <c r="E32" s="140">
        <v>10</v>
      </c>
    </row>
    <row r="33" spans="1:5" x14ac:dyDescent="0.3">
      <c r="A33" t="s">
        <v>1002</v>
      </c>
      <c r="B33" t="s">
        <v>1122</v>
      </c>
      <c r="C33" t="s">
        <v>1106</v>
      </c>
      <c r="D33" t="s">
        <v>1107</v>
      </c>
      <c r="E33" s="141">
        <v>90</v>
      </c>
    </row>
    <row r="34" spans="1:5" x14ac:dyDescent="0.3">
      <c r="A34" t="s">
        <v>1123</v>
      </c>
      <c r="B34" t="s">
        <v>1124</v>
      </c>
      <c r="C34" t="s">
        <v>1106</v>
      </c>
      <c r="D34" t="s">
        <v>1107</v>
      </c>
      <c r="E34" s="140">
        <v>110</v>
      </c>
    </row>
    <row r="35" spans="1:5" x14ac:dyDescent="0.3">
      <c r="A35" t="s">
        <v>830</v>
      </c>
      <c r="B35" t="s">
        <v>1125</v>
      </c>
      <c r="C35" t="s">
        <v>1106</v>
      </c>
      <c r="D35" t="s">
        <v>1107</v>
      </c>
      <c r="E35" s="141">
        <v>83</v>
      </c>
    </row>
    <row r="36" spans="1:5" x14ac:dyDescent="0.3">
      <c r="A36" t="s">
        <v>830</v>
      </c>
      <c r="B36" t="s">
        <v>1125</v>
      </c>
      <c r="C36" t="s">
        <v>1106</v>
      </c>
      <c r="D36" t="s">
        <v>1107</v>
      </c>
      <c r="E36" s="140">
        <v>50</v>
      </c>
    </row>
    <row r="37" spans="1:5" x14ac:dyDescent="0.3">
      <c r="A37" t="s">
        <v>1126</v>
      </c>
      <c r="B37" t="s">
        <v>1127</v>
      </c>
      <c r="C37" t="s">
        <v>1106</v>
      </c>
      <c r="D37" t="s">
        <v>1107</v>
      </c>
      <c r="E37" s="141">
        <v>40</v>
      </c>
    </row>
    <row r="38" spans="1:5" x14ac:dyDescent="0.3">
      <c r="A38" t="s">
        <v>1128</v>
      </c>
      <c r="B38" t="s">
        <v>1129</v>
      </c>
      <c r="C38" t="s">
        <v>1106</v>
      </c>
      <c r="D38" t="s">
        <v>1107</v>
      </c>
      <c r="E38" s="140">
        <v>13</v>
      </c>
    </row>
    <row r="39" spans="1:5" x14ac:dyDescent="0.3">
      <c r="A39" t="s">
        <v>1128</v>
      </c>
      <c r="B39" t="s">
        <v>1130</v>
      </c>
      <c r="C39" t="s">
        <v>1106</v>
      </c>
      <c r="D39" t="s">
        <v>1107</v>
      </c>
      <c r="E39" s="141">
        <v>10</v>
      </c>
    </row>
    <row r="40" spans="1:5" x14ac:dyDescent="0.3">
      <c r="A40" t="s">
        <v>842</v>
      </c>
      <c r="B40" t="s">
        <v>1131</v>
      </c>
      <c r="C40" t="s">
        <v>1106</v>
      </c>
      <c r="D40" t="s">
        <v>1107</v>
      </c>
      <c r="E40" s="140">
        <v>40</v>
      </c>
    </row>
    <row r="41" spans="1:5" x14ac:dyDescent="0.3">
      <c r="A41" t="s">
        <v>1132</v>
      </c>
      <c r="B41" t="s">
        <v>1133</v>
      </c>
      <c r="C41" t="s">
        <v>1106</v>
      </c>
      <c r="D41" t="s">
        <v>1107</v>
      </c>
      <c r="E41" s="141">
        <v>80</v>
      </c>
    </row>
    <row r="42" spans="1:5" x14ac:dyDescent="0.3">
      <c r="A42" t="s">
        <v>1134</v>
      </c>
      <c r="B42" t="s">
        <v>1135</v>
      </c>
      <c r="C42" t="s">
        <v>1106</v>
      </c>
      <c r="D42" t="s">
        <v>1107</v>
      </c>
      <c r="E42" s="140">
        <v>32</v>
      </c>
    </row>
    <row r="43" spans="1:5" x14ac:dyDescent="0.3">
      <c r="A43" t="s">
        <v>864</v>
      </c>
      <c r="B43" t="s">
        <v>1136</v>
      </c>
      <c r="C43" t="s">
        <v>1106</v>
      </c>
      <c r="D43" t="s">
        <v>1107</v>
      </c>
      <c r="E43" s="141">
        <v>65</v>
      </c>
    </row>
    <row r="44" spans="1:5" x14ac:dyDescent="0.3">
      <c r="A44" t="s">
        <v>858</v>
      </c>
      <c r="B44" t="s">
        <v>1137</v>
      </c>
      <c r="C44" t="s">
        <v>1106</v>
      </c>
      <c r="D44" t="s">
        <v>1107</v>
      </c>
      <c r="E44" s="140">
        <v>400</v>
      </c>
    </row>
    <row r="45" spans="1:5" x14ac:dyDescent="0.3">
      <c r="A45" t="s">
        <v>858</v>
      </c>
      <c r="B45" t="s">
        <v>1137</v>
      </c>
      <c r="C45" t="s">
        <v>1106</v>
      </c>
      <c r="D45" t="s">
        <v>1107</v>
      </c>
      <c r="E45" s="141">
        <v>660</v>
      </c>
    </row>
    <row r="46" spans="1:5" x14ac:dyDescent="0.3">
      <c r="A46" t="s">
        <v>858</v>
      </c>
      <c r="B46" t="s">
        <v>1138</v>
      </c>
      <c r="C46" t="s">
        <v>1106</v>
      </c>
      <c r="D46" t="s">
        <v>1107</v>
      </c>
      <c r="E46" s="140">
        <v>385</v>
      </c>
    </row>
    <row r="47" spans="1:5" x14ac:dyDescent="0.3">
      <c r="A47" t="s">
        <v>1139</v>
      </c>
      <c r="B47" t="s">
        <v>1140</v>
      </c>
      <c r="C47" t="s">
        <v>1106</v>
      </c>
      <c r="D47" t="s">
        <v>1107</v>
      </c>
      <c r="E47" s="141">
        <v>30</v>
      </c>
    </row>
    <row r="48" spans="1:5" x14ac:dyDescent="0.3">
      <c r="A48" t="s">
        <v>864</v>
      </c>
      <c r="B48" t="s">
        <v>1136</v>
      </c>
      <c r="C48" t="s">
        <v>1106</v>
      </c>
      <c r="D48" t="s">
        <v>1107</v>
      </c>
      <c r="E48" s="140">
        <v>90</v>
      </c>
    </row>
    <row r="49" spans="1:5" x14ac:dyDescent="0.3">
      <c r="A49" t="s">
        <v>886</v>
      </c>
      <c r="B49" t="s">
        <v>1133</v>
      </c>
      <c r="C49" t="s">
        <v>1106</v>
      </c>
      <c r="D49" t="s">
        <v>1107</v>
      </c>
      <c r="E49" s="141">
        <v>42</v>
      </c>
    </row>
    <row r="50" spans="1:5" x14ac:dyDescent="0.3">
      <c r="A50" t="s">
        <v>1141</v>
      </c>
      <c r="B50" t="s">
        <v>1142</v>
      </c>
      <c r="C50" t="s">
        <v>1106</v>
      </c>
      <c r="D50" t="s">
        <v>1107</v>
      </c>
      <c r="E50" s="140">
        <v>1000</v>
      </c>
    </row>
    <row r="51" spans="1:5" x14ac:dyDescent="0.3">
      <c r="A51" t="s">
        <v>1143</v>
      </c>
      <c r="B51" t="s">
        <v>1144</v>
      </c>
      <c r="C51" t="s">
        <v>1106</v>
      </c>
      <c r="D51" t="s">
        <v>1107</v>
      </c>
      <c r="E51" s="141">
        <v>394</v>
      </c>
    </row>
    <row r="52" spans="1:5" x14ac:dyDescent="0.3">
      <c r="A52" t="s">
        <v>1145</v>
      </c>
      <c r="B52" t="s">
        <v>1146</v>
      </c>
      <c r="C52" t="s">
        <v>1106</v>
      </c>
      <c r="D52" t="s">
        <v>1107</v>
      </c>
      <c r="E52" s="140">
        <v>26</v>
      </c>
    </row>
    <row r="53" spans="1:5" x14ac:dyDescent="0.3">
      <c r="A53" t="s">
        <v>894</v>
      </c>
      <c r="B53" t="s">
        <v>1147</v>
      </c>
      <c r="C53" t="s">
        <v>1148</v>
      </c>
      <c r="D53" t="s">
        <v>1107</v>
      </c>
      <c r="E53" s="141">
        <v>50</v>
      </c>
    </row>
    <row r="54" spans="1:5" x14ac:dyDescent="0.3">
      <c r="A54" t="s">
        <v>894</v>
      </c>
      <c r="B54" t="s">
        <v>1147</v>
      </c>
      <c r="C54" t="s">
        <v>1148</v>
      </c>
      <c r="D54" t="s">
        <v>1107</v>
      </c>
      <c r="E54" s="140">
        <v>50</v>
      </c>
    </row>
    <row r="55" spans="1:5" x14ac:dyDescent="0.3">
      <c r="A55" t="s">
        <v>941</v>
      </c>
      <c r="B55" t="s">
        <v>1119</v>
      </c>
      <c r="C55" t="s">
        <v>1106</v>
      </c>
      <c r="D55" t="s">
        <v>1107</v>
      </c>
      <c r="E55" s="141">
        <v>75</v>
      </c>
    </row>
    <row r="56" spans="1:5" x14ac:dyDescent="0.3">
      <c r="A56" t="s">
        <v>1123</v>
      </c>
      <c r="B56" t="s">
        <v>1124</v>
      </c>
      <c r="C56" t="s">
        <v>1106</v>
      </c>
      <c r="D56" t="s">
        <v>1107</v>
      </c>
      <c r="E56" s="140">
        <v>110</v>
      </c>
    </row>
    <row r="57" spans="1:5" x14ac:dyDescent="0.3">
      <c r="A57" t="s">
        <v>1141</v>
      </c>
      <c r="B57" t="s">
        <v>1142</v>
      </c>
      <c r="C57" t="s">
        <v>1106</v>
      </c>
      <c r="D57" t="s">
        <v>1107</v>
      </c>
      <c r="E57" s="141">
        <v>1000</v>
      </c>
    </row>
    <row r="58" spans="1:5" x14ac:dyDescent="0.3">
      <c r="A58" t="s">
        <v>1143</v>
      </c>
      <c r="B58" t="s">
        <v>1144</v>
      </c>
      <c r="C58" t="s">
        <v>1106</v>
      </c>
      <c r="D58" t="s">
        <v>1107</v>
      </c>
      <c r="E58" s="140">
        <v>394</v>
      </c>
    </row>
    <row r="59" spans="1:5" x14ac:dyDescent="0.3">
      <c r="A59" t="s">
        <v>1149</v>
      </c>
      <c r="B59" t="s">
        <v>1150</v>
      </c>
      <c r="C59" t="s">
        <v>1151</v>
      </c>
      <c r="D59" t="s">
        <v>1152</v>
      </c>
      <c r="E59" s="141">
        <v>55</v>
      </c>
    </row>
    <row r="60" spans="1:5" x14ac:dyDescent="0.3">
      <c r="A60" t="s">
        <v>1153</v>
      </c>
      <c r="B60" t="s">
        <v>1154</v>
      </c>
      <c r="C60" t="s">
        <v>1151</v>
      </c>
      <c r="D60" t="s">
        <v>1152</v>
      </c>
      <c r="E60" s="140">
        <v>13</v>
      </c>
    </row>
    <row r="61" spans="1:5" x14ac:dyDescent="0.3">
      <c r="A61" t="s">
        <v>1153</v>
      </c>
      <c r="B61" t="s">
        <v>1154</v>
      </c>
      <c r="C61" t="s">
        <v>1151</v>
      </c>
      <c r="D61" t="s">
        <v>1152</v>
      </c>
      <c r="E61" s="141">
        <v>13</v>
      </c>
    </row>
    <row r="62" spans="1:5" x14ac:dyDescent="0.3">
      <c r="A62" t="s">
        <v>1155</v>
      </c>
      <c r="B62" t="s">
        <v>1154</v>
      </c>
      <c r="C62" t="s">
        <v>1151</v>
      </c>
      <c r="D62" t="s">
        <v>1152</v>
      </c>
      <c r="E62" s="140">
        <v>10</v>
      </c>
    </row>
    <row r="63" spans="1:5" x14ac:dyDescent="0.3">
      <c r="A63" t="s">
        <v>389</v>
      </c>
      <c r="B63" t="s">
        <v>1156</v>
      </c>
      <c r="C63" t="s">
        <v>1151</v>
      </c>
      <c r="D63" t="s">
        <v>1152</v>
      </c>
      <c r="E63" s="141">
        <v>60</v>
      </c>
    </row>
    <row r="64" spans="1:5" x14ac:dyDescent="0.3">
      <c r="A64" t="s">
        <v>436</v>
      </c>
      <c r="B64" t="s">
        <v>1157</v>
      </c>
      <c r="C64" t="s">
        <v>1151</v>
      </c>
      <c r="D64" t="s">
        <v>1152</v>
      </c>
      <c r="E64" s="140">
        <v>40</v>
      </c>
    </row>
    <row r="65" spans="1:5" x14ac:dyDescent="0.3">
      <c r="A65" t="s">
        <v>1158</v>
      </c>
      <c r="B65" t="s">
        <v>1157</v>
      </c>
      <c r="C65" t="s">
        <v>1151</v>
      </c>
      <c r="D65" t="s">
        <v>1152</v>
      </c>
      <c r="E65" s="141">
        <v>30</v>
      </c>
    </row>
    <row r="66" spans="1:5" x14ac:dyDescent="0.3">
      <c r="A66" t="s">
        <v>1159</v>
      </c>
      <c r="B66" t="s">
        <v>1160</v>
      </c>
      <c r="C66" t="s">
        <v>1151</v>
      </c>
      <c r="D66" t="s">
        <v>1152</v>
      </c>
      <c r="E66" s="140">
        <v>300</v>
      </c>
    </row>
    <row r="67" spans="1:5" x14ac:dyDescent="0.3">
      <c r="A67" t="s">
        <v>1161</v>
      </c>
      <c r="B67" t="s">
        <v>1162</v>
      </c>
      <c r="C67" t="s">
        <v>1151</v>
      </c>
      <c r="D67" t="s">
        <v>1152</v>
      </c>
      <c r="E67" s="141">
        <v>19</v>
      </c>
    </row>
    <row r="68" spans="1:5" x14ac:dyDescent="0.3">
      <c r="A68" t="s">
        <v>593</v>
      </c>
      <c r="B68" t="s">
        <v>1163</v>
      </c>
      <c r="C68" t="s">
        <v>1164</v>
      </c>
      <c r="D68" t="s">
        <v>1152</v>
      </c>
      <c r="E68" s="140">
        <v>10</v>
      </c>
    </row>
    <row r="69" spans="1:5" x14ac:dyDescent="0.3">
      <c r="A69" t="s">
        <v>1165</v>
      </c>
      <c r="B69" t="s">
        <v>1166</v>
      </c>
      <c r="C69" t="s">
        <v>1151</v>
      </c>
      <c r="D69" t="s">
        <v>1152</v>
      </c>
      <c r="E69" s="141">
        <v>400</v>
      </c>
    </row>
    <row r="70" spans="1:5" x14ac:dyDescent="0.3">
      <c r="A70" t="s">
        <v>599</v>
      </c>
      <c r="B70" t="s">
        <v>1166</v>
      </c>
      <c r="C70" t="s">
        <v>1151</v>
      </c>
      <c r="D70" t="s">
        <v>1152</v>
      </c>
      <c r="E70" s="140">
        <v>820</v>
      </c>
    </row>
    <row r="71" spans="1:5" x14ac:dyDescent="0.3">
      <c r="A71" t="s">
        <v>613</v>
      </c>
      <c r="B71" t="s">
        <v>1167</v>
      </c>
      <c r="C71" t="s">
        <v>1151</v>
      </c>
      <c r="D71" t="s">
        <v>1152</v>
      </c>
      <c r="E71" s="141">
        <v>215</v>
      </c>
    </row>
    <row r="72" spans="1:5" x14ac:dyDescent="0.3">
      <c r="A72" t="s">
        <v>630</v>
      </c>
      <c r="B72" t="s">
        <v>1168</v>
      </c>
      <c r="C72" t="s">
        <v>1151</v>
      </c>
      <c r="D72" t="s">
        <v>1152</v>
      </c>
      <c r="E72" s="140">
        <v>600</v>
      </c>
    </row>
    <row r="73" spans="1:5" x14ac:dyDescent="0.3">
      <c r="A73" t="s">
        <v>630</v>
      </c>
      <c r="B73" t="s">
        <v>1169</v>
      </c>
      <c r="C73" t="s">
        <v>1151</v>
      </c>
      <c r="D73" t="s">
        <v>1152</v>
      </c>
      <c r="E73" s="141">
        <v>500</v>
      </c>
    </row>
    <row r="74" spans="1:5" x14ac:dyDescent="0.3">
      <c r="A74" t="s">
        <v>630</v>
      </c>
      <c r="B74" t="s">
        <v>1170</v>
      </c>
      <c r="C74" t="s">
        <v>1151</v>
      </c>
      <c r="D74" t="s">
        <v>1152</v>
      </c>
      <c r="E74" s="140">
        <v>20</v>
      </c>
    </row>
    <row r="75" spans="1:5" x14ac:dyDescent="0.3">
      <c r="A75" t="s">
        <v>1171</v>
      </c>
      <c r="B75" t="s">
        <v>1172</v>
      </c>
      <c r="C75" t="s">
        <v>1151</v>
      </c>
      <c r="D75" t="s">
        <v>1152</v>
      </c>
      <c r="E75" s="141">
        <v>41</v>
      </c>
    </row>
    <row r="76" spans="1:5" x14ac:dyDescent="0.3">
      <c r="A76" t="s">
        <v>1173</v>
      </c>
      <c r="B76" t="s">
        <v>1174</v>
      </c>
      <c r="C76" t="s">
        <v>1151</v>
      </c>
      <c r="D76" t="s">
        <v>1152</v>
      </c>
      <c r="E76" s="140">
        <v>260</v>
      </c>
    </row>
    <row r="77" spans="1:5" x14ac:dyDescent="0.3">
      <c r="A77" t="s">
        <v>1175</v>
      </c>
      <c r="B77" t="s">
        <v>1174</v>
      </c>
      <c r="C77" t="s">
        <v>1151</v>
      </c>
      <c r="D77" t="s">
        <v>1152</v>
      </c>
      <c r="E77" s="141">
        <v>25</v>
      </c>
    </row>
    <row r="78" spans="1:5" x14ac:dyDescent="0.3">
      <c r="A78" t="s">
        <v>1176</v>
      </c>
      <c r="B78" t="s">
        <v>1177</v>
      </c>
      <c r="C78" t="s">
        <v>1151</v>
      </c>
      <c r="D78" t="s">
        <v>1152</v>
      </c>
      <c r="E78" s="140">
        <v>12</v>
      </c>
    </row>
    <row r="79" spans="1:5" x14ac:dyDescent="0.3">
      <c r="A79" t="s">
        <v>1176</v>
      </c>
      <c r="B79" t="s">
        <v>1177</v>
      </c>
      <c r="C79" t="s">
        <v>1151</v>
      </c>
      <c r="D79" t="s">
        <v>1152</v>
      </c>
      <c r="E79" s="141">
        <v>10</v>
      </c>
    </row>
    <row r="80" spans="1:5" x14ac:dyDescent="0.3">
      <c r="A80" t="s">
        <v>1178</v>
      </c>
      <c r="B80" t="s">
        <v>1179</v>
      </c>
      <c r="C80" t="s">
        <v>1151</v>
      </c>
      <c r="D80" t="s">
        <v>1152</v>
      </c>
      <c r="E80" s="140">
        <v>252</v>
      </c>
    </row>
    <row r="81" spans="1:5" x14ac:dyDescent="0.3">
      <c r="A81" t="s">
        <v>1180</v>
      </c>
      <c r="B81" t="s">
        <v>1170</v>
      </c>
      <c r="C81" t="s">
        <v>1151</v>
      </c>
      <c r="D81" t="s">
        <v>1152</v>
      </c>
      <c r="E81" s="141">
        <v>66</v>
      </c>
    </row>
    <row r="82" spans="1:5" x14ac:dyDescent="0.3">
      <c r="A82" t="s">
        <v>1181</v>
      </c>
      <c r="B82" t="s">
        <v>1182</v>
      </c>
      <c r="C82" t="s">
        <v>1151</v>
      </c>
      <c r="D82" t="s">
        <v>1152</v>
      </c>
      <c r="E82" s="140">
        <v>80</v>
      </c>
    </row>
    <row r="83" spans="1:5" x14ac:dyDescent="0.3">
      <c r="A83" t="s">
        <v>1183</v>
      </c>
      <c r="B83" t="s">
        <v>1184</v>
      </c>
      <c r="C83" t="s">
        <v>1151</v>
      </c>
      <c r="D83" t="s">
        <v>1152</v>
      </c>
      <c r="E83" s="141">
        <v>150</v>
      </c>
    </row>
    <row r="84" spans="1:5" x14ac:dyDescent="0.3">
      <c r="A84" t="s">
        <v>1185</v>
      </c>
      <c r="B84" t="s">
        <v>1186</v>
      </c>
      <c r="C84" t="s">
        <v>1151</v>
      </c>
      <c r="D84" t="s">
        <v>1152</v>
      </c>
      <c r="E84" s="140">
        <v>20</v>
      </c>
    </row>
    <row r="85" spans="1:5" x14ac:dyDescent="0.3">
      <c r="A85" t="s">
        <v>1187</v>
      </c>
      <c r="B85" t="s">
        <v>1188</v>
      </c>
      <c r="C85" t="s">
        <v>1151</v>
      </c>
      <c r="D85" t="s">
        <v>1152</v>
      </c>
      <c r="E85" s="141">
        <v>22</v>
      </c>
    </row>
    <row r="86" spans="1:5" x14ac:dyDescent="0.3">
      <c r="A86" t="s">
        <v>1189</v>
      </c>
      <c r="B86" t="s">
        <v>1188</v>
      </c>
      <c r="C86" t="s">
        <v>1151</v>
      </c>
      <c r="D86" t="s">
        <v>1152</v>
      </c>
      <c r="E86" s="140">
        <v>55</v>
      </c>
    </row>
    <row r="87" spans="1:5" x14ac:dyDescent="0.3">
      <c r="A87" t="s">
        <v>1190</v>
      </c>
      <c r="B87" t="s">
        <v>1191</v>
      </c>
      <c r="C87" t="s">
        <v>1151</v>
      </c>
      <c r="D87" t="s">
        <v>1152</v>
      </c>
      <c r="E87" s="141">
        <v>17</v>
      </c>
    </row>
    <row r="88" spans="1:5" x14ac:dyDescent="0.3">
      <c r="A88" t="s">
        <v>1192</v>
      </c>
      <c r="B88" t="s">
        <v>1193</v>
      </c>
      <c r="C88" t="s">
        <v>1151</v>
      </c>
      <c r="D88" t="s">
        <v>1152</v>
      </c>
      <c r="E88" s="140">
        <v>220</v>
      </c>
    </row>
    <row r="89" spans="1:5" x14ac:dyDescent="0.3">
      <c r="A89" t="s">
        <v>1192</v>
      </c>
      <c r="B89" t="s">
        <v>1193</v>
      </c>
      <c r="C89" t="s">
        <v>1151</v>
      </c>
      <c r="D89" t="s">
        <v>1152</v>
      </c>
      <c r="E89" s="141">
        <v>220</v>
      </c>
    </row>
    <row r="90" spans="1:5" x14ac:dyDescent="0.3">
      <c r="A90" t="s">
        <v>630</v>
      </c>
      <c r="B90" t="s">
        <v>1168</v>
      </c>
      <c r="C90" t="s">
        <v>1151</v>
      </c>
      <c r="D90" t="s">
        <v>1152</v>
      </c>
      <c r="E90" s="140">
        <v>600</v>
      </c>
    </row>
    <row r="91" spans="1:5" x14ac:dyDescent="0.3">
      <c r="A91" t="s">
        <v>630</v>
      </c>
      <c r="B91" t="s">
        <v>1169</v>
      </c>
      <c r="C91" t="s">
        <v>1151</v>
      </c>
      <c r="D91" t="s">
        <v>1152</v>
      </c>
      <c r="E91" s="141">
        <v>500</v>
      </c>
    </row>
    <row r="92" spans="1:5" x14ac:dyDescent="0.3">
      <c r="A92" t="s">
        <v>1180</v>
      </c>
      <c r="B92" t="s">
        <v>1170</v>
      </c>
      <c r="C92" t="s">
        <v>1151</v>
      </c>
      <c r="D92" t="s">
        <v>1152</v>
      </c>
      <c r="E92" s="140">
        <v>66</v>
      </c>
    </row>
    <row r="93" spans="1:5" x14ac:dyDescent="0.3">
      <c r="A93" t="s">
        <v>1149</v>
      </c>
      <c r="B93" t="s">
        <v>1150</v>
      </c>
      <c r="C93" t="s">
        <v>1151</v>
      </c>
      <c r="D93" t="s">
        <v>1152</v>
      </c>
      <c r="E93" s="142">
        <v>55</v>
      </c>
    </row>
    <row r="94" spans="1:5" x14ac:dyDescent="0.3">
      <c r="A94" t="s">
        <v>1194</v>
      </c>
      <c r="D94" t="s">
        <v>1195</v>
      </c>
      <c r="E94" s="143"/>
    </row>
    <row r="95" spans="1:5" x14ac:dyDescent="0.3">
      <c r="A95" t="s">
        <v>209</v>
      </c>
      <c r="B95" t="s">
        <v>1196</v>
      </c>
      <c r="C95" t="s">
        <v>1197</v>
      </c>
      <c r="D95" t="s">
        <v>1195</v>
      </c>
      <c r="E95" s="143">
        <v>28</v>
      </c>
    </row>
    <row r="96" spans="1:5" x14ac:dyDescent="0.3">
      <c r="A96" t="s">
        <v>266</v>
      </c>
      <c r="B96" t="s">
        <v>1198</v>
      </c>
      <c r="C96" t="s">
        <v>1199</v>
      </c>
      <c r="D96" t="s">
        <v>1195</v>
      </c>
      <c r="E96" s="143">
        <v>240</v>
      </c>
    </row>
    <row r="97" spans="1:5" x14ac:dyDescent="0.3">
      <c r="A97" t="s">
        <v>1200</v>
      </c>
      <c r="B97" t="s">
        <v>1201</v>
      </c>
      <c r="C97" t="s">
        <v>1202</v>
      </c>
      <c r="D97" t="s">
        <v>1195</v>
      </c>
      <c r="E97" s="143">
        <v>1400</v>
      </c>
    </row>
    <row r="98" spans="1:5" x14ac:dyDescent="0.3">
      <c r="A98" t="s">
        <v>619</v>
      </c>
      <c r="B98" t="s">
        <v>1203</v>
      </c>
      <c r="C98" t="s">
        <v>1202</v>
      </c>
      <c r="D98" t="s">
        <v>1195</v>
      </c>
      <c r="E98" s="143">
        <v>80</v>
      </c>
    </row>
    <row r="99" spans="1:5" x14ac:dyDescent="0.3">
      <c r="A99" t="s">
        <v>1204</v>
      </c>
      <c r="B99" t="s">
        <v>1203</v>
      </c>
      <c r="C99" t="s">
        <v>1202</v>
      </c>
      <c r="D99" t="s">
        <v>1195</v>
      </c>
      <c r="E99" s="143">
        <v>60</v>
      </c>
    </row>
    <row r="100" spans="1:5" x14ac:dyDescent="0.3">
      <c r="A100" t="s">
        <v>1205</v>
      </c>
      <c r="B100" t="s">
        <v>1206</v>
      </c>
      <c r="C100" t="s">
        <v>1199</v>
      </c>
      <c r="D100" t="s">
        <v>1195</v>
      </c>
      <c r="E100" s="143">
        <v>650</v>
      </c>
    </row>
    <row r="101" spans="1:5" x14ac:dyDescent="0.3">
      <c r="A101" t="s">
        <v>834</v>
      </c>
      <c r="B101" t="s">
        <v>1207</v>
      </c>
      <c r="C101" t="s">
        <v>1202</v>
      </c>
      <c r="D101" t="s">
        <v>1195</v>
      </c>
      <c r="E101" s="143">
        <v>800</v>
      </c>
    </row>
    <row r="102" spans="1:5" x14ac:dyDescent="0.3">
      <c r="A102" t="s">
        <v>1208</v>
      </c>
      <c r="B102" t="s">
        <v>1209</v>
      </c>
      <c r="C102" t="s">
        <v>1199</v>
      </c>
      <c r="D102" t="s">
        <v>1195</v>
      </c>
      <c r="E102" s="143">
        <v>20</v>
      </c>
    </row>
    <row r="103" spans="1:5" x14ac:dyDescent="0.3">
      <c r="A103" t="s">
        <v>1210</v>
      </c>
      <c r="B103" t="s">
        <v>1211</v>
      </c>
      <c r="C103" t="s">
        <v>1212</v>
      </c>
      <c r="D103" t="s">
        <v>1195</v>
      </c>
      <c r="E103" s="143">
        <v>90</v>
      </c>
    </row>
    <row r="104" spans="1:5" x14ac:dyDescent="0.3">
      <c r="A104" t="s">
        <v>1210</v>
      </c>
      <c r="B104" t="s">
        <v>1213</v>
      </c>
      <c r="C104" t="s">
        <v>1197</v>
      </c>
      <c r="D104" t="s">
        <v>1195</v>
      </c>
      <c r="E104" s="143">
        <v>68</v>
      </c>
    </row>
    <row r="105" spans="1:5" x14ac:dyDescent="0.3">
      <c r="A105" t="s">
        <v>1214</v>
      </c>
      <c r="B105" t="s">
        <v>1206</v>
      </c>
      <c r="C105" t="s">
        <v>1199</v>
      </c>
      <c r="D105" t="s">
        <v>1195</v>
      </c>
      <c r="E105" s="143">
        <v>850</v>
      </c>
    </row>
    <row r="106" spans="1:5" x14ac:dyDescent="0.3">
      <c r="A106" t="s">
        <v>1215</v>
      </c>
      <c r="B106" t="s">
        <v>1216</v>
      </c>
      <c r="C106" t="s">
        <v>1202</v>
      </c>
      <c r="D106" t="s">
        <v>1195</v>
      </c>
      <c r="E106" s="143">
        <v>75</v>
      </c>
    </row>
    <row r="107" spans="1:5" x14ac:dyDescent="0.3">
      <c r="A107" t="s">
        <v>1217</v>
      </c>
      <c r="B107" t="s">
        <v>1218</v>
      </c>
      <c r="C107" t="s">
        <v>1199</v>
      </c>
      <c r="D107" t="s">
        <v>1195</v>
      </c>
      <c r="E107" s="143">
        <v>50</v>
      </c>
    </row>
    <row r="108" spans="1:5" x14ac:dyDescent="0.3">
      <c r="A108" t="s">
        <v>78</v>
      </c>
      <c r="B108" t="s">
        <v>1219</v>
      </c>
      <c r="C108" t="s">
        <v>1220</v>
      </c>
      <c r="D108" t="s">
        <v>1221</v>
      </c>
      <c r="E108" s="143">
        <v>500</v>
      </c>
    </row>
    <row r="109" spans="1:5" x14ac:dyDescent="0.3">
      <c r="A109" t="s">
        <v>138</v>
      </c>
      <c r="B109" t="s">
        <v>1222</v>
      </c>
      <c r="C109" t="s">
        <v>1223</v>
      </c>
      <c r="D109" t="s">
        <v>1221</v>
      </c>
      <c r="E109" s="143">
        <v>45</v>
      </c>
    </row>
    <row r="110" spans="1:5" x14ac:dyDescent="0.3">
      <c r="A110" t="s">
        <v>138</v>
      </c>
      <c r="B110" t="s">
        <v>1222</v>
      </c>
      <c r="C110" t="s">
        <v>1223</v>
      </c>
      <c r="D110" t="s">
        <v>1221</v>
      </c>
      <c r="E110" s="143">
        <v>45</v>
      </c>
    </row>
    <row r="111" spans="1:5" x14ac:dyDescent="0.3">
      <c r="A111" t="s">
        <v>138</v>
      </c>
      <c r="B111" t="s">
        <v>1222</v>
      </c>
      <c r="C111" t="s">
        <v>1223</v>
      </c>
      <c r="D111" t="s">
        <v>1221</v>
      </c>
      <c r="E111" s="143">
        <v>45</v>
      </c>
    </row>
    <row r="112" spans="1:5" x14ac:dyDescent="0.3">
      <c r="A112" t="s">
        <v>1149</v>
      </c>
      <c r="B112" t="s">
        <v>1224</v>
      </c>
      <c r="C112" t="s">
        <v>1220</v>
      </c>
      <c r="D112" t="s">
        <v>1221</v>
      </c>
      <c r="E112" s="143">
        <v>112</v>
      </c>
    </row>
    <row r="113" spans="1:5" x14ac:dyDescent="0.3">
      <c r="A113" t="s">
        <v>188</v>
      </c>
      <c r="B113" t="s">
        <v>1225</v>
      </c>
      <c r="C113" t="s">
        <v>1220</v>
      </c>
      <c r="D113" t="s">
        <v>1221</v>
      </c>
      <c r="E113" s="143">
        <v>200</v>
      </c>
    </row>
    <row r="114" spans="1:5" x14ac:dyDescent="0.3">
      <c r="A114" t="s">
        <v>369</v>
      </c>
      <c r="B114" t="s">
        <v>1226</v>
      </c>
      <c r="C114" t="s">
        <v>1220</v>
      </c>
      <c r="D114" t="s">
        <v>1221</v>
      </c>
      <c r="E114" s="143">
        <v>367</v>
      </c>
    </row>
    <row r="115" spans="1:5" x14ac:dyDescent="0.3">
      <c r="A115" t="s">
        <v>369</v>
      </c>
      <c r="B115" t="s">
        <v>1227</v>
      </c>
      <c r="C115" t="s">
        <v>1220</v>
      </c>
      <c r="D115" t="s">
        <v>1221</v>
      </c>
      <c r="E115" s="143">
        <v>2</v>
      </c>
    </row>
    <row r="116" spans="1:5" x14ac:dyDescent="0.3">
      <c r="A116" t="s">
        <v>369</v>
      </c>
      <c r="B116" t="s">
        <v>1228</v>
      </c>
      <c r="C116" t="s">
        <v>1220</v>
      </c>
      <c r="D116" t="s">
        <v>1221</v>
      </c>
      <c r="E116" s="143">
        <v>163</v>
      </c>
    </row>
    <row r="117" spans="1:5" x14ac:dyDescent="0.3">
      <c r="A117" t="s">
        <v>399</v>
      </c>
      <c r="B117" t="s">
        <v>1229</v>
      </c>
      <c r="C117" t="s">
        <v>1220</v>
      </c>
      <c r="D117" t="s">
        <v>1221</v>
      </c>
      <c r="E117" s="143">
        <v>70</v>
      </c>
    </row>
    <row r="118" spans="1:5" x14ac:dyDescent="0.3">
      <c r="A118" t="s">
        <v>1230</v>
      </c>
      <c r="B118" t="s">
        <v>1231</v>
      </c>
      <c r="C118" t="s">
        <v>1220</v>
      </c>
      <c r="D118" t="s">
        <v>1221</v>
      </c>
      <c r="E118" s="143">
        <v>150</v>
      </c>
    </row>
    <row r="119" spans="1:5" x14ac:dyDescent="0.3">
      <c r="A119" t="s">
        <v>423</v>
      </c>
      <c r="B119" t="s">
        <v>1232</v>
      </c>
      <c r="C119" t="s">
        <v>1220</v>
      </c>
      <c r="D119" t="s">
        <v>1221</v>
      </c>
      <c r="E119" s="143">
        <v>100</v>
      </c>
    </row>
    <row r="120" spans="1:5" x14ac:dyDescent="0.3">
      <c r="A120" t="s">
        <v>1233</v>
      </c>
      <c r="B120" t="s">
        <v>1232</v>
      </c>
      <c r="C120" t="s">
        <v>1220</v>
      </c>
      <c r="D120" t="s">
        <v>1221</v>
      </c>
      <c r="E120" s="143">
        <v>100</v>
      </c>
    </row>
    <row r="121" spans="1:5" x14ac:dyDescent="0.3">
      <c r="A121" t="s">
        <v>1234</v>
      </c>
      <c r="B121" t="s">
        <v>1232</v>
      </c>
      <c r="C121" t="s">
        <v>1220</v>
      </c>
      <c r="D121" t="s">
        <v>1221</v>
      </c>
      <c r="E121" s="143">
        <v>100</v>
      </c>
    </row>
    <row r="122" spans="1:5" x14ac:dyDescent="0.3">
      <c r="A122" t="s">
        <v>1235</v>
      </c>
      <c r="B122" t="s">
        <v>1236</v>
      </c>
      <c r="C122" t="s">
        <v>1220</v>
      </c>
      <c r="D122" t="s">
        <v>1221</v>
      </c>
      <c r="E122" s="143">
        <v>916</v>
      </c>
    </row>
    <row r="123" spans="1:5" x14ac:dyDescent="0.3">
      <c r="A123" t="s">
        <v>730</v>
      </c>
      <c r="B123" t="s">
        <v>1237</v>
      </c>
      <c r="C123" t="s">
        <v>1220</v>
      </c>
      <c r="D123" t="s">
        <v>1221</v>
      </c>
      <c r="E123" s="143">
        <v>216</v>
      </c>
    </row>
    <row r="124" spans="1:5" x14ac:dyDescent="0.3">
      <c r="A124" t="s">
        <v>1238</v>
      </c>
      <c r="B124" t="s">
        <v>1239</v>
      </c>
      <c r="C124" t="s">
        <v>1220</v>
      </c>
      <c r="D124" t="s">
        <v>1221</v>
      </c>
      <c r="E124" s="143">
        <v>88</v>
      </c>
    </row>
    <row r="125" spans="1:5" x14ac:dyDescent="0.3">
      <c r="A125" t="s">
        <v>1041</v>
      </c>
      <c r="B125" t="s">
        <v>1240</v>
      </c>
      <c r="C125" t="s">
        <v>1220</v>
      </c>
      <c r="D125" t="s">
        <v>1221</v>
      </c>
      <c r="E125" s="143">
        <v>46</v>
      </c>
    </row>
    <row r="126" spans="1:5" x14ac:dyDescent="0.3">
      <c r="A126" t="s">
        <v>1241</v>
      </c>
      <c r="B126" t="s">
        <v>1242</v>
      </c>
      <c r="C126" t="s">
        <v>1243</v>
      </c>
      <c r="D126" t="s">
        <v>1221</v>
      </c>
      <c r="E126" s="143">
        <v>12</v>
      </c>
    </row>
    <row r="127" spans="1:5" x14ac:dyDescent="0.3">
      <c r="A127" t="s">
        <v>1244</v>
      </c>
      <c r="B127" t="s">
        <v>1245</v>
      </c>
      <c r="C127" t="s">
        <v>1220</v>
      </c>
      <c r="D127" t="s">
        <v>1221</v>
      </c>
      <c r="E127" s="143">
        <v>60</v>
      </c>
    </row>
    <row r="128" spans="1:5" x14ac:dyDescent="0.3">
      <c r="A128" t="s">
        <v>1244</v>
      </c>
      <c r="B128" t="s">
        <v>1245</v>
      </c>
      <c r="C128" t="s">
        <v>1220</v>
      </c>
      <c r="D128" t="s">
        <v>1221</v>
      </c>
      <c r="E128" s="143">
        <v>50</v>
      </c>
    </row>
    <row r="129" spans="1:5" x14ac:dyDescent="0.3">
      <c r="A129" t="s">
        <v>1244</v>
      </c>
      <c r="B129" t="s">
        <v>1246</v>
      </c>
      <c r="C129" t="s">
        <v>1220</v>
      </c>
      <c r="D129" t="s">
        <v>1221</v>
      </c>
      <c r="E129" s="143">
        <v>3</v>
      </c>
    </row>
    <row r="130" spans="1:5" x14ac:dyDescent="0.3">
      <c r="A130" t="s">
        <v>848</v>
      </c>
      <c r="B130" t="s">
        <v>1247</v>
      </c>
      <c r="C130" t="s">
        <v>1220</v>
      </c>
      <c r="D130" t="s">
        <v>1221</v>
      </c>
      <c r="E130" s="143">
        <v>760</v>
      </c>
    </row>
    <row r="131" spans="1:5" x14ac:dyDescent="0.3">
      <c r="A131" t="s">
        <v>1248</v>
      </c>
      <c r="B131" t="s">
        <v>1247</v>
      </c>
      <c r="C131" t="s">
        <v>1220</v>
      </c>
      <c r="D131" t="s">
        <v>1221</v>
      </c>
      <c r="E131" s="143">
        <v>750</v>
      </c>
    </row>
    <row r="132" spans="1:5" x14ac:dyDescent="0.3">
      <c r="A132" t="s">
        <v>1249</v>
      </c>
      <c r="B132" t="s">
        <v>1250</v>
      </c>
      <c r="C132" t="s">
        <v>1220</v>
      </c>
      <c r="D132" t="s">
        <v>1221</v>
      </c>
      <c r="E132" s="143">
        <v>23</v>
      </c>
    </row>
    <row r="133" spans="1:5" x14ac:dyDescent="0.3">
      <c r="A133" t="s">
        <v>1251</v>
      </c>
      <c r="B133" t="s">
        <v>1252</v>
      </c>
      <c r="C133" t="s">
        <v>1220</v>
      </c>
      <c r="D133" t="s">
        <v>1221</v>
      </c>
      <c r="E133" s="143">
        <v>1000</v>
      </c>
    </row>
    <row r="134" spans="1:5" x14ac:dyDescent="0.3">
      <c r="A134" t="s">
        <v>1253</v>
      </c>
      <c r="B134" t="s">
        <v>1236</v>
      </c>
      <c r="C134" t="s">
        <v>1220</v>
      </c>
      <c r="D134" t="s">
        <v>1221</v>
      </c>
      <c r="E134" s="143">
        <v>99</v>
      </c>
    </row>
    <row r="135" spans="1:5" x14ac:dyDescent="0.3">
      <c r="A135" t="s">
        <v>1254</v>
      </c>
      <c r="B135" t="s">
        <v>1236</v>
      </c>
      <c r="C135" t="s">
        <v>1220</v>
      </c>
      <c r="D135" t="s">
        <v>1221</v>
      </c>
      <c r="E135" s="143">
        <v>1138</v>
      </c>
    </row>
    <row r="136" spans="1:5" x14ac:dyDescent="0.3">
      <c r="A136" t="s">
        <v>1255</v>
      </c>
      <c r="B136" t="s">
        <v>1256</v>
      </c>
      <c r="C136" t="s">
        <v>1220</v>
      </c>
      <c r="D136" t="s">
        <v>1221</v>
      </c>
      <c r="E136" s="143">
        <v>200</v>
      </c>
    </row>
    <row r="137" spans="1:5" x14ac:dyDescent="0.3">
      <c r="A137" t="s">
        <v>1257</v>
      </c>
      <c r="B137" t="s">
        <v>1258</v>
      </c>
      <c r="C137" t="s">
        <v>1220</v>
      </c>
      <c r="D137" t="s">
        <v>1221</v>
      </c>
      <c r="E137" s="143">
        <v>90</v>
      </c>
    </row>
    <row r="138" spans="1:5" x14ac:dyDescent="0.3">
      <c r="A138" t="s">
        <v>1259</v>
      </c>
      <c r="B138" t="s">
        <v>1260</v>
      </c>
      <c r="C138" t="s">
        <v>1261</v>
      </c>
      <c r="D138" t="s">
        <v>1221</v>
      </c>
      <c r="E138" s="143">
        <v>50</v>
      </c>
    </row>
    <row r="139" spans="1:5" x14ac:dyDescent="0.3">
      <c r="A139" t="s">
        <v>1262</v>
      </c>
      <c r="B139" t="s">
        <v>1263</v>
      </c>
      <c r="C139" t="s">
        <v>1220</v>
      </c>
      <c r="D139" t="s">
        <v>1221</v>
      </c>
      <c r="E139" s="143">
        <v>102</v>
      </c>
    </row>
    <row r="140" spans="1:5" x14ac:dyDescent="0.3">
      <c r="A140" t="s">
        <v>1264</v>
      </c>
      <c r="B140" t="s">
        <v>1247</v>
      </c>
      <c r="C140" t="s">
        <v>1220</v>
      </c>
      <c r="D140" t="s">
        <v>1221</v>
      </c>
      <c r="E140" s="143">
        <v>17</v>
      </c>
    </row>
    <row r="141" spans="1:5" x14ac:dyDescent="0.3">
      <c r="A141" t="s">
        <v>399</v>
      </c>
      <c r="B141" t="s">
        <v>1229</v>
      </c>
      <c r="C141" t="s">
        <v>1220</v>
      </c>
      <c r="D141" t="s">
        <v>1221</v>
      </c>
      <c r="E141" s="143">
        <v>70</v>
      </c>
    </row>
    <row r="142" spans="1:5" x14ac:dyDescent="0.3">
      <c r="A142" t="s">
        <v>240</v>
      </c>
      <c r="B142" t="s">
        <v>1265</v>
      </c>
      <c r="C142" t="s">
        <v>1266</v>
      </c>
      <c r="D142" t="s">
        <v>1267</v>
      </c>
      <c r="E142" s="143">
        <v>19</v>
      </c>
    </row>
    <row r="143" spans="1:5" x14ac:dyDescent="0.3">
      <c r="A143" t="s">
        <v>359</v>
      </c>
      <c r="B143" t="s">
        <v>1268</v>
      </c>
      <c r="C143" t="s">
        <v>1269</v>
      </c>
      <c r="D143" t="s">
        <v>1267</v>
      </c>
      <c r="E143" s="143">
        <v>17</v>
      </c>
    </row>
    <row r="144" spans="1:5" x14ac:dyDescent="0.3">
      <c r="A144" t="s">
        <v>625</v>
      </c>
      <c r="B144" t="s">
        <v>1270</v>
      </c>
      <c r="C144" t="s">
        <v>1269</v>
      </c>
      <c r="D144" t="s">
        <v>1267</v>
      </c>
      <c r="E144" s="143">
        <v>100</v>
      </c>
    </row>
    <row r="145" spans="1:5" x14ac:dyDescent="0.3">
      <c r="A145" t="s">
        <v>639</v>
      </c>
      <c r="B145" t="s">
        <v>1271</v>
      </c>
      <c r="C145" t="s">
        <v>1266</v>
      </c>
      <c r="D145" t="s">
        <v>1267</v>
      </c>
      <c r="E145" s="143">
        <v>200</v>
      </c>
    </row>
    <row r="146" spans="1:5" x14ac:dyDescent="0.3">
      <c r="A146" t="s">
        <v>639</v>
      </c>
      <c r="B146" t="s">
        <v>1271</v>
      </c>
      <c r="C146" t="s">
        <v>1266</v>
      </c>
      <c r="D146" t="s">
        <v>1267</v>
      </c>
      <c r="E146" s="143">
        <v>100</v>
      </c>
    </row>
    <row r="147" spans="1:5" x14ac:dyDescent="0.3">
      <c r="A147" t="s">
        <v>643</v>
      </c>
      <c r="B147" t="s">
        <v>1272</v>
      </c>
      <c r="C147" t="s">
        <v>1266</v>
      </c>
      <c r="D147" t="s">
        <v>1267</v>
      </c>
      <c r="E147" s="143">
        <v>50</v>
      </c>
    </row>
    <row r="148" spans="1:5" x14ac:dyDescent="0.3">
      <c r="A148" t="s">
        <v>643</v>
      </c>
      <c r="B148" t="s">
        <v>1273</v>
      </c>
      <c r="C148" t="s">
        <v>1266</v>
      </c>
      <c r="D148" t="s">
        <v>1267</v>
      </c>
      <c r="E148" s="143">
        <v>157</v>
      </c>
    </row>
    <row r="149" spans="1:5" x14ac:dyDescent="0.3">
      <c r="A149" t="s">
        <v>994</v>
      </c>
      <c r="B149" t="s">
        <v>1274</v>
      </c>
      <c r="C149" t="s">
        <v>1266</v>
      </c>
      <c r="D149" t="s">
        <v>1267</v>
      </c>
      <c r="E149" s="143">
        <v>30</v>
      </c>
    </row>
    <row r="150" spans="1:5" x14ac:dyDescent="0.3">
      <c r="A150" t="s">
        <v>1275</v>
      </c>
      <c r="B150" t="s">
        <v>1276</v>
      </c>
      <c r="C150" t="s">
        <v>1266</v>
      </c>
      <c r="D150" t="s">
        <v>1267</v>
      </c>
      <c r="E150" s="143">
        <v>10</v>
      </c>
    </row>
    <row r="151" spans="1:5" x14ac:dyDescent="0.3">
      <c r="A151" t="s">
        <v>1275</v>
      </c>
      <c r="B151" t="s">
        <v>1276</v>
      </c>
      <c r="C151" t="s">
        <v>1266</v>
      </c>
      <c r="D151" t="s">
        <v>1267</v>
      </c>
      <c r="E151" s="143">
        <v>16</v>
      </c>
    </row>
    <row r="152" spans="1:5" x14ac:dyDescent="0.3">
      <c r="A152" t="s">
        <v>1277</v>
      </c>
      <c r="B152" t="s">
        <v>1278</v>
      </c>
      <c r="C152" t="s">
        <v>1266</v>
      </c>
      <c r="D152" t="s">
        <v>1267</v>
      </c>
      <c r="E152" s="143">
        <v>200</v>
      </c>
    </row>
    <row r="153" spans="1:5" x14ac:dyDescent="0.3">
      <c r="A153" t="s">
        <v>1277</v>
      </c>
      <c r="B153" t="s">
        <v>1278</v>
      </c>
      <c r="C153" t="s">
        <v>1266</v>
      </c>
      <c r="D153" t="s">
        <v>1267</v>
      </c>
      <c r="E153" s="143">
        <v>116</v>
      </c>
    </row>
    <row r="154" spans="1:5" x14ac:dyDescent="0.3">
      <c r="A154" t="s">
        <v>1277</v>
      </c>
      <c r="B154" t="s">
        <v>1278</v>
      </c>
      <c r="C154" t="s">
        <v>1266</v>
      </c>
      <c r="D154" t="s">
        <v>1267</v>
      </c>
      <c r="E154" s="143">
        <v>98</v>
      </c>
    </row>
    <row r="155" spans="1:5" x14ac:dyDescent="0.3">
      <c r="A155" t="s">
        <v>1279</v>
      </c>
      <c r="B155" t="s">
        <v>1280</v>
      </c>
      <c r="C155" t="s">
        <v>1266</v>
      </c>
      <c r="D155" t="s">
        <v>1267</v>
      </c>
      <c r="E155" s="143">
        <v>20</v>
      </c>
    </row>
    <row r="156" spans="1:5" x14ac:dyDescent="0.3">
      <c r="A156" t="s">
        <v>1281</v>
      </c>
      <c r="B156" t="s">
        <v>1282</v>
      </c>
      <c r="C156" t="s">
        <v>1266</v>
      </c>
      <c r="D156" t="s">
        <v>1267</v>
      </c>
      <c r="E156" s="143">
        <v>64</v>
      </c>
    </row>
    <row r="157" spans="1:5" x14ac:dyDescent="0.3">
      <c r="A157" t="s">
        <v>1283</v>
      </c>
      <c r="B157" t="s">
        <v>1284</v>
      </c>
      <c r="C157" t="s">
        <v>1266</v>
      </c>
      <c r="D157" t="s">
        <v>1267</v>
      </c>
      <c r="E157" s="143">
        <v>650</v>
      </c>
    </row>
    <row r="158" spans="1:5" x14ac:dyDescent="0.3">
      <c r="A158" t="s">
        <v>1283</v>
      </c>
      <c r="B158" t="s">
        <v>1285</v>
      </c>
      <c r="C158" t="s">
        <v>1266</v>
      </c>
      <c r="D158" t="s">
        <v>1267</v>
      </c>
      <c r="E158" s="143">
        <v>500</v>
      </c>
    </row>
    <row r="159" spans="1:5" x14ac:dyDescent="0.3">
      <c r="A159" t="s">
        <v>1286</v>
      </c>
      <c r="B159" t="s">
        <v>1287</v>
      </c>
      <c r="C159" t="s">
        <v>1266</v>
      </c>
      <c r="D159" t="s">
        <v>1267</v>
      </c>
      <c r="E159" s="143">
        <v>34</v>
      </c>
    </row>
    <row r="160" spans="1:5" x14ac:dyDescent="0.3">
      <c r="A160" t="s">
        <v>1288</v>
      </c>
      <c r="D160" t="s">
        <v>1289</v>
      </c>
      <c r="E160" s="143"/>
    </row>
    <row r="161" spans="1:5" x14ac:dyDescent="0.3">
      <c r="A161" t="s">
        <v>1290</v>
      </c>
      <c r="D161" t="s">
        <v>1289</v>
      </c>
      <c r="E161" s="143"/>
    </row>
    <row r="162" spans="1:5" x14ac:dyDescent="0.3">
      <c r="A162" t="s">
        <v>890</v>
      </c>
      <c r="D162" t="s">
        <v>1289</v>
      </c>
      <c r="E162" s="143"/>
    </row>
    <row r="163" spans="1:5" x14ac:dyDescent="0.3">
      <c r="A163" t="s">
        <v>1291</v>
      </c>
      <c r="D163" t="s">
        <v>1289</v>
      </c>
      <c r="E163" s="143"/>
    </row>
    <row r="164" spans="1:5" x14ac:dyDescent="0.3">
      <c r="A164" t="s">
        <v>43</v>
      </c>
      <c r="B164" t="s">
        <v>1292</v>
      </c>
      <c r="C164" t="s">
        <v>1293</v>
      </c>
      <c r="D164" t="s">
        <v>1289</v>
      </c>
      <c r="E164" s="143">
        <v>40</v>
      </c>
    </row>
    <row r="165" spans="1:5" x14ac:dyDescent="0.3">
      <c r="A165" t="s">
        <v>43</v>
      </c>
      <c r="B165" t="s">
        <v>1292</v>
      </c>
      <c r="C165" t="s">
        <v>1293</v>
      </c>
      <c r="D165" t="s">
        <v>1289</v>
      </c>
      <c r="E165" s="143">
        <v>40</v>
      </c>
    </row>
    <row r="166" spans="1:5" x14ac:dyDescent="0.3">
      <c r="A166" t="s">
        <v>72</v>
      </c>
      <c r="B166" t="s">
        <v>1294</v>
      </c>
      <c r="C166" t="s">
        <v>1293</v>
      </c>
      <c r="D166" t="s">
        <v>1289</v>
      </c>
      <c r="E166" s="143">
        <v>95</v>
      </c>
    </row>
    <row r="167" spans="1:5" x14ac:dyDescent="0.3">
      <c r="A167" t="s">
        <v>84</v>
      </c>
      <c r="B167" t="s">
        <v>1295</v>
      </c>
      <c r="C167" t="s">
        <v>1293</v>
      </c>
      <c r="D167" t="s">
        <v>1289</v>
      </c>
      <c r="E167" s="143">
        <v>20</v>
      </c>
    </row>
    <row r="168" spans="1:5" x14ac:dyDescent="0.3">
      <c r="A168" t="s">
        <v>88</v>
      </c>
      <c r="B168" t="s">
        <v>1296</v>
      </c>
      <c r="C168" t="s">
        <v>1297</v>
      </c>
      <c r="D168" t="s">
        <v>1289</v>
      </c>
      <c r="E168" s="143">
        <v>10</v>
      </c>
    </row>
    <row r="169" spans="1:5" x14ac:dyDescent="0.3">
      <c r="A169" t="s">
        <v>95</v>
      </c>
      <c r="B169" t="s">
        <v>1298</v>
      </c>
      <c r="C169" t="s">
        <v>1293</v>
      </c>
      <c r="D169" t="s">
        <v>1289</v>
      </c>
      <c r="E169" s="143">
        <v>1000</v>
      </c>
    </row>
    <row r="170" spans="1:5" x14ac:dyDescent="0.3">
      <c r="A170" t="s">
        <v>95</v>
      </c>
      <c r="B170" t="s">
        <v>1298</v>
      </c>
      <c r="C170" t="s">
        <v>1293</v>
      </c>
      <c r="D170" t="s">
        <v>1289</v>
      </c>
      <c r="E170" s="143">
        <v>1000</v>
      </c>
    </row>
    <row r="171" spans="1:5" x14ac:dyDescent="0.3">
      <c r="A171" t="s">
        <v>95</v>
      </c>
      <c r="B171" t="s">
        <v>1299</v>
      </c>
      <c r="C171" t="s">
        <v>1293</v>
      </c>
      <c r="D171" t="s">
        <v>1289</v>
      </c>
      <c r="E171" s="143">
        <v>135</v>
      </c>
    </row>
    <row r="172" spans="1:5" x14ac:dyDescent="0.3">
      <c r="A172" t="s">
        <v>100</v>
      </c>
      <c r="B172" t="s">
        <v>1300</v>
      </c>
      <c r="C172" t="s">
        <v>1293</v>
      </c>
      <c r="D172" t="s">
        <v>1289</v>
      </c>
      <c r="E172" s="143">
        <v>10</v>
      </c>
    </row>
    <row r="173" spans="1:5" x14ac:dyDescent="0.3">
      <c r="A173" t="s">
        <v>1301</v>
      </c>
      <c r="B173" t="s">
        <v>1300</v>
      </c>
      <c r="C173" t="s">
        <v>1293</v>
      </c>
      <c r="D173" t="s">
        <v>1289</v>
      </c>
      <c r="E173" s="143">
        <v>10</v>
      </c>
    </row>
    <row r="174" spans="1:5" x14ac:dyDescent="0.3">
      <c r="A174" t="s">
        <v>106</v>
      </c>
      <c r="B174" t="s">
        <v>1302</v>
      </c>
      <c r="C174" t="s">
        <v>1293</v>
      </c>
      <c r="D174" t="s">
        <v>1289</v>
      </c>
      <c r="E174" s="143">
        <v>94</v>
      </c>
    </row>
    <row r="175" spans="1:5" x14ac:dyDescent="0.3">
      <c r="A175" t="s">
        <v>110</v>
      </c>
      <c r="B175" t="s">
        <v>1303</v>
      </c>
      <c r="C175" t="s">
        <v>1304</v>
      </c>
      <c r="D175" t="s">
        <v>1289</v>
      </c>
      <c r="E175" s="143">
        <v>50</v>
      </c>
    </row>
    <row r="176" spans="1:5" x14ac:dyDescent="0.3">
      <c r="A176" t="s">
        <v>128</v>
      </c>
      <c r="B176" t="s">
        <v>1305</v>
      </c>
      <c r="C176" t="s">
        <v>1297</v>
      </c>
      <c r="D176" t="s">
        <v>1289</v>
      </c>
      <c r="E176" s="143">
        <v>90</v>
      </c>
    </row>
    <row r="177" spans="1:5" x14ac:dyDescent="0.3">
      <c r="A177" t="s">
        <v>148</v>
      </c>
      <c r="B177" t="s">
        <v>1298</v>
      </c>
      <c r="C177" t="s">
        <v>1293</v>
      </c>
      <c r="D177" t="s">
        <v>1289</v>
      </c>
      <c r="E177" s="143">
        <v>850</v>
      </c>
    </row>
    <row r="178" spans="1:5" x14ac:dyDescent="0.3">
      <c r="A178" t="s">
        <v>214</v>
      </c>
      <c r="B178" t="s">
        <v>1306</v>
      </c>
      <c r="C178" t="s">
        <v>1297</v>
      </c>
      <c r="D178" t="s">
        <v>1289</v>
      </c>
      <c r="E178" s="143">
        <v>157</v>
      </c>
    </row>
    <row r="179" spans="1:5" x14ac:dyDescent="0.3">
      <c r="A179" t="s">
        <v>228</v>
      </c>
      <c r="B179" t="s">
        <v>1307</v>
      </c>
      <c r="C179" t="s">
        <v>1293</v>
      </c>
      <c r="D179" t="s">
        <v>1289</v>
      </c>
      <c r="E179" s="143">
        <v>17</v>
      </c>
    </row>
    <row r="180" spans="1:5" x14ac:dyDescent="0.3">
      <c r="A180" t="s">
        <v>245</v>
      </c>
      <c r="B180" t="s">
        <v>1308</v>
      </c>
      <c r="C180" t="s">
        <v>1293</v>
      </c>
      <c r="D180" t="s">
        <v>1289</v>
      </c>
      <c r="E180" s="143">
        <v>15</v>
      </c>
    </row>
    <row r="181" spans="1:5" x14ac:dyDescent="0.3">
      <c r="A181" t="s">
        <v>282</v>
      </c>
      <c r="B181" t="s">
        <v>1309</v>
      </c>
      <c r="C181" t="s">
        <v>1293</v>
      </c>
      <c r="D181" t="s">
        <v>1289</v>
      </c>
      <c r="E181" s="143">
        <v>38</v>
      </c>
    </row>
    <row r="182" spans="1:5" x14ac:dyDescent="0.3">
      <c r="A182" t="s">
        <v>287</v>
      </c>
      <c r="B182" t="s">
        <v>1310</v>
      </c>
      <c r="C182" t="s">
        <v>1293</v>
      </c>
      <c r="D182" t="s">
        <v>1289</v>
      </c>
      <c r="E182" s="143">
        <v>30</v>
      </c>
    </row>
    <row r="183" spans="1:5" x14ac:dyDescent="0.3">
      <c r="A183" t="s">
        <v>299</v>
      </c>
      <c r="B183" t="s">
        <v>1311</v>
      </c>
      <c r="C183" t="s">
        <v>1293</v>
      </c>
      <c r="D183" t="s">
        <v>1289</v>
      </c>
      <c r="E183" s="143">
        <v>20</v>
      </c>
    </row>
    <row r="184" spans="1:5" x14ac:dyDescent="0.3">
      <c r="A184" t="s">
        <v>309</v>
      </c>
      <c r="B184" t="s">
        <v>1312</v>
      </c>
      <c r="C184" t="s">
        <v>1293</v>
      </c>
      <c r="D184" t="s">
        <v>1289</v>
      </c>
      <c r="E184" s="143"/>
    </row>
    <row r="185" spans="1:5" x14ac:dyDescent="0.3">
      <c r="A185" t="s">
        <v>309</v>
      </c>
      <c r="B185" t="s">
        <v>1312</v>
      </c>
      <c r="C185" t="s">
        <v>1293</v>
      </c>
      <c r="D185" t="s">
        <v>1289</v>
      </c>
      <c r="E185" s="143"/>
    </row>
    <row r="186" spans="1:5" x14ac:dyDescent="0.3">
      <c r="A186" t="s">
        <v>309</v>
      </c>
      <c r="B186" t="s">
        <v>1313</v>
      </c>
      <c r="C186" t="s">
        <v>1293</v>
      </c>
      <c r="D186" t="s">
        <v>1289</v>
      </c>
      <c r="E186" s="143">
        <v>120</v>
      </c>
    </row>
    <row r="187" spans="1:5" x14ac:dyDescent="0.3">
      <c r="A187" t="s">
        <v>1314</v>
      </c>
      <c r="B187" t="s">
        <v>1315</v>
      </c>
      <c r="C187" t="s">
        <v>1293</v>
      </c>
      <c r="D187" t="s">
        <v>1289</v>
      </c>
      <c r="E187" s="143">
        <v>50</v>
      </c>
    </row>
    <row r="188" spans="1:5" x14ac:dyDescent="0.3">
      <c r="A188" t="s">
        <v>331</v>
      </c>
      <c r="B188" t="s">
        <v>1316</v>
      </c>
      <c r="C188" t="s">
        <v>1297</v>
      </c>
      <c r="D188" t="s">
        <v>1289</v>
      </c>
      <c r="E188" s="143">
        <v>180</v>
      </c>
    </row>
    <row r="189" spans="1:5" x14ac:dyDescent="0.3">
      <c r="A189" t="s">
        <v>374</v>
      </c>
      <c r="B189" t="s">
        <v>1317</v>
      </c>
      <c r="C189" t="s">
        <v>1293</v>
      </c>
      <c r="D189" t="s">
        <v>1289</v>
      </c>
      <c r="E189" s="143">
        <v>115</v>
      </c>
    </row>
    <row r="190" spans="1:5" x14ac:dyDescent="0.3">
      <c r="A190" t="s">
        <v>453</v>
      </c>
      <c r="B190" t="s">
        <v>1308</v>
      </c>
      <c r="C190" t="s">
        <v>1293</v>
      </c>
      <c r="D190" t="s">
        <v>1289</v>
      </c>
      <c r="E190" s="143">
        <v>12</v>
      </c>
    </row>
    <row r="191" spans="1:5" x14ac:dyDescent="0.3">
      <c r="A191" t="s">
        <v>453</v>
      </c>
      <c r="B191" t="s">
        <v>1308</v>
      </c>
      <c r="C191" t="s">
        <v>1293</v>
      </c>
      <c r="D191" t="s">
        <v>1289</v>
      </c>
      <c r="E191" s="143">
        <v>12</v>
      </c>
    </row>
    <row r="192" spans="1:5" x14ac:dyDescent="0.3">
      <c r="A192" t="s">
        <v>459</v>
      </c>
      <c r="B192" t="s">
        <v>1318</v>
      </c>
      <c r="C192" t="s">
        <v>1293</v>
      </c>
      <c r="D192" t="s">
        <v>1289</v>
      </c>
      <c r="E192" s="143">
        <v>2</v>
      </c>
    </row>
    <row r="193" spans="1:5" x14ac:dyDescent="0.3">
      <c r="A193" t="s">
        <v>464</v>
      </c>
      <c r="B193" t="s">
        <v>1319</v>
      </c>
      <c r="C193" t="s">
        <v>1297</v>
      </c>
      <c r="D193" t="s">
        <v>1289</v>
      </c>
      <c r="E193" s="143">
        <v>71</v>
      </c>
    </row>
    <row r="194" spans="1:5" x14ac:dyDescent="0.3">
      <c r="A194" t="s">
        <v>565</v>
      </c>
      <c r="B194" t="s">
        <v>1320</v>
      </c>
      <c r="C194" t="s">
        <v>1297</v>
      </c>
      <c r="D194" t="s">
        <v>1289</v>
      </c>
      <c r="E194" s="143">
        <v>78</v>
      </c>
    </row>
    <row r="195" spans="1:5" x14ac:dyDescent="0.3">
      <c r="A195" t="s">
        <v>587</v>
      </c>
      <c r="B195" t="s">
        <v>1321</v>
      </c>
      <c r="C195" t="s">
        <v>1293</v>
      </c>
      <c r="D195" t="s">
        <v>1289</v>
      </c>
      <c r="E195" s="143">
        <v>650</v>
      </c>
    </row>
    <row r="196" spans="1:5" x14ac:dyDescent="0.3">
      <c r="A196" t="s">
        <v>1322</v>
      </c>
      <c r="B196" t="s">
        <v>1323</v>
      </c>
      <c r="C196" t="s">
        <v>1293</v>
      </c>
      <c r="D196" t="s">
        <v>1289</v>
      </c>
      <c r="E196" s="143">
        <v>840</v>
      </c>
    </row>
    <row r="197" spans="1:5" x14ac:dyDescent="0.3">
      <c r="A197" t="s">
        <v>1322</v>
      </c>
      <c r="B197" t="s">
        <v>1324</v>
      </c>
      <c r="C197" t="s">
        <v>1293</v>
      </c>
      <c r="D197" t="s">
        <v>1289</v>
      </c>
      <c r="E197" s="143">
        <v>26</v>
      </c>
    </row>
    <row r="198" spans="1:5" x14ac:dyDescent="0.3">
      <c r="A198" t="s">
        <v>652</v>
      </c>
      <c r="B198" t="s">
        <v>1325</v>
      </c>
      <c r="C198" t="s">
        <v>1293</v>
      </c>
      <c r="D198" t="s">
        <v>1289</v>
      </c>
      <c r="E198" s="143">
        <v>290</v>
      </c>
    </row>
    <row r="199" spans="1:5" x14ac:dyDescent="0.3">
      <c r="A199" t="s">
        <v>657</v>
      </c>
      <c r="B199" t="s">
        <v>1326</v>
      </c>
      <c r="C199" t="s">
        <v>1293</v>
      </c>
      <c r="D199" t="s">
        <v>1289</v>
      </c>
      <c r="E199" s="143">
        <v>6</v>
      </c>
    </row>
    <row r="200" spans="1:5" x14ac:dyDescent="0.3">
      <c r="A200" t="s">
        <v>669</v>
      </c>
      <c r="B200" t="s">
        <v>1327</v>
      </c>
      <c r="C200" t="s">
        <v>1297</v>
      </c>
      <c r="D200" t="s">
        <v>1289</v>
      </c>
      <c r="E200" s="143">
        <v>200</v>
      </c>
    </row>
    <row r="201" spans="1:5" x14ac:dyDescent="0.3">
      <c r="A201" t="s">
        <v>699</v>
      </c>
      <c r="B201" t="s">
        <v>1328</v>
      </c>
      <c r="C201" t="s">
        <v>1297</v>
      </c>
      <c r="D201" t="s">
        <v>1289</v>
      </c>
      <c r="E201" s="143">
        <v>43</v>
      </c>
    </row>
    <row r="202" spans="1:5" x14ac:dyDescent="0.3">
      <c r="A202" t="s">
        <v>767</v>
      </c>
      <c r="B202" t="s">
        <v>1329</v>
      </c>
      <c r="C202" t="s">
        <v>1293</v>
      </c>
      <c r="D202" t="s">
        <v>1289</v>
      </c>
      <c r="E202" s="143">
        <v>100</v>
      </c>
    </row>
    <row r="203" spans="1:5" x14ac:dyDescent="0.3">
      <c r="A203" t="s">
        <v>926</v>
      </c>
      <c r="B203" t="s">
        <v>1330</v>
      </c>
      <c r="C203" t="s">
        <v>1293</v>
      </c>
      <c r="D203" t="s">
        <v>1289</v>
      </c>
      <c r="E203" s="143">
        <v>11</v>
      </c>
    </row>
    <row r="204" spans="1:5" x14ac:dyDescent="0.3">
      <c r="A204" t="s">
        <v>926</v>
      </c>
      <c r="B204" t="s">
        <v>1331</v>
      </c>
      <c r="C204" t="s">
        <v>1293</v>
      </c>
      <c r="D204" t="s">
        <v>1289</v>
      </c>
      <c r="E204" s="143"/>
    </row>
    <row r="205" spans="1:5" x14ac:dyDescent="0.3">
      <c r="A205" t="s">
        <v>932</v>
      </c>
      <c r="B205" t="s">
        <v>1332</v>
      </c>
      <c r="C205" t="s">
        <v>1293</v>
      </c>
      <c r="D205" t="s">
        <v>1289</v>
      </c>
      <c r="E205" s="143">
        <v>57</v>
      </c>
    </row>
    <row r="206" spans="1:5" x14ac:dyDescent="0.3">
      <c r="A206" t="s">
        <v>1023</v>
      </c>
      <c r="B206" t="s">
        <v>1333</v>
      </c>
      <c r="C206" t="s">
        <v>1293</v>
      </c>
      <c r="D206" t="s">
        <v>1289</v>
      </c>
      <c r="E206" s="143">
        <v>950</v>
      </c>
    </row>
    <row r="207" spans="1:5" x14ac:dyDescent="0.3">
      <c r="A207" t="s">
        <v>1023</v>
      </c>
      <c r="B207" t="s">
        <v>1334</v>
      </c>
      <c r="C207" t="s">
        <v>1293</v>
      </c>
      <c r="D207" t="s">
        <v>1289</v>
      </c>
      <c r="E207" s="143">
        <v>300</v>
      </c>
    </row>
    <row r="208" spans="1:5" x14ac:dyDescent="0.3">
      <c r="A208" t="s">
        <v>1023</v>
      </c>
      <c r="B208" t="s">
        <v>1335</v>
      </c>
      <c r="C208" t="s">
        <v>1293</v>
      </c>
      <c r="D208" t="s">
        <v>1289</v>
      </c>
      <c r="E208" s="143">
        <v>92</v>
      </c>
    </row>
    <row r="209" spans="1:5" x14ac:dyDescent="0.3">
      <c r="A209" t="s">
        <v>821</v>
      </c>
      <c r="B209" t="s">
        <v>1336</v>
      </c>
      <c r="C209" t="s">
        <v>1293</v>
      </c>
      <c r="D209" t="s">
        <v>1289</v>
      </c>
      <c r="E209" s="143"/>
    </row>
    <row r="210" spans="1:5" x14ac:dyDescent="0.3">
      <c r="A210" t="s">
        <v>1052</v>
      </c>
      <c r="B210" t="s">
        <v>1337</v>
      </c>
      <c r="C210" t="s">
        <v>1293</v>
      </c>
      <c r="D210" t="s">
        <v>1289</v>
      </c>
      <c r="E210" s="143">
        <v>22</v>
      </c>
    </row>
    <row r="211" spans="1:5" x14ac:dyDescent="0.3">
      <c r="A211" t="s">
        <v>1338</v>
      </c>
      <c r="B211" t="s">
        <v>1339</v>
      </c>
      <c r="C211" t="s">
        <v>1293</v>
      </c>
      <c r="D211" t="s">
        <v>1289</v>
      </c>
      <c r="E211" s="143">
        <v>53</v>
      </c>
    </row>
    <row r="212" spans="1:5" x14ac:dyDescent="0.3">
      <c r="A212" t="s">
        <v>1340</v>
      </c>
      <c r="B212" t="s">
        <v>1341</v>
      </c>
      <c r="C212" t="s">
        <v>1293</v>
      </c>
      <c r="D212" t="s">
        <v>1289</v>
      </c>
      <c r="E212" s="143">
        <v>12</v>
      </c>
    </row>
    <row r="213" spans="1:5" x14ac:dyDescent="0.3">
      <c r="A213" t="s">
        <v>1340</v>
      </c>
      <c r="B213" t="s">
        <v>1341</v>
      </c>
      <c r="C213" t="s">
        <v>1293</v>
      </c>
      <c r="D213" t="s">
        <v>1289</v>
      </c>
      <c r="E213" s="143">
        <v>17</v>
      </c>
    </row>
    <row r="214" spans="1:5" x14ac:dyDescent="0.3">
      <c r="A214" t="s">
        <v>1342</v>
      </c>
      <c r="B214" t="s">
        <v>1343</v>
      </c>
      <c r="C214" t="s">
        <v>1293</v>
      </c>
      <c r="D214" t="s">
        <v>1289</v>
      </c>
      <c r="E214" s="143">
        <v>150</v>
      </c>
    </row>
    <row r="215" spans="1:5" x14ac:dyDescent="0.3">
      <c r="A215" t="s">
        <v>826</v>
      </c>
      <c r="B215" t="s">
        <v>1344</v>
      </c>
      <c r="C215" t="s">
        <v>1293</v>
      </c>
      <c r="D215" t="s">
        <v>1289</v>
      </c>
      <c r="E215" s="143">
        <v>65</v>
      </c>
    </row>
    <row r="216" spans="1:5" x14ac:dyDescent="0.3">
      <c r="A216" t="s">
        <v>826</v>
      </c>
      <c r="B216" t="s">
        <v>1344</v>
      </c>
      <c r="C216" t="s">
        <v>1293</v>
      </c>
      <c r="D216" t="s">
        <v>1289</v>
      </c>
      <c r="E216" s="143">
        <v>50</v>
      </c>
    </row>
    <row r="217" spans="1:5" x14ac:dyDescent="0.3">
      <c r="A217" t="s">
        <v>1345</v>
      </c>
      <c r="B217" t="s">
        <v>1346</v>
      </c>
      <c r="C217" t="s">
        <v>1293</v>
      </c>
      <c r="D217" t="s">
        <v>1289</v>
      </c>
      <c r="E217" s="143">
        <v>20</v>
      </c>
    </row>
    <row r="218" spans="1:5" x14ac:dyDescent="0.3">
      <c r="A218" t="s">
        <v>1347</v>
      </c>
      <c r="B218" t="s">
        <v>1346</v>
      </c>
      <c r="C218" t="s">
        <v>1293</v>
      </c>
      <c r="D218" t="s">
        <v>1289</v>
      </c>
      <c r="E218" s="143">
        <v>21</v>
      </c>
    </row>
    <row r="219" spans="1:5" x14ac:dyDescent="0.3">
      <c r="A219" t="s">
        <v>1348</v>
      </c>
      <c r="B219" t="s">
        <v>1349</v>
      </c>
      <c r="C219" t="s">
        <v>1297</v>
      </c>
      <c r="D219" t="s">
        <v>1289</v>
      </c>
      <c r="E219" s="143">
        <v>105</v>
      </c>
    </row>
    <row r="220" spans="1:5" x14ac:dyDescent="0.3">
      <c r="A220" t="s">
        <v>1348</v>
      </c>
      <c r="B220" t="s">
        <v>1350</v>
      </c>
      <c r="C220" t="s">
        <v>1297</v>
      </c>
      <c r="D220" t="s">
        <v>1289</v>
      </c>
      <c r="E220" s="143">
        <v>105</v>
      </c>
    </row>
    <row r="221" spans="1:5" x14ac:dyDescent="0.3">
      <c r="A221" t="s">
        <v>1348</v>
      </c>
      <c r="B221" t="s">
        <v>1351</v>
      </c>
      <c r="C221" t="s">
        <v>1297</v>
      </c>
      <c r="D221" t="s">
        <v>1289</v>
      </c>
      <c r="E221" s="143">
        <v>92</v>
      </c>
    </row>
    <row r="222" spans="1:5" x14ac:dyDescent="0.3">
      <c r="A222" t="s">
        <v>1352</v>
      </c>
      <c r="B222" t="s">
        <v>1353</v>
      </c>
      <c r="C222" t="s">
        <v>1293</v>
      </c>
      <c r="D222" t="s">
        <v>1289</v>
      </c>
      <c r="E222" s="143">
        <v>53</v>
      </c>
    </row>
    <row r="223" spans="1:5" x14ac:dyDescent="0.3">
      <c r="A223" t="s">
        <v>1354</v>
      </c>
      <c r="B223" t="s">
        <v>1355</v>
      </c>
      <c r="C223" t="s">
        <v>1293</v>
      </c>
      <c r="D223" t="s">
        <v>1289</v>
      </c>
      <c r="E223" s="143">
        <v>22</v>
      </c>
    </row>
    <row r="224" spans="1:5" x14ac:dyDescent="0.3">
      <c r="A224" t="s">
        <v>1356</v>
      </c>
      <c r="B224" t="s">
        <v>1355</v>
      </c>
      <c r="C224" t="s">
        <v>1293</v>
      </c>
      <c r="D224" t="s">
        <v>1289</v>
      </c>
      <c r="E224" s="143">
        <v>27</v>
      </c>
    </row>
    <row r="225" spans="1:5" x14ac:dyDescent="0.3">
      <c r="A225" t="s">
        <v>1357</v>
      </c>
      <c r="B225" t="s">
        <v>1358</v>
      </c>
      <c r="C225" t="s">
        <v>1293</v>
      </c>
      <c r="D225" t="s">
        <v>1289</v>
      </c>
      <c r="E225" s="143">
        <v>110</v>
      </c>
    </row>
    <row r="226" spans="1:5" x14ac:dyDescent="0.3">
      <c r="A226" t="s">
        <v>1359</v>
      </c>
      <c r="B226" t="s">
        <v>1360</v>
      </c>
      <c r="C226" t="s">
        <v>1293</v>
      </c>
      <c r="D226" t="s">
        <v>1289</v>
      </c>
      <c r="E226" s="143">
        <v>13</v>
      </c>
    </row>
    <row r="227" spans="1:5" x14ac:dyDescent="0.3">
      <c r="A227" t="s">
        <v>1359</v>
      </c>
      <c r="B227" t="s">
        <v>1360</v>
      </c>
      <c r="C227" t="s">
        <v>1293</v>
      </c>
      <c r="D227" t="s">
        <v>1289</v>
      </c>
      <c r="E227" s="143">
        <v>9</v>
      </c>
    </row>
    <row r="228" spans="1:5" x14ac:dyDescent="0.3">
      <c r="A228" t="s">
        <v>1361</v>
      </c>
      <c r="B228" t="s">
        <v>1362</v>
      </c>
      <c r="C228" t="s">
        <v>1293</v>
      </c>
      <c r="D228" t="s">
        <v>1289</v>
      </c>
      <c r="E228" s="143">
        <v>16</v>
      </c>
    </row>
    <row r="229" spans="1:5" x14ac:dyDescent="0.3">
      <c r="A229" t="s">
        <v>1363</v>
      </c>
      <c r="B229" t="s">
        <v>1364</v>
      </c>
      <c r="C229" t="s">
        <v>1293</v>
      </c>
      <c r="D229" t="s">
        <v>1289</v>
      </c>
      <c r="E229" s="143">
        <v>35</v>
      </c>
    </row>
    <row r="230" spans="1:5" x14ac:dyDescent="0.3">
      <c r="A230" t="s">
        <v>1365</v>
      </c>
      <c r="B230" t="s">
        <v>1366</v>
      </c>
      <c r="C230" t="s">
        <v>1297</v>
      </c>
      <c r="D230" t="s">
        <v>1289</v>
      </c>
      <c r="E230" s="143">
        <v>49</v>
      </c>
    </row>
    <row r="231" spans="1:5" x14ac:dyDescent="0.3">
      <c r="A231" t="s">
        <v>1367</v>
      </c>
      <c r="B231" t="s">
        <v>1368</v>
      </c>
      <c r="C231" t="s">
        <v>1297</v>
      </c>
      <c r="D231" t="s">
        <v>1289</v>
      </c>
      <c r="E231" s="143">
        <v>18</v>
      </c>
    </row>
    <row r="232" spans="1:5" x14ac:dyDescent="0.3">
      <c r="A232" t="s">
        <v>1369</v>
      </c>
      <c r="B232" t="s">
        <v>1370</v>
      </c>
      <c r="C232" t="s">
        <v>1297</v>
      </c>
      <c r="D232" t="s">
        <v>1289</v>
      </c>
      <c r="E232" s="143">
        <v>19</v>
      </c>
    </row>
    <row r="233" spans="1:5" x14ac:dyDescent="0.3">
      <c r="A233" t="s">
        <v>1371</v>
      </c>
      <c r="B233" t="s">
        <v>1372</v>
      </c>
      <c r="C233" t="s">
        <v>1293</v>
      </c>
      <c r="D233" t="s">
        <v>1289</v>
      </c>
      <c r="E233" s="143">
        <v>60</v>
      </c>
    </row>
    <row r="234" spans="1:5" x14ac:dyDescent="0.3">
      <c r="A234" t="s">
        <v>1373</v>
      </c>
      <c r="B234" t="s">
        <v>1374</v>
      </c>
      <c r="C234" t="s">
        <v>1293</v>
      </c>
      <c r="D234" t="s">
        <v>1289</v>
      </c>
      <c r="E234" s="143">
        <v>290</v>
      </c>
    </row>
    <row r="235" spans="1:5" x14ac:dyDescent="0.3">
      <c r="A235" t="s">
        <v>1375</v>
      </c>
      <c r="B235" t="s">
        <v>1376</v>
      </c>
      <c r="C235" t="s">
        <v>1297</v>
      </c>
      <c r="D235" t="s">
        <v>1289</v>
      </c>
      <c r="E235" s="143">
        <v>3</v>
      </c>
    </row>
    <row r="236" spans="1:5" x14ac:dyDescent="0.3">
      <c r="A236" t="s">
        <v>1377</v>
      </c>
      <c r="B236" t="s">
        <v>1317</v>
      </c>
      <c r="C236" t="s">
        <v>1293</v>
      </c>
      <c r="D236" t="s">
        <v>1289</v>
      </c>
      <c r="E236" s="143">
        <v>15</v>
      </c>
    </row>
    <row r="237" spans="1:5" x14ac:dyDescent="0.3">
      <c r="A237" t="s">
        <v>1378</v>
      </c>
      <c r="B237" t="s">
        <v>1379</v>
      </c>
      <c r="C237" t="s">
        <v>1293</v>
      </c>
      <c r="D237" t="s">
        <v>1289</v>
      </c>
      <c r="E237" s="143">
        <v>18</v>
      </c>
    </row>
    <row r="238" spans="1:5" x14ac:dyDescent="0.3">
      <c r="A238" t="s">
        <v>861</v>
      </c>
      <c r="B238" t="s">
        <v>1380</v>
      </c>
      <c r="C238" t="s">
        <v>1293</v>
      </c>
      <c r="D238" t="s">
        <v>1289</v>
      </c>
      <c r="E238" s="143">
        <v>5402</v>
      </c>
    </row>
    <row r="239" spans="1:5" x14ac:dyDescent="0.3">
      <c r="A239" t="s">
        <v>1381</v>
      </c>
      <c r="B239" t="s">
        <v>1382</v>
      </c>
      <c r="C239" t="s">
        <v>1293</v>
      </c>
      <c r="D239" t="s">
        <v>1289</v>
      </c>
      <c r="E239" s="143">
        <v>262</v>
      </c>
    </row>
    <row r="240" spans="1:5" x14ac:dyDescent="0.3">
      <c r="A240" t="s">
        <v>1381</v>
      </c>
      <c r="B240" t="s">
        <v>1383</v>
      </c>
      <c r="C240" t="s">
        <v>1293</v>
      </c>
      <c r="D240" t="s">
        <v>1289</v>
      </c>
      <c r="E240" s="143">
        <v>86</v>
      </c>
    </row>
    <row r="241" spans="1:5" x14ac:dyDescent="0.3">
      <c r="A241" t="s">
        <v>1384</v>
      </c>
      <c r="B241" t="s">
        <v>1385</v>
      </c>
      <c r="C241" t="s">
        <v>1293</v>
      </c>
      <c r="D241" t="s">
        <v>1289</v>
      </c>
      <c r="E241" s="143">
        <v>72</v>
      </c>
    </row>
    <row r="242" spans="1:5" x14ac:dyDescent="0.3">
      <c r="A242" t="s">
        <v>1386</v>
      </c>
      <c r="B242" t="s">
        <v>1387</v>
      </c>
      <c r="C242" t="s">
        <v>1293</v>
      </c>
      <c r="D242" t="s">
        <v>1289</v>
      </c>
      <c r="E242" s="143">
        <v>400</v>
      </c>
    </row>
    <row r="243" spans="1:5" x14ac:dyDescent="0.3">
      <c r="A243" t="s">
        <v>1388</v>
      </c>
      <c r="B243" t="s">
        <v>1387</v>
      </c>
      <c r="C243" t="s">
        <v>1293</v>
      </c>
      <c r="D243" t="s">
        <v>1289</v>
      </c>
      <c r="E243" s="143">
        <v>650</v>
      </c>
    </row>
    <row r="244" spans="1:5" x14ac:dyDescent="0.3">
      <c r="A244" t="s">
        <v>1389</v>
      </c>
      <c r="B244" t="s">
        <v>1390</v>
      </c>
      <c r="C244" t="s">
        <v>1293</v>
      </c>
      <c r="D244" t="s">
        <v>1289</v>
      </c>
      <c r="E244" s="143"/>
    </row>
    <row r="245" spans="1:5" x14ac:dyDescent="0.3">
      <c r="A245" t="s">
        <v>1391</v>
      </c>
      <c r="B245" t="s">
        <v>1390</v>
      </c>
      <c r="C245" t="s">
        <v>1293</v>
      </c>
      <c r="D245" t="s">
        <v>1289</v>
      </c>
      <c r="E245" s="143">
        <v>6550</v>
      </c>
    </row>
    <row r="246" spans="1:5" x14ac:dyDescent="0.3">
      <c r="A246" t="s">
        <v>1392</v>
      </c>
      <c r="B246" t="s">
        <v>1390</v>
      </c>
      <c r="C246" t="s">
        <v>1293</v>
      </c>
      <c r="D246" t="s">
        <v>1289</v>
      </c>
      <c r="E246" s="143">
        <v>90</v>
      </c>
    </row>
    <row r="247" spans="1:5" x14ac:dyDescent="0.3">
      <c r="A247" t="s">
        <v>1393</v>
      </c>
      <c r="B247" t="s">
        <v>1390</v>
      </c>
      <c r="C247" t="s">
        <v>1293</v>
      </c>
      <c r="D247" t="s">
        <v>1289</v>
      </c>
      <c r="E247" s="143">
        <v>2</v>
      </c>
    </row>
    <row r="248" spans="1:5" x14ac:dyDescent="0.3">
      <c r="A248" t="s">
        <v>1394</v>
      </c>
      <c r="B248" t="s">
        <v>1390</v>
      </c>
      <c r="C248" t="s">
        <v>1293</v>
      </c>
      <c r="D248" t="s">
        <v>1289</v>
      </c>
      <c r="E248" s="143">
        <v>70</v>
      </c>
    </row>
    <row r="249" spans="1:5" x14ac:dyDescent="0.3">
      <c r="A249" t="s">
        <v>1395</v>
      </c>
      <c r="B249" t="s">
        <v>1396</v>
      </c>
      <c r="C249" t="s">
        <v>1293</v>
      </c>
      <c r="D249" t="s">
        <v>1289</v>
      </c>
      <c r="E249" s="143">
        <v>100</v>
      </c>
    </row>
    <row r="250" spans="1:5" x14ac:dyDescent="0.3">
      <c r="A250" t="s">
        <v>883</v>
      </c>
      <c r="B250" t="s">
        <v>1387</v>
      </c>
      <c r="C250" t="s">
        <v>1293</v>
      </c>
      <c r="D250" t="s">
        <v>1289</v>
      </c>
      <c r="E250" s="143">
        <v>655</v>
      </c>
    </row>
    <row r="251" spans="1:5" x14ac:dyDescent="0.3">
      <c r="A251" t="s">
        <v>883</v>
      </c>
      <c r="B251" t="s">
        <v>1397</v>
      </c>
      <c r="C251" t="s">
        <v>1293</v>
      </c>
      <c r="D251" t="s">
        <v>1289</v>
      </c>
      <c r="E251" s="143">
        <v>273</v>
      </c>
    </row>
    <row r="252" spans="1:5" x14ac:dyDescent="0.3">
      <c r="A252" t="s">
        <v>883</v>
      </c>
      <c r="B252" t="s">
        <v>1398</v>
      </c>
      <c r="C252" t="s">
        <v>1293</v>
      </c>
      <c r="D252" t="s">
        <v>1289</v>
      </c>
      <c r="E252" s="143">
        <v>3</v>
      </c>
    </row>
    <row r="253" spans="1:5" x14ac:dyDescent="0.3">
      <c r="A253" t="s">
        <v>1399</v>
      </c>
      <c r="B253" t="s">
        <v>1400</v>
      </c>
      <c r="C253" t="s">
        <v>1297</v>
      </c>
      <c r="D253" t="s">
        <v>1289</v>
      </c>
      <c r="E253" s="143">
        <v>2</v>
      </c>
    </row>
    <row r="254" spans="1:5" x14ac:dyDescent="0.3">
      <c r="A254" t="s">
        <v>282</v>
      </c>
      <c r="B254" t="s">
        <v>1309</v>
      </c>
      <c r="C254" t="s">
        <v>1293</v>
      </c>
      <c r="D254" t="s">
        <v>1289</v>
      </c>
      <c r="E254" s="143">
        <v>38</v>
      </c>
    </row>
    <row r="255" spans="1:5" x14ac:dyDescent="0.3">
      <c r="A255" t="s">
        <v>630</v>
      </c>
      <c r="B255" t="s">
        <v>1401</v>
      </c>
      <c r="C255" t="s">
        <v>1293</v>
      </c>
      <c r="D255" t="s">
        <v>1289</v>
      </c>
      <c r="E255" s="143">
        <v>166</v>
      </c>
    </row>
    <row r="256" spans="1:5" x14ac:dyDescent="0.3">
      <c r="A256" t="s">
        <v>1314</v>
      </c>
      <c r="B256" t="s">
        <v>1315</v>
      </c>
      <c r="C256" t="s">
        <v>1293</v>
      </c>
      <c r="D256" t="s">
        <v>1289</v>
      </c>
      <c r="E256" s="143">
        <v>50</v>
      </c>
    </row>
    <row r="257" spans="1:5" x14ac:dyDescent="0.3">
      <c r="A257" t="s">
        <v>767</v>
      </c>
      <c r="B257" t="s">
        <v>1329</v>
      </c>
      <c r="C257" t="s">
        <v>1293</v>
      </c>
      <c r="D257" t="s">
        <v>1289</v>
      </c>
      <c r="E257" s="143">
        <v>100</v>
      </c>
    </row>
    <row r="258" spans="1:5" x14ac:dyDescent="0.3">
      <c r="A258" t="s">
        <v>1361</v>
      </c>
      <c r="B258" t="s">
        <v>1362</v>
      </c>
      <c r="C258" t="s">
        <v>1293</v>
      </c>
      <c r="D258" t="s">
        <v>1289</v>
      </c>
      <c r="E258" s="143">
        <v>16</v>
      </c>
    </row>
    <row r="259" spans="1:5" x14ac:dyDescent="0.3">
      <c r="A259" t="s">
        <v>1381</v>
      </c>
      <c r="B259" t="s">
        <v>1382</v>
      </c>
      <c r="C259" t="s">
        <v>1293</v>
      </c>
      <c r="D259" t="s">
        <v>1289</v>
      </c>
      <c r="E259" s="143">
        <v>262</v>
      </c>
    </row>
    <row r="260" spans="1:5" x14ac:dyDescent="0.3">
      <c r="A260" t="s">
        <v>1381</v>
      </c>
      <c r="B260" t="s">
        <v>1383</v>
      </c>
      <c r="C260" t="s">
        <v>1293</v>
      </c>
      <c r="D260" t="s">
        <v>1289</v>
      </c>
      <c r="E260" s="143">
        <v>86</v>
      </c>
    </row>
    <row r="261" spans="1:5" x14ac:dyDescent="0.3">
      <c r="A261" t="s">
        <v>1402</v>
      </c>
      <c r="C261" t="s">
        <v>1293</v>
      </c>
      <c r="D261" t="s">
        <v>1289</v>
      </c>
      <c r="E261" s="143"/>
    </row>
    <row r="262" spans="1:5" x14ac:dyDescent="0.3">
      <c r="A262" t="s">
        <v>133</v>
      </c>
      <c r="C262" t="s">
        <v>1293</v>
      </c>
      <c r="D262" t="s">
        <v>1289</v>
      </c>
      <c r="E262" s="143"/>
    </row>
    <row r="263" spans="1:5" x14ac:dyDescent="0.3">
      <c r="A263" t="s">
        <v>66</v>
      </c>
      <c r="B263" t="s">
        <v>1403</v>
      </c>
      <c r="C263" t="s">
        <v>1404</v>
      </c>
      <c r="D263" t="s">
        <v>1405</v>
      </c>
      <c r="E263" s="143">
        <v>30</v>
      </c>
    </row>
    <row r="264" spans="1:5" x14ac:dyDescent="0.3">
      <c r="A264" t="s">
        <v>66</v>
      </c>
      <c r="B264" t="s">
        <v>1403</v>
      </c>
      <c r="C264" t="s">
        <v>1404</v>
      </c>
      <c r="D264" t="s">
        <v>1405</v>
      </c>
      <c r="E264" s="143">
        <v>30</v>
      </c>
    </row>
    <row r="265" spans="1:5" x14ac:dyDescent="0.3">
      <c r="A265" t="s">
        <v>1406</v>
      </c>
      <c r="B265" t="s">
        <v>1403</v>
      </c>
      <c r="C265" t="s">
        <v>1404</v>
      </c>
      <c r="D265" t="s">
        <v>1405</v>
      </c>
      <c r="E265" s="143">
        <v>14</v>
      </c>
    </row>
    <row r="266" spans="1:5" x14ac:dyDescent="0.3">
      <c r="A266" t="s">
        <v>534</v>
      </c>
      <c r="B266" t="s">
        <v>1407</v>
      </c>
      <c r="C266" t="s">
        <v>1408</v>
      </c>
      <c r="D266" t="s">
        <v>1405</v>
      </c>
      <c r="E266" s="143">
        <v>28</v>
      </c>
    </row>
    <row r="267" spans="1:5" x14ac:dyDescent="0.3">
      <c r="A267" t="s">
        <v>606</v>
      </c>
      <c r="B267" t="s">
        <v>1196</v>
      </c>
      <c r="C267" t="s">
        <v>1197</v>
      </c>
      <c r="D267" t="s">
        <v>1405</v>
      </c>
      <c r="E267" s="143">
        <v>188</v>
      </c>
    </row>
    <row r="268" spans="1:5" x14ac:dyDescent="0.3">
      <c r="A268" t="s">
        <v>755</v>
      </c>
      <c r="B268" t="s">
        <v>1409</v>
      </c>
      <c r="C268" t="s">
        <v>1404</v>
      </c>
      <c r="D268" t="s">
        <v>1405</v>
      </c>
      <c r="E268" s="143">
        <v>20</v>
      </c>
    </row>
    <row r="269" spans="1:5" x14ac:dyDescent="0.3">
      <c r="A269" t="s">
        <v>1410</v>
      </c>
      <c r="B269" t="s">
        <v>1411</v>
      </c>
      <c r="C269" t="s">
        <v>1404</v>
      </c>
      <c r="D269" t="s">
        <v>1405</v>
      </c>
      <c r="E269" s="143">
        <v>230</v>
      </c>
    </row>
    <row r="270" spans="1:5" x14ac:dyDescent="0.3">
      <c r="A270" t="s">
        <v>875</v>
      </c>
      <c r="B270" t="s">
        <v>1411</v>
      </c>
      <c r="C270" t="s">
        <v>1404</v>
      </c>
      <c r="D270" t="s">
        <v>1405</v>
      </c>
      <c r="E270" s="143">
        <v>200</v>
      </c>
    </row>
    <row r="271" spans="1:5" x14ac:dyDescent="0.3">
      <c r="A271" t="s">
        <v>875</v>
      </c>
      <c r="B271" t="s">
        <v>1412</v>
      </c>
      <c r="C271" t="s">
        <v>1404</v>
      </c>
      <c r="D271" t="s">
        <v>1405</v>
      </c>
      <c r="E271" s="143">
        <v>182</v>
      </c>
    </row>
    <row r="272" spans="1:5" x14ac:dyDescent="0.3">
      <c r="A272" t="s">
        <v>879</v>
      </c>
      <c r="B272" t="s">
        <v>1413</v>
      </c>
      <c r="C272" t="s">
        <v>1408</v>
      </c>
      <c r="D272" t="s">
        <v>1405</v>
      </c>
      <c r="E272" s="143">
        <v>240</v>
      </c>
    </row>
    <row r="273" spans="1:5" x14ac:dyDescent="0.3">
      <c r="A273" t="s">
        <v>179</v>
      </c>
      <c r="B273" t="s">
        <v>1414</v>
      </c>
      <c r="C273" t="s">
        <v>1415</v>
      </c>
      <c r="D273" t="s">
        <v>1416</v>
      </c>
      <c r="E273" s="143">
        <v>200</v>
      </c>
    </row>
    <row r="274" spans="1:5" x14ac:dyDescent="0.3">
      <c r="A274" t="s">
        <v>344</v>
      </c>
      <c r="B274" t="s">
        <v>1417</v>
      </c>
      <c r="C274" t="s">
        <v>1418</v>
      </c>
      <c r="D274" t="s">
        <v>1416</v>
      </c>
      <c r="E274" s="143">
        <v>120</v>
      </c>
    </row>
    <row r="275" spans="1:5" x14ac:dyDescent="0.3">
      <c r="A275" t="s">
        <v>382</v>
      </c>
      <c r="B275" t="s">
        <v>1419</v>
      </c>
      <c r="C275" t="s">
        <v>1420</v>
      </c>
      <c r="D275" t="s">
        <v>1416</v>
      </c>
      <c r="E275" s="143">
        <v>19</v>
      </c>
    </row>
    <row r="276" spans="1:5" x14ac:dyDescent="0.3">
      <c r="A276" t="s">
        <v>526</v>
      </c>
      <c r="B276" t="s">
        <v>1421</v>
      </c>
      <c r="C276" t="s">
        <v>1418</v>
      </c>
      <c r="D276" t="s">
        <v>1416</v>
      </c>
      <c r="E276" s="143">
        <v>120</v>
      </c>
    </row>
    <row r="277" spans="1:5" x14ac:dyDescent="0.3">
      <c r="A277" t="s">
        <v>538</v>
      </c>
      <c r="B277" t="s">
        <v>1422</v>
      </c>
      <c r="C277" t="s">
        <v>1415</v>
      </c>
      <c r="D277" t="s">
        <v>1416</v>
      </c>
      <c r="E277" s="143">
        <v>30</v>
      </c>
    </row>
    <row r="278" spans="1:5" x14ac:dyDescent="0.3">
      <c r="A278" t="s">
        <v>663</v>
      </c>
      <c r="B278" t="s">
        <v>1423</v>
      </c>
      <c r="C278" t="s">
        <v>1415</v>
      </c>
      <c r="D278" t="s">
        <v>1416</v>
      </c>
      <c r="E278" s="143">
        <v>100</v>
      </c>
    </row>
    <row r="279" spans="1:5" x14ac:dyDescent="0.3">
      <c r="A279" t="s">
        <v>663</v>
      </c>
      <c r="B279" t="s">
        <v>1423</v>
      </c>
      <c r="C279" t="s">
        <v>1415</v>
      </c>
      <c r="D279" t="s">
        <v>1416</v>
      </c>
      <c r="E279" s="143">
        <v>60</v>
      </c>
    </row>
    <row r="280" spans="1:5" x14ac:dyDescent="0.3">
      <c r="A280" t="s">
        <v>919</v>
      </c>
      <c r="B280" t="s">
        <v>1424</v>
      </c>
      <c r="C280" t="s">
        <v>1418</v>
      </c>
      <c r="D280" t="s">
        <v>1416</v>
      </c>
      <c r="E280" s="143">
        <v>50</v>
      </c>
    </row>
    <row r="281" spans="1:5" x14ac:dyDescent="0.3">
      <c r="A281" t="s">
        <v>919</v>
      </c>
      <c r="B281" t="s">
        <v>1424</v>
      </c>
      <c r="C281" t="s">
        <v>1418</v>
      </c>
      <c r="D281" t="s">
        <v>1416</v>
      </c>
      <c r="E281" s="143">
        <v>50</v>
      </c>
    </row>
    <row r="282" spans="1:5" x14ac:dyDescent="0.3">
      <c r="A282" t="s">
        <v>1425</v>
      </c>
      <c r="B282" t="s">
        <v>1426</v>
      </c>
      <c r="C282" t="s">
        <v>1415</v>
      </c>
      <c r="D282" t="s">
        <v>1416</v>
      </c>
      <c r="E282" s="143">
        <v>500</v>
      </c>
    </row>
    <row r="283" spans="1:5" x14ac:dyDescent="0.3">
      <c r="A283" t="s">
        <v>1427</v>
      </c>
      <c r="B283" t="s">
        <v>1428</v>
      </c>
      <c r="C283" t="s">
        <v>1415</v>
      </c>
      <c r="D283" t="s">
        <v>1416</v>
      </c>
      <c r="E283" s="143">
        <v>3000</v>
      </c>
    </row>
    <row r="284" spans="1:5" x14ac:dyDescent="0.3">
      <c r="A284" t="s">
        <v>1429</v>
      </c>
      <c r="B284" t="s">
        <v>1430</v>
      </c>
      <c r="C284" t="s">
        <v>1431</v>
      </c>
      <c r="D284" t="s">
        <v>1416</v>
      </c>
      <c r="E284" s="143">
        <v>62</v>
      </c>
    </row>
    <row r="285" spans="1:5" x14ac:dyDescent="0.3">
      <c r="A285" t="s">
        <v>1432</v>
      </c>
      <c r="B285" t="s">
        <v>1433</v>
      </c>
      <c r="C285" t="s">
        <v>1415</v>
      </c>
      <c r="D285" t="s">
        <v>1416</v>
      </c>
      <c r="E285" s="143">
        <v>26</v>
      </c>
    </row>
    <row r="286" spans="1:5" x14ac:dyDescent="0.3">
      <c r="A286" t="s">
        <v>1434</v>
      </c>
      <c r="B286" t="s">
        <v>1435</v>
      </c>
      <c r="C286" t="s">
        <v>1415</v>
      </c>
      <c r="D286" t="s">
        <v>1416</v>
      </c>
      <c r="E286" s="143">
        <v>250</v>
      </c>
    </row>
    <row r="287" spans="1:5" x14ac:dyDescent="0.3">
      <c r="A287" t="s">
        <v>1436</v>
      </c>
      <c r="B287" t="s">
        <v>1433</v>
      </c>
      <c r="C287" t="s">
        <v>1415</v>
      </c>
      <c r="D287" t="s">
        <v>1416</v>
      </c>
      <c r="E287" s="143">
        <v>80</v>
      </c>
    </row>
    <row r="288" spans="1:5" x14ac:dyDescent="0.3">
      <c r="A288" t="s">
        <v>1437</v>
      </c>
      <c r="B288" t="s">
        <v>1438</v>
      </c>
      <c r="C288" t="s">
        <v>1420</v>
      </c>
      <c r="D288" t="s">
        <v>1416</v>
      </c>
      <c r="E288" s="143">
        <v>110</v>
      </c>
    </row>
    <row r="289" spans="1:5" x14ac:dyDescent="0.3">
      <c r="A289" t="s">
        <v>1439</v>
      </c>
      <c r="B289" t="s">
        <v>1440</v>
      </c>
      <c r="C289" t="s">
        <v>1431</v>
      </c>
      <c r="D289" t="s">
        <v>1416</v>
      </c>
      <c r="E289" s="143">
        <v>58</v>
      </c>
    </row>
    <row r="290" spans="1:5" x14ac:dyDescent="0.3">
      <c r="A290" t="s">
        <v>1441</v>
      </c>
      <c r="B290" t="s">
        <v>1442</v>
      </c>
      <c r="C290" t="s">
        <v>1431</v>
      </c>
      <c r="D290" t="s">
        <v>1416</v>
      </c>
      <c r="E290" s="143">
        <v>42</v>
      </c>
    </row>
    <row r="291" spans="1:5" x14ac:dyDescent="0.3">
      <c r="A291" t="s">
        <v>1443</v>
      </c>
      <c r="B291" t="s">
        <v>1444</v>
      </c>
      <c r="C291" t="s">
        <v>1445</v>
      </c>
      <c r="D291" t="s">
        <v>1416</v>
      </c>
      <c r="E291" s="143">
        <v>500</v>
      </c>
    </row>
    <row r="292" spans="1:5" x14ac:dyDescent="0.3">
      <c r="A292" t="s">
        <v>1429</v>
      </c>
      <c r="B292" t="s">
        <v>1446</v>
      </c>
      <c r="C292" t="s">
        <v>1415</v>
      </c>
      <c r="D292" t="s">
        <v>1416</v>
      </c>
      <c r="E292" s="143">
        <v>8</v>
      </c>
    </row>
    <row r="293" spans="1:5" x14ac:dyDescent="0.3">
      <c r="A293" t="s">
        <v>382</v>
      </c>
      <c r="B293" t="s">
        <v>1419</v>
      </c>
      <c r="C293" t="s">
        <v>1420</v>
      </c>
      <c r="D293" t="s">
        <v>1416</v>
      </c>
      <c r="E293" s="144">
        <v>19</v>
      </c>
    </row>
    <row r="294" spans="1:5" x14ac:dyDescent="0.3">
      <c r="A294" t="s">
        <v>1447</v>
      </c>
      <c r="E294" s="143"/>
    </row>
    <row r="295" spans="1:5" x14ac:dyDescent="0.3">
      <c r="A295" t="s">
        <v>1447</v>
      </c>
      <c r="E295" s="143"/>
    </row>
    <row r="296" spans="1:5" x14ac:dyDescent="0.3">
      <c r="A296" t="s">
        <v>183</v>
      </c>
      <c r="E296" s="143"/>
    </row>
    <row r="297" spans="1:5" x14ac:dyDescent="0.3">
      <c r="A297" t="s">
        <v>183</v>
      </c>
      <c r="E297" s="143"/>
    </row>
    <row r="298" spans="1:5" x14ac:dyDescent="0.3">
      <c r="A298" t="s">
        <v>799</v>
      </c>
      <c r="E298" s="143"/>
    </row>
    <row r="299" spans="1:5" x14ac:dyDescent="0.3">
      <c r="A299" t="s">
        <v>291</v>
      </c>
      <c r="E299" s="143"/>
    </row>
    <row r="300" spans="1:5" x14ac:dyDescent="0.3">
      <c r="A300" t="s">
        <v>1448</v>
      </c>
      <c r="E300" s="143"/>
    </row>
    <row r="301" spans="1:5" x14ac:dyDescent="0.3">
      <c r="A301" t="s">
        <v>1449</v>
      </c>
      <c r="E301" s="143"/>
    </row>
    <row r="302" spans="1:5" x14ac:dyDescent="0.3">
      <c r="A302" t="s">
        <v>1450</v>
      </c>
      <c r="E302" s="143"/>
    </row>
    <row r="303" spans="1:5" x14ac:dyDescent="0.3">
      <c r="A303" t="s">
        <v>1451</v>
      </c>
      <c r="E303" s="143"/>
    </row>
    <row r="304" spans="1:5" x14ac:dyDescent="0.3">
      <c r="A304" t="s">
        <v>1452</v>
      </c>
      <c r="E304" s="143"/>
    </row>
    <row r="305" spans="1:5" x14ac:dyDescent="0.3">
      <c r="A305" t="s">
        <v>869</v>
      </c>
      <c r="E305" s="143"/>
    </row>
    <row r="306" spans="1:5" x14ac:dyDescent="0.3">
      <c r="A306" t="s">
        <v>869</v>
      </c>
      <c r="E306" s="143"/>
    </row>
    <row r="307" spans="1:5" x14ac:dyDescent="0.3">
      <c r="A307" t="s">
        <v>1453</v>
      </c>
      <c r="E307" s="143"/>
    </row>
    <row r="308" spans="1:5" x14ac:dyDescent="0.3">
      <c r="A308" t="s">
        <v>1454</v>
      </c>
      <c r="E308" s="143"/>
    </row>
    <row r="309" spans="1:5" x14ac:dyDescent="0.3">
      <c r="A309" t="s">
        <v>1455</v>
      </c>
      <c r="E309" s="143"/>
    </row>
    <row r="310" spans="1:5" x14ac:dyDescent="0.3">
      <c r="A310" t="s">
        <v>1456</v>
      </c>
      <c r="E310" s="144"/>
    </row>
    <row r="311" spans="1:5" x14ac:dyDescent="0.3">
      <c r="A311" t="s">
        <v>1159</v>
      </c>
      <c r="B311" t="s">
        <v>1457</v>
      </c>
      <c r="C311" t="s">
        <v>1151</v>
      </c>
      <c r="D311" t="s">
        <v>1152</v>
      </c>
      <c r="E311" s="145">
        <v>400</v>
      </c>
    </row>
    <row r="312" spans="1:5" x14ac:dyDescent="0.3">
      <c r="A312" t="s">
        <v>1458</v>
      </c>
      <c r="B312" t="s">
        <v>1459</v>
      </c>
      <c r="C312" t="s">
        <v>1297</v>
      </c>
      <c r="D312" t="s">
        <v>1289</v>
      </c>
      <c r="E312" s="146"/>
    </row>
    <row r="313" spans="1:5" x14ac:dyDescent="0.3">
      <c r="A313" t="s">
        <v>1460</v>
      </c>
      <c r="B313" t="s">
        <v>1461</v>
      </c>
      <c r="C313" t="s">
        <v>1404</v>
      </c>
      <c r="D313" t="s">
        <v>1405</v>
      </c>
      <c r="E313" s="145"/>
    </row>
    <row r="314" spans="1:5" x14ac:dyDescent="0.3">
      <c r="A314" t="s">
        <v>113</v>
      </c>
      <c r="B314" t="s">
        <v>1462</v>
      </c>
      <c r="C314" t="s">
        <v>1106</v>
      </c>
      <c r="D314" t="s">
        <v>1107</v>
      </c>
      <c r="E314" s="146">
        <v>7</v>
      </c>
    </row>
    <row r="315" spans="1:5" x14ac:dyDescent="0.3">
      <c r="A315" t="s">
        <v>118</v>
      </c>
      <c r="B315" t="s">
        <v>1463</v>
      </c>
      <c r="C315" t="s">
        <v>1293</v>
      </c>
      <c r="D315" t="s">
        <v>1289</v>
      </c>
      <c r="E315" s="145">
        <v>200</v>
      </c>
    </row>
    <row r="316" spans="1:5" x14ac:dyDescent="0.3">
      <c r="A316" t="s">
        <v>1464</v>
      </c>
      <c r="B316" t="s">
        <v>1465</v>
      </c>
      <c r="C316" t="s">
        <v>1466</v>
      </c>
      <c r="D316" t="s">
        <v>1289</v>
      </c>
      <c r="E316" s="146"/>
    </row>
    <row r="317" spans="1:5" x14ac:dyDescent="0.3">
      <c r="A317" t="s">
        <v>1467</v>
      </c>
      <c r="B317" t="s">
        <v>1468</v>
      </c>
      <c r="C317" t="s">
        <v>1469</v>
      </c>
      <c r="D317" t="s">
        <v>1289</v>
      </c>
      <c r="E317" s="145">
        <v>2</v>
      </c>
    </row>
    <row r="318" spans="1:5" x14ac:dyDescent="0.3">
      <c r="A318" t="s">
        <v>1470</v>
      </c>
      <c r="B318" t="s">
        <v>1471</v>
      </c>
      <c r="C318" t="s">
        <v>1472</v>
      </c>
      <c r="D318" t="s">
        <v>1076</v>
      </c>
      <c r="E318" s="146"/>
    </row>
    <row r="319" spans="1:5" x14ac:dyDescent="0.3">
      <c r="A319" t="s">
        <v>1473</v>
      </c>
      <c r="B319" t="s">
        <v>1474</v>
      </c>
      <c r="C319" t="s">
        <v>1293</v>
      </c>
      <c r="D319" t="s">
        <v>1289</v>
      </c>
      <c r="E319" s="145">
        <v>25</v>
      </c>
    </row>
    <row r="320" spans="1:5" x14ac:dyDescent="0.3">
      <c r="A320" t="s">
        <v>1475</v>
      </c>
      <c r="B320" t="s">
        <v>1476</v>
      </c>
      <c r="C320" t="s">
        <v>1477</v>
      </c>
      <c r="D320" t="s">
        <v>1416</v>
      </c>
      <c r="E320" s="146"/>
    </row>
    <row r="321" spans="1:5" x14ac:dyDescent="0.3">
      <c r="A321" t="s">
        <v>1478</v>
      </c>
      <c r="B321" t="s">
        <v>1479</v>
      </c>
      <c r="C321" t="s">
        <v>1466</v>
      </c>
      <c r="D321" t="s">
        <v>1289</v>
      </c>
      <c r="E321" s="145"/>
    </row>
    <row r="322" spans="1:5" x14ac:dyDescent="0.3">
      <c r="A322" t="s">
        <v>861</v>
      </c>
      <c r="B322" t="s">
        <v>1480</v>
      </c>
      <c r="C322" t="s">
        <v>1293</v>
      </c>
      <c r="D322" t="s">
        <v>1289</v>
      </c>
      <c r="E322" s="146">
        <v>2500</v>
      </c>
    </row>
    <row r="323" spans="1:5" x14ac:dyDescent="0.3">
      <c r="A323" t="s">
        <v>1481</v>
      </c>
      <c r="B323" t="s">
        <v>1482</v>
      </c>
      <c r="C323" t="s">
        <v>1106</v>
      </c>
      <c r="D323" t="s">
        <v>1107</v>
      </c>
      <c r="E323" s="145">
        <v>35</v>
      </c>
    </row>
    <row r="324" spans="1:5" x14ac:dyDescent="0.3">
      <c r="A324" t="s">
        <v>647</v>
      </c>
      <c r="B324" t="s">
        <v>1483</v>
      </c>
      <c r="C324" t="s">
        <v>1293</v>
      </c>
      <c r="D324" t="s">
        <v>1289</v>
      </c>
      <c r="E324" s="146">
        <v>200</v>
      </c>
    </row>
    <row r="325" spans="1:5" x14ac:dyDescent="0.3">
      <c r="A325" t="s">
        <v>1484</v>
      </c>
      <c r="B325" t="s">
        <v>1485</v>
      </c>
      <c r="C325" t="s">
        <v>1297</v>
      </c>
      <c r="D325" t="s">
        <v>1289</v>
      </c>
      <c r="E325" s="145"/>
    </row>
    <row r="326" spans="1:5" x14ac:dyDescent="0.3">
      <c r="A326" t="s">
        <v>807</v>
      </c>
      <c r="B326" t="s">
        <v>1486</v>
      </c>
      <c r="C326" t="s">
        <v>1293</v>
      </c>
      <c r="D326" t="s">
        <v>1289</v>
      </c>
      <c r="E326" s="146">
        <v>1050</v>
      </c>
    </row>
    <row r="327" spans="1:5" x14ac:dyDescent="0.3">
      <c r="A327" t="s">
        <v>1487</v>
      </c>
      <c r="B327" t="s">
        <v>1488</v>
      </c>
      <c r="C327" t="s">
        <v>1293</v>
      </c>
      <c r="D327" t="s">
        <v>1289</v>
      </c>
      <c r="E327" s="145"/>
    </row>
    <row r="328" spans="1:5" x14ac:dyDescent="0.3">
      <c r="A328" t="s">
        <v>530</v>
      </c>
      <c r="B328" t="s">
        <v>1489</v>
      </c>
      <c r="C328" t="s">
        <v>1293</v>
      </c>
      <c r="D328" t="s">
        <v>1289</v>
      </c>
      <c r="E328" s="146"/>
    </row>
    <row r="329" spans="1:5" x14ac:dyDescent="0.3">
      <c r="A329" t="s">
        <v>1490</v>
      </c>
      <c r="B329" t="s">
        <v>1491</v>
      </c>
      <c r="C329" t="s">
        <v>1492</v>
      </c>
      <c r="D329" t="s">
        <v>1076</v>
      </c>
      <c r="E329" s="145"/>
    </row>
    <row r="330" spans="1:5" x14ac:dyDescent="0.3">
      <c r="A330" t="s">
        <v>713</v>
      </c>
      <c r="B330" t="s">
        <v>1493</v>
      </c>
      <c r="C330" t="s">
        <v>1199</v>
      </c>
      <c r="D330" t="s">
        <v>1195</v>
      </c>
      <c r="E330" s="146"/>
    </row>
    <row r="331" spans="1:5" x14ac:dyDescent="0.3">
      <c r="A331" t="s">
        <v>1494</v>
      </c>
      <c r="B331" t="s">
        <v>1495</v>
      </c>
      <c r="C331" t="s">
        <v>1293</v>
      </c>
      <c r="D331" t="s">
        <v>1289</v>
      </c>
      <c r="E331" s="145"/>
    </row>
    <row r="332" spans="1:5" x14ac:dyDescent="0.3">
      <c r="A332" t="s">
        <v>591</v>
      </c>
      <c r="B332" t="s">
        <v>1321</v>
      </c>
      <c r="C332" t="s">
        <v>1293</v>
      </c>
      <c r="D332" t="s">
        <v>1289</v>
      </c>
      <c r="E332" s="146"/>
    </row>
    <row r="333" spans="1:5" x14ac:dyDescent="0.3">
      <c r="A333" t="s">
        <v>314</v>
      </c>
      <c r="B333" t="s">
        <v>1496</v>
      </c>
      <c r="C333" t="s">
        <v>1497</v>
      </c>
      <c r="D333" t="s">
        <v>1152</v>
      </c>
      <c r="E333" s="145"/>
    </row>
    <row r="334" spans="1:5" x14ac:dyDescent="0.3">
      <c r="A334" t="s">
        <v>455</v>
      </c>
      <c r="B334" t="s">
        <v>1498</v>
      </c>
      <c r="C334" t="s">
        <v>1499</v>
      </c>
      <c r="D334" t="s">
        <v>1152</v>
      </c>
      <c r="E334" s="146">
        <v>1</v>
      </c>
    </row>
    <row r="335" spans="1:5" x14ac:dyDescent="0.3">
      <c r="A335" t="s">
        <v>1500</v>
      </c>
      <c r="B335" t="s">
        <v>1501</v>
      </c>
      <c r="C335" t="s">
        <v>1415</v>
      </c>
      <c r="D335" t="s">
        <v>1416</v>
      </c>
      <c r="E335" s="145">
        <v>475</v>
      </c>
    </row>
    <row r="336" spans="1:5" x14ac:dyDescent="0.3">
      <c r="A336" t="s">
        <v>672</v>
      </c>
      <c r="B336" t="s">
        <v>1502</v>
      </c>
      <c r="C336" t="s">
        <v>1415</v>
      </c>
      <c r="D336" t="s">
        <v>1416</v>
      </c>
      <c r="E336" s="146">
        <v>12</v>
      </c>
    </row>
    <row r="337" spans="1:5" x14ac:dyDescent="0.3">
      <c r="A337" t="s">
        <v>988</v>
      </c>
      <c r="B337" t="s">
        <v>1503</v>
      </c>
      <c r="C337" t="s">
        <v>1504</v>
      </c>
      <c r="D337" t="s">
        <v>1107</v>
      </c>
      <c r="E337" s="145"/>
    </row>
    <row r="338" spans="1:5" x14ac:dyDescent="0.3">
      <c r="A338" t="s">
        <v>982</v>
      </c>
      <c r="B338" t="s">
        <v>1505</v>
      </c>
      <c r="C338" t="s">
        <v>1506</v>
      </c>
      <c r="D338" t="s">
        <v>1289</v>
      </c>
      <c r="E338" s="146"/>
    </row>
    <row r="339" spans="1:5" x14ac:dyDescent="0.3">
      <c r="A339" t="s">
        <v>997</v>
      </c>
      <c r="B339" t="s">
        <v>1507</v>
      </c>
      <c r="C339" t="s">
        <v>1297</v>
      </c>
      <c r="D339" t="s">
        <v>1289</v>
      </c>
      <c r="E339" s="145">
        <v>3</v>
      </c>
    </row>
    <row r="340" spans="1:5" x14ac:dyDescent="0.3">
      <c r="A340" t="s">
        <v>686</v>
      </c>
      <c r="B340" t="s">
        <v>1508</v>
      </c>
      <c r="C340" t="s">
        <v>1293</v>
      </c>
      <c r="D340" t="s">
        <v>1289</v>
      </c>
      <c r="E340" s="146">
        <v>14</v>
      </c>
    </row>
    <row r="341" spans="1:5" x14ac:dyDescent="0.3">
      <c r="A341" t="s">
        <v>469</v>
      </c>
      <c r="B341" t="s">
        <v>1509</v>
      </c>
      <c r="C341" t="s">
        <v>1293</v>
      </c>
      <c r="D341" t="s">
        <v>1289</v>
      </c>
      <c r="E341" s="145">
        <v>8</v>
      </c>
    </row>
    <row r="342" spans="1:5" x14ac:dyDescent="0.3">
      <c r="A342" t="s">
        <v>691</v>
      </c>
      <c r="B342" t="s">
        <v>1510</v>
      </c>
      <c r="C342" t="s">
        <v>1504</v>
      </c>
      <c r="D342" t="s">
        <v>1107</v>
      </c>
      <c r="E342" s="146"/>
    </row>
    <row r="343" spans="1:5" x14ac:dyDescent="0.3">
      <c r="A343" t="s">
        <v>1002</v>
      </c>
      <c r="B343" t="s">
        <v>1511</v>
      </c>
      <c r="C343" t="s">
        <v>1106</v>
      </c>
      <c r="D343" t="s">
        <v>1107</v>
      </c>
      <c r="E343" s="145">
        <v>350</v>
      </c>
    </row>
    <row r="344" spans="1:5" x14ac:dyDescent="0.3">
      <c r="A344" t="s">
        <v>1010</v>
      </c>
      <c r="B344" t="s">
        <v>1512</v>
      </c>
      <c r="C344" t="s">
        <v>1297</v>
      </c>
      <c r="D344" t="s">
        <v>1289</v>
      </c>
      <c r="E344" s="146">
        <v>1</v>
      </c>
    </row>
    <row r="345" spans="1:5" x14ac:dyDescent="0.3">
      <c r="A345" t="s">
        <v>1014</v>
      </c>
      <c r="B345" t="s">
        <v>1513</v>
      </c>
      <c r="C345" t="s">
        <v>1504</v>
      </c>
      <c r="D345" t="s">
        <v>1107</v>
      </c>
      <c r="E345" s="145"/>
    </row>
    <row r="346" spans="1:5" x14ac:dyDescent="0.3">
      <c r="A346" t="s">
        <v>1021</v>
      </c>
      <c r="B346" t="s">
        <v>1514</v>
      </c>
      <c r="C346" t="s">
        <v>1297</v>
      </c>
      <c r="D346" t="s">
        <v>1289</v>
      </c>
      <c r="E346" s="146">
        <v>1</v>
      </c>
    </row>
    <row r="347" spans="1:5" x14ac:dyDescent="0.3">
      <c r="A347" t="s">
        <v>1515</v>
      </c>
      <c r="B347" t="s">
        <v>1516</v>
      </c>
      <c r="C347" t="s">
        <v>1517</v>
      </c>
      <c r="D347" t="s">
        <v>1076</v>
      </c>
      <c r="E347" s="145"/>
    </row>
    <row r="348" spans="1:5" x14ac:dyDescent="0.3">
      <c r="A348" t="s">
        <v>1022</v>
      </c>
      <c r="B348" t="s">
        <v>1518</v>
      </c>
      <c r="C348" t="s">
        <v>1466</v>
      </c>
      <c r="D348" t="s">
        <v>1289</v>
      </c>
      <c r="E348" s="146"/>
    </row>
    <row r="349" spans="1:5" x14ac:dyDescent="0.3">
      <c r="A349" t="s">
        <v>1029</v>
      </c>
      <c r="B349" t="s">
        <v>1519</v>
      </c>
      <c r="C349" t="s">
        <v>1220</v>
      </c>
      <c r="D349" t="s">
        <v>1221</v>
      </c>
      <c r="E349" s="145">
        <v>6</v>
      </c>
    </row>
    <row r="350" spans="1:5" x14ac:dyDescent="0.3">
      <c r="A350" t="s">
        <v>1031</v>
      </c>
      <c r="B350" t="s">
        <v>1520</v>
      </c>
      <c r="C350" t="s">
        <v>1151</v>
      </c>
      <c r="D350" t="s">
        <v>1152</v>
      </c>
      <c r="E350" s="146">
        <v>50</v>
      </c>
    </row>
    <row r="351" spans="1:5" x14ac:dyDescent="0.3">
      <c r="A351" t="s">
        <v>1035</v>
      </c>
      <c r="B351" t="s">
        <v>1521</v>
      </c>
      <c r="C351" t="s">
        <v>1420</v>
      </c>
      <c r="D351" t="s">
        <v>1416</v>
      </c>
      <c r="E351" s="145">
        <v>15</v>
      </c>
    </row>
    <row r="352" spans="1:5" x14ac:dyDescent="0.3">
      <c r="A352" t="s">
        <v>1522</v>
      </c>
      <c r="B352" t="s">
        <v>1523</v>
      </c>
      <c r="C352" t="s">
        <v>1466</v>
      </c>
      <c r="D352" t="s">
        <v>1289</v>
      </c>
      <c r="E352" s="146"/>
    </row>
    <row r="353" spans="1:5" x14ac:dyDescent="0.3">
      <c r="A353" t="s">
        <v>1524</v>
      </c>
      <c r="B353" t="s">
        <v>1525</v>
      </c>
      <c r="C353" t="s">
        <v>1466</v>
      </c>
      <c r="D353" t="s">
        <v>1289</v>
      </c>
      <c r="E353" s="145"/>
    </row>
    <row r="354" spans="1:5" x14ac:dyDescent="0.3">
      <c r="A354" t="s">
        <v>1049</v>
      </c>
      <c r="B354" t="s">
        <v>1526</v>
      </c>
      <c r="C354" t="s">
        <v>1466</v>
      </c>
      <c r="D354" t="s">
        <v>1289</v>
      </c>
      <c r="E354" s="146"/>
    </row>
    <row r="355" spans="1:5" x14ac:dyDescent="0.3">
      <c r="A355" t="s">
        <v>1527</v>
      </c>
      <c r="B355" t="s">
        <v>1528</v>
      </c>
      <c r="C355" t="s">
        <v>1506</v>
      </c>
      <c r="D355" t="s">
        <v>1289</v>
      </c>
      <c r="E355" s="145"/>
    </row>
    <row r="356" spans="1:5" x14ac:dyDescent="0.3">
      <c r="A356" t="s">
        <v>1060</v>
      </c>
      <c r="B356" t="s">
        <v>1529</v>
      </c>
      <c r="C356" t="s">
        <v>1466</v>
      </c>
      <c r="D356" t="s">
        <v>1289</v>
      </c>
      <c r="E356" s="146"/>
    </row>
    <row r="357" spans="1:5" x14ac:dyDescent="0.3">
      <c r="A357" t="s">
        <v>1530</v>
      </c>
      <c r="B357" t="s">
        <v>1531</v>
      </c>
      <c r="C357" t="s">
        <v>1532</v>
      </c>
      <c r="D357" t="s">
        <v>1289</v>
      </c>
      <c r="E357" s="145"/>
    </row>
    <row r="358" spans="1:5" x14ac:dyDescent="0.3">
      <c r="A358" t="s">
        <v>1533</v>
      </c>
      <c r="B358" t="s">
        <v>1534</v>
      </c>
      <c r="C358" t="s">
        <v>1535</v>
      </c>
      <c r="D358" t="s">
        <v>1416</v>
      </c>
      <c r="E358" s="146"/>
    </row>
    <row r="359" spans="1:5" x14ac:dyDescent="0.3">
      <c r="A359" t="s">
        <v>1536</v>
      </c>
      <c r="B359" t="s">
        <v>1537</v>
      </c>
      <c r="C359" t="s">
        <v>1151</v>
      </c>
      <c r="D359" t="s">
        <v>1152</v>
      </c>
      <c r="E359" s="145">
        <v>200</v>
      </c>
    </row>
    <row r="360" spans="1:5" x14ac:dyDescent="0.3">
      <c r="A360" t="s">
        <v>1538</v>
      </c>
      <c r="B360" t="s">
        <v>1539</v>
      </c>
      <c r="C360" t="s">
        <v>1532</v>
      </c>
      <c r="D360" t="s">
        <v>1289</v>
      </c>
      <c r="E360" s="146"/>
    </row>
    <row r="361" spans="1:5" x14ac:dyDescent="0.3">
      <c r="A361" t="s">
        <v>724</v>
      </c>
      <c r="B361" t="s">
        <v>1540</v>
      </c>
      <c r="C361" t="s">
        <v>1266</v>
      </c>
      <c r="D361" t="s">
        <v>1267</v>
      </c>
      <c r="E361" s="145">
        <v>1</v>
      </c>
    </row>
    <row r="362" spans="1:5" x14ac:dyDescent="0.3">
      <c r="A362" t="s">
        <v>1541</v>
      </c>
      <c r="B362" t="s">
        <v>1542</v>
      </c>
      <c r="C362" t="s">
        <v>1466</v>
      </c>
      <c r="D362" t="s">
        <v>1289</v>
      </c>
      <c r="E362" s="146"/>
    </row>
    <row r="363" spans="1:5" x14ac:dyDescent="0.3">
      <c r="A363" t="s">
        <v>1543</v>
      </c>
      <c r="B363" t="s">
        <v>1544</v>
      </c>
      <c r="C363" t="s">
        <v>1504</v>
      </c>
      <c r="D363" t="s">
        <v>1107</v>
      </c>
      <c r="E363" s="145"/>
    </row>
    <row r="364" spans="1:5" x14ac:dyDescent="0.3">
      <c r="A364" t="s">
        <v>1545</v>
      </c>
      <c r="B364" t="s">
        <v>1546</v>
      </c>
      <c r="C364" t="s">
        <v>1504</v>
      </c>
      <c r="D364" t="s">
        <v>1107</v>
      </c>
      <c r="E364" s="146"/>
    </row>
    <row r="365" spans="1:5" x14ac:dyDescent="0.3">
      <c r="A365" t="s">
        <v>830</v>
      </c>
      <c r="B365" t="s">
        <v>1547</v>
      </c>
      <c r="C365" t="s">
        <v>1106</v>
      </c>
      <c r="D365" t="s">
        <v>1107</v>
      </c>
      <c r="E365" s="145">
        <v>60</v>
      </c>
    </row>
    <row r="366" spans="1:5" x14ac:dyDescent="0.3">
      <c r="A366" t="s">
        <v>762</v>
      </c>
      <c r="B366" t="s">
        <v>1548</v>
      </c>
      <c r="C366" t="s">
        <v>1466</v>
      </c>
      <c r="D366" t="s">
        <v>1289</v>
      </c>
      <c r="E366" s="146"/>
    </row>
    <row r="367" spans="1:5" x14ac:dyDescent="0.3">
      <c r="A367" t="s">
        <v>1549</v>
      </c>
      <c r="B367" t="s">
        <v>1550</v>
      </c>
      <c r="C367" t="s">
        <v>1532</v>
      </c>
      <c r="D367" t="s">
        <v>1289</v>
      </c>
      <c r="E367" s="145">
        <v>1</v>
      </c>
    </row>
    <row r="368" spans="1:5" x14ac:dyDescent="0.3">
      <c r="A368" t="s">
        <v>1551</v>
      </c>
      <c r="B368" t="s">
        <v>1552</v>
      </c>
      <c r="C368" t="s">
        <v>1266</v>
      </c>
      <c r="D368" t="s">
        <v>1267</v>
      </c>
      <c r="E368" s="146"/>
    </row>
    <row r="369" spans="1:5" x14ac:dyDescent="0.3">
      <c r="A369" t="s">
        <v>1553</v>
      </c>
      <c r="B369" t="s">
        <v>1554</v>
      </c>
      <c r="C369" t="s">
        <v>1555</v>
      </c>
      <c r="D369" t="s">
        <v>1416</v>
      </c>
      <c r="E369" s="145"/>
    </row>
    <row r="370" spans="1:5" x14ac:dyDescent="0.3">
      <c r="A370" t="s">
        <v>1556</v>
      </c>
      <c r="B370" t="s">
        <v>1557</v>
      </c>
      <c r="C370" t="s">
        <v>1297</v>
      </c>
      <c r="D370" t="s">
        <v>1289</v>
      </c>
      <c r="E370" s="146">
        <v>1</v>
      </c>
    </row>
    <row r="371" spans="1:5" x14ac:dyDescent="0.3">
      <c r="A371" t="s">
        <v>1558</v>
      </c>
      <c r="B371" t="s">
        <v>1559</v>
      </c>
      <c r="C371" t="s">
        <v>1560</v>
      </c>
      <c r="D371" t="s">
        <v>1152</v>
      </c>
      <c r="E371" s="145"/>
    </row>
    <row r="372" spans="1:5" x14ac:dyDescent="0.3">
      <c r="A372" t="s">
        <v>1561</v>
      </c>
      <c r="B372" t="s">
        <v>1562</v>
      </c>
      <c r="C372" t="s">
        <v>1504</v>
      </c>
      <c r="D372" t="s">
        <v>1107</v>
      </c>
      <c r="E372" s="146"/>
    </row>
    <row r="373" spans="1:5" x14ac:dyDescent="0.3">
      <c r="A373" t="s">
        <v>1563</v>
      </c>
      <c r="B373" t="s">
        <v>1564</v>
      </c>
      <c r="C373" t="s">
        <v>1078</v>
      </c>
      <c r="D373" t="s">
        <v>1076</v>
      </c>
      <c r="E373" s="145">
        <v>1</v>
      </c>
    </row>
    <row r="374" spans="1:5" x14ac:dyDescent="0.3">
      <c r="A374" t="s">
        <v>1565</v>
      </c>
      <c r="B374" t="s">
        <v>1566</v>
      </c>
      <c r="C374" t="s">
        <v>1492</v>
      </c>
      <c r="D374" t="s">
        <v>1076</v>
      </c>
      <c r="E374" s="146">
        <v>1</v>
      </c>
    </row>
    <row r="375" spans="1:5" x14ac:dyDescent="0.3">
      <c r="A375" t="s">
        <v>1567</v>
      </c>
      <c r="B375" t="s">
        <v>1568</v>
      </c>
      <c r="C375" t="s">
        <v>1404</v>
      </c>
      <c r="D375" t="s">
        <v>1405</v>
      </c>
      <c r="E375" s="145">
        <v>2</v>
      </c>
    </row>
    <row r="376" spans="1:5" x14ac:dyDescent="0.3">
      <c r="A376" t="s">
        <v>1569</v>
      </c>
      <c r="B376" t="s">
        <v>1570</v>
      </c>
      <c r="C376" t="s">
        <v>1293</v>
      </c>
      <c r="D376" t="s">
        <v>1289</v>
      </c>
      <c r="E376" s="146"/>
    </row>
    <row r="377" spans="1:5" x14ac:dyDescent="0.3">
      <c r="A377" t="s">
        <v>1571</v>
      </c>
      <c r="B377" t="s">
        <v>1572</v>
      </c>
      <c r="C377" t="s">
        <v>1573</v>
      </c>
      <c r="D377" t="s">
        <v>1107</v>
      </c>
      <c r="E377" s="145"/>
    </row>
    <row r="378" spans="1:5" x14ac:dyDescent="0.3">
      <c r="A378" t="s">
        <v>1574</v>
      </c>
      <c r="B378" t="s">
        <v>1575</v>
      </c>
      <c r="C378" t="s">
        <v>1148</v>
      </c>
      <c r="D378" t="s">
        <v>1107</v>
      </c>
      <c r="E378" s="146">
        <v>35</v>
      </c>
    </row>
    <row r="379" spans="1:5" x14ac:dyDescent="0.3">
      <c r="A379" t="s">
        <v>1576</v>
      </c>
      <c r="B379" t="s">
        <v>1577</v>
      </c>
      <c r="C379" t="s">
        <v>1466</v>
      </c>
      <c r="D379" t="s">
        <v>1289</v>
      </c>
      <c r="E379" s="145"/>
    </row>
    <row r="380" spans="1:5" x14ac:dyDescent="0.3">
      <c r="A380" t="s">
        <v>1578</v>
      </c>
      <c r="B380" t="s">
        <v>1579</v>
      </c>
      <c r="C380" t="s">
        <v>1466</v>
      </c>
      <c r="D380" t="s">
        <v>1289</v>
      </c>
      <c r="E380" s="146"/>
    </row>
    <row r="381" spans="1:5" x14ac:dyDescent="0.3">
      <c r="A381" t="s">
        <v>1580</v>
      </c>
      <c r="B381" t="s">
        <v>1581</v>
      </c>
      <c r="C381" t="s">
        <v>1504</v>
      </c>
      <c r="D381" t="s">
        <v>1107</v>
      </c>
      <c r="E381" s="145">
        <v>40</v>
      </c>
    </row>
    <row r="382" spans="1:5" x14ac:dyDescent="0.3">
      <c r="A382" t="s">
        <v>1582</v>
      </c>
      <c r="B382" t="s">
        <v>1583</v>
      </c>
      <c r="C382" t="s">
        <v>1293</v>
      </c>
      <c r="D382" t="s">
        <v>1289</v>
      </c>
      <c r="E382" s="146">
        <v>20</v>
      </c>
    </row>
    <row r="383" spans="1:5" x14ac:dyDescent="0.3">
      <c r="A383" t="s">
        <v>562</v>
      </c>
      <c r="B383" t="s">
        <v>1584</v>
      </c>
      <c r="C383" t="s">
        <v>1293</v>
      </c>
      <c r="D383" t="s">
        <v>1289</v>
      </c>
      <c r="E383" s="145">
        <v>4</v>
      </c>
    </row>
    <row r="384" spans="1:5" x14ac:dyDescent="0.3">
      <c r="A384" t="s">
        <v>251</v>
      </c>
      <c r="B384" t="s">
        <v>1585</v>
      </c>
      <c r="C384" t="s">
        <v>1293</v>
      </c>
      <c r="D384" t="s">
        <v>1289</v>
      </c>
      <c r="E384" s="146">
        <v>2</v>
      </c>
    </row>
    <row r="385" spans="1:5" x14ac:dyDescent="0.3">
      <c r="A385" t="s">
        <v>575</v>
      </c>
      <c r="B385" t="s">
        <v>1586</v>
      </c>
      <c r="C385" t="s">
        <v>1293</v>
      </c>
      <c r="D385" t="s">
        <v>1289</v>
      </c>
      <c r="E385" s="145">
        <v>1</v>
      </c>
    </row>
    <row r="386" spans="1:5" x14ac:dyDescent="0.3">
      <c r="A386" t="s">
        <v>148</v>
      </c>
      <c r="B386" t="s">
        <v>1587</v>
      </c>
      <c r="C386" t="s">
        <v>1588</v>
      </c>
      <c r="D386" t="s">
        <v>1289</v>
      </c>
      <c r="E386" s="146"/>
    </row>
    <row r="387" spans="1:5" x14ac:dyDescent="0.3">
      <c r="A387" t="s">
        <v>264</v>
      </c>
      <c r="B387" t="s">
        <v>1589</v>
      </c>
      <c r="C387" t="s">
        <v>1220</v>
      </c>
      <c r="D387" t="s">
        <v>1221</v>
      </c>
      <c r="E387" s="145"/>
    </row>
    <row r="388" spans="1:5" x14ac:dyDescent="0.3">
      <c r="A388" t="s">
        <v>1590</v>
      </c>
      <c r="B388" t="s">
        <v>1591</v>
      </c>
      <c r="C388" t="s">
        <v>1532</v>
      </c>
      <c r="D388" t="s">
        <v>1289</v>
      </c>
      <c r="E388" s="146"/>
    </row>
    <row r="389" spans="1:5" x14ac:dyDescent="0.3">
      <c r="A389" t="s">
        <v>1592</v>
      </c>
      <c r="B389" t="s">
        <v>1593</v>
      </c>
      <c r="C389" t="s">
        <v>1415</v>
      </c>
      <c r="D389" t="s">
        <v>1416</v>
      </c>
      <c r="E389" s="145">
        <v>8</v>
      </c>
    </row>
    <row r="390" spans="1:5" x14ac:dyDescent="0.3">
      <c r="A390" t="s">
        <v>757</v>
      </c>
      <c r="B390" t="s">
        <v>1548</v>
      </c>
      <c r="C390" t="s">
        <v>1466</v>
      </c>
      <c r="D390" t="s">
        <v>1289</v>
      </c>
      <c r="E390" s="146"/>
    </row>
    <row r="391" spans="1:5" x14ac:dyDescent="0.3">
      <c r="A391" t="s">
        <v>1594</v>
      </c>
      <c r="B391" t="s">
        <v>1595</v>
      </c>
      <c r="C391" t="s">
        <v>1164</v>
      </c>
      <c r="D391" t="s">
        <v>1152</v>
      </c>
      <c r="E391" s="145">
        <v>15</v>
      </c>
    </row>
    <row r="392" spans="1:5" x14ac:dyDescent="0.3">
      <c r="A392" t="s">
        <v>765</v>
      </c>
      <c r="B392" t="s">
        <v>1596</v>
      </c>
      <c r="C392" t="s">
        <v>1466</v>
      </c>
      <c r="D392" t="s">
        <v>1289</v>
      </c>
      <c r="E392" s="146">
        <v>1</v>
      </c>
    </row>
    <row r="393" spans="1:5" x14ac:dyDescent="0.3">
      <c r="A393" t="s">
        <v>305</v>
      </c>
      <c r="B393" t="s">
        <v>1597</v>
      </c>
      <c r="C393" t="s">
        <v>1532</v>
      </c>
      <c r="D393" t="s">
        <v>1289</v>
      </c>
      <c r="E393" s="145"/>
    </row>
    <row r="394" spans="1:5" x14ac:dyDescent="0.3">
      <c r="A394" t="s">
        <v>771</v>
      </c>
      <c r="B394" t="s">
        <v>1598</v>
      </c>
      <c r="C394" t="s">
        <v>1293</v>
      </c>
      <c r="D394" t="s">
        <v>1289</v>
      </c>
      <c r="E394" s="146">
        <v>3</v>
      </c>
    </row>
    <row r="395" spans="1:5" x14ac:dyDescent="0.3">
      <c r="A395" t="s">
        <v>786</v>
      </c>
      <c r="B395" t="s">
        <v>1599</v>
      </c>
      <c r="C395" t="s">
        <v>1293</v>
      </c>
      <c r="D395" t="s">
        <v>1289</v>
      </c>
      <c r="E395" s="145"/>
    </row>
    <row r="396" spans="1:5" x14ac:dyDescent="0.3">
      <c r="A396" t="s">
        <v>323</v>
      </c>
      <c r="B396" t="s">
        <v>1600</v>
      </c>
      <c r="C396" t="s">
        <v>1297</v>
      </c>
      <c r="D396" t="s">
        <v>1289</v>
      </c>
      <c r="E396" s="146">
        <v>2</v>
      </c>
    </row>
    <row r="397" spans="1:5" x14ac:dyDescent="0.3">
      <c r="A397" t="s">
        <v>597</v>
      </c>
      <c r="B397" t="s">
        <v>1601</v>
      </c>
      <c r="C397" t="s">
        <v>1602</v>
      </c>
      <c r="D397" t="s">
        <v>1152</v>
      </c>
      <c r="E397" s="145">
        <v>2</v>
      </c>
    </row>
    <row r="398" spans="1:5" x14ac:dyDescent="0.3">
      <c r="A398" t="s">
        <v>1603</v>
      </c>
      <c r="B398" t="s">
        <v>1604</v>
      </c>
      <c r="C398" t="s">
        <v>1106</v>
      </c>
      <c r="D398" t="s">
        <v>1107</v>
      </c>
      <c r="E398" s="146">
        <v>20</v>
      </c>
    </row>
    <row r="399" spans="1:5" x14ac:dyDescent="0.3">
      <c r="A399" t="s">
        <v>1605</v>
      </c>
      <c r="B399" t="s">
        <v>1606</v>
      </c>
      <c r="C399" t="s">
        <v>1220</v>
      </c>
      <c r="D399" t="s">
        <v>1221</v>
      </c>
      <c r="E399" s="145"/>
    </row>
    <row r="400" spans="1:5" x14ac:dyDescent="0.3">
      <c r="A400" t="s">
        <v>1607</v>
      </c>
      <c r="B400" t="s">
        <v>1608</v>
      </c>
      <c r="C400" t="s">
        <v>1266</v>
      </c>
      <c r="D400" t="s">
        <v>1267</v>
      </c>
      <c r="E400" s="146">
        <v>195</v>
      </c>
    </row>
    <row r="401" spans="1:5" x14ac:dyDescent="0.3">
      <c r="A401" t="s">
        <v>908</v>
      </c>
      <c r="B401" t="s">
        <v>1609</v>
      </c>
      <c r="C401" t="s">
        <v>1297</v>
      </c>
      <c r="D401" t="s">
        <v>1289</v>
      </c>
      <c r="E401" s="145">
        <v>4</v>
      </c>
    </row>
    <row r="402" spans="1:5" x14ac:dyDescent="0.3">
      <c r="A402" t="s">
        <v>1610</v>
      </c>
      <c r="B402" t="s">
        <v>1611</v>
      </c>
      <c r="C402" t="s">
        <v>1466</v>
      </c>
      <c r="D402" t="s">
        <v>1289</v>
      </c>
      <c r="E402" s="146">
        <v>93</v>
      </c>
    </row>
    <row r="403" spans="1:5" x14ac:dyDescent="0.3">
      <c r="A403" t="s">
        <v>1612</v>
      </c>
      <c r="B403" t="s">
        <v>1613</v>
      </c>
      <c r="C403" t="s">
        <v>1614</v>
      </c>
      <c r="D403" t="s">
        <v>1267</v>
      </c>
      <c r="E403" s="145"/>
    </row>
    <row r="404" spans="1:5" x14ac:dyDescent="0.3">
      <c r="A404" t="s">
        <v>1615</v>
      </c>
      <c r="B404" t="s">
        <v>1616</v>
      </c>
      <c r="C404" t="s">
        <v>1532</v>
      </c>
      <c r="D404" t="s">
        <v>1289</v>
      </c>
      <c r="E404" s="146"/>
    </row>
    <row r="405" spans="1:5" x14ac:dyDescent="0.3">
      <c r="A405" t="s">
        <v>1610</v>
      </c>
      <c r="B405" t="s">
        <v>1617</v>
      </c>
      <c r="C405" t="s">
        <v>1532</v>
      </c>
      <c r="D405" t="s">
        <v>1289</v>
      </c>
      <c r="E405" s="145"/>
    </row>
    <row r="406" spans="1:5" x14ac:dyDescent="0.3">
      <c r="A406" t="s">
        <v>1618</v>
      </c>
      <c r="B406" t="s">
        <v>1619</v>
      </c>
      <c r="C406" t="s">
        <v>1466</v>
      </c>
      <c r="D406" t="s">
        <v>1289</v>
      </c>
      <c r="E406" s="146"/>
    </row>
    <row r="407" spans="1:5" x14ac:dyDescent="0.3">
      <c r="A407" t="s">
        <v>327</v>
      </c>
      <c r="B407" t="s">
        <v>1620</v>
      </c>
      <c r="C407" t="s">
        <v>1621</v>
      </c>
      <c r="D407" t="s">
        <v>1221</v>
      </c>
      <c r="E407" s="145">
        <v>4</v>
      </c>
    </row>
    <row r="408" spans="1:5" x14ac:dyDescent="0.3">
      <c r="A408" t="s">
        <v>1622</v>
      </c>
      <c r="B408" t="s">
        <v>1623</v>
      </c>
      <c r="C408" t="s">
        <v>1624</v>
      </c>
      <c r="D408" t="s">
        <v>1152</v>
      </c>
      <c r="E408" s="146">
        <v>1</v>
      </c>
    </row>
    <row r="409" spans="1:5" x14ac:dyDescent="0.3">
      <c r="A409" t="s">
        <v>1625</v>
      </c>
      <c r="B409" t="s">
        <v>1626</v>
      </c>
      <c r="C409" t="s">
        <v>1415</v>
      </c>
      <c r="D409" t="s">
        <v>1416</v>
      </c>
      <c r="E409" s="145">
        <v>3</v>
      </c>
    </row>
    <row r="410" spans="1:5" x14ac:dyDescent="0.3">
      <c r="A410" t="s">
        <v>335</v>
      </c>
      <c r="B410" t="s">
        <v>1627</v>
      </c>
      <c r="C410" t="s">
        <v>1151</v>
      </c>
      <c r="D410" t="s">
        <v>1152</v>
      </c>
      <c r="E410" s="146">
        <v>30000</v>
      </c>
    </row>
    <row r="411" spans="1:5" x14ac:dyDescent="0.3">
      <c r="A411" t="s">
        <v>1628</v>
      </c>
      <c r="B411" t="s">
        <v>1629</v>
      </c>
      <c r="C411" t="s">
        <v>1466</v>
      </c>
      <c r="D411" t="s">
        <v>1289</v>
      </c>
      <c r="E411" s="145"/>
    </row>
    <row r="412" spans="1:5" x14ac:dyDescent="0.3">
      <c r="A412" t="s">
        <v>29</v>
      </c>
      <c r="B412" t="s">
        <v>1630</v>
      </c>
      <c r="C412" t="s">
        <v>1297</v>
      </c>
      <c r="D412" t="s">
        <v>1289</v>
      </c>
      <c r="E412" s="146">
        <v>3</v>
      </c>
    </row>
    <row r="413" spans="1:5" x14ac:dyDescent="0.3">
      <c r="A413" t="s">
        <v>1631</v>
      </c>
      <c r="B413" t="s">
        <v>1632</v>
      </c>
      <c r="C413" t="s">
        <v>1466</v>
      </c>
      <c r="D413" t="s">
        <v>1289</v>
      </c>
      <c r="E413" s="145">
        <v>65</v>
      </c>
    </row>
    <row r="414" spans="1:5" x14ac:dyDescent="0.3">
      <c r="A414" t="s">
        <v>55</v>
      </c>
      <c r="B414" t="s">
        <v>1633</v>
      </c>
      <c r="C414" t="s">
        <v>1106</v>
      </c>
      <c r="D414" t="s">
        <v>1107</v>
      </c>
      <c r="E414" s="146">
        <v>49</v>
      </c>
    </row>
    <row r="415" spans="1:5" x14ac:dyDescent="0.3">
      <c r="A415" t="s">
        <v>1406</v>
      </c>
      <c r="B415" t="s">
        <v>1634</v>
      </c>
      <c r="C415" t="s">
        <v>1404</v>
      </c>
      <c r="D415" t="s">
        <v>1405</v>
      </c>
      <c r="E415" s="145">
        <v>25</v>
      </c>
    </row>
    <row r="416" spans="1:5" x14ac:dyDescent="0.3">
      <c r="A416" t="s">
        <v>1635</v>
      </c>
      <c r="B416" t="s">
        <v>1636</v>
      </c>
      <c r="C416" t="s">
        <v>1293</v>
      </c>
      <c r="D416" t="s">
        <v>1289</v>
      </c>
      <c r="E416" s="146">
        <v>100</v>
      </c>
    </row>
    <row r="417" spans="1:5" x14ac:dyDescent="0.3">
      <c r="A417" t="s">
        <v>353</v>
      </c>
      <c r="B417" t="s">
        <v>1637</v>
      </c>
      <c r="C417" t="s">
        <v>1638</v>
      </c>
      <c r="D417" t="s">
        <v>1221</v>
      </c>
      <c r="E417" s="145">
        <v>11</v>
      </c>
    </row>
    <row r="418" spans="1:5" x14ac:dyDescent="0.3">
      <c r="A418" t="s">
        <v>1639</v>
      </c>
      <c r="B418" t="s">
        <v>1640</v>
      </c>
      <c r="C418" t="s">
        <v>1297</v>
      </c>
      <c r="D418" t="s">
        <v>1289</v>
      </c>
      <c r="E418" s="146">
        <v>1</v>
      </c>
    </row>
    <row r="419" spans="1:5" x14ac:dyDescent="0.3">
      <c r="A419" t="s">
        <v>364</v>
      </c>
      <c r="B419" t="s">
        <v>1641</v>
      </c>
      <c r="C419" t="s">
        <v>1293</v>
      </c>
      <c r="D419" t="s">
        <v>1289</v>
      </c>
      <c r="E419" s="145">
        <v>3</v>
      </c>
    </row>
    <row r="420" spans="1:5" x14ac:dyDescent="0.3">
      <c r="A420" t="s">
        <v>1642</v>
      </c>
      <c r="B420" t="s">
        <v>1643</v>
      </c>
      <c r="C420" t="s">
        <v>1293</v>
      </c>
      <c r="D420" t="s">
        <v>1289</v>
      </c>
      <c r="E420" s="146">
        <v>3</v>
      </c>
    </row>
    <row r="421" spans="1:5" x14ac:dyDescent="0.3">
      <c r="A421" t="s">
        <v>106</v>
      </c>
      <c r="B421" t="s">
        <v>1302</v>
      </c>
      <c r="C421" t="s">
        <v>1293</v>
      </c>
      <c r="D421" t="s">
        <v>1289</v>
      </c>
      <c r="E421" s="145">
        <v>100</v>
      </c>
    </row>
    <row r="422" spans="1:5" x14ac:dyDescent="0.3">
      <c r="A422" t="s">
        <v>1644</v>
      </c>
      <c r="B422" t="s">
        <v>1645</v>
      </c>
      <c r="C422" t="s">
        <v>1415</v>
      </c>
      <c r="D422" t="s">
        <v>1416</v>
      </c>
      <c r="E422" s="146">
        <v>50</v>
      </c>
    </row>
    <row r="423" spans="1:5" x14ac:dyDescent="0.3">
      <c r="A423" t="s">
        <v>122</v>
      </c>
      <c r="B423" t="s">
        <v>1646</v>
      </c>
      <c r="C423" t="s">
        <v>1106</v>
      </c>
      <c r="D423" t="s">
        <v>1107</v>
      </c>
      <c r="E423" s="145">
        <v>20</v>
      </c>
    </row>
    <row r="424" spans="1:5" x14ac:dyDescent="0.3">
      <c r="A424" t="s">
        <v>1647</v>
      </c>
      <c r="B424" t="s">
        <v>1648</v>
      </c>
      <c r="C424" t="s">
        <v>1532</v>
      </c>
      <c r="D424" t="s">
        <v>1289</v>
      </c>
      <c r="E424" s="146">
        <v>21</v>
      </c>
    </row>
    <row r="425" spans="1:5" x14ac:dyDescent="0.3">
      <c r="A425" t="s">
        <v>1649</v>
      </c>
      <c r="B425" t="s">
        <v>1650</v>
      </c>
      <c r="C425" t="s">
        <v>1099</v>
      </c>
      <c r="D425" t="s">
        <v>1090</v>
      </c>
      <c r="E425" s="145">
        <v>1</v>
      </c>
    </row>
    <row r="426" spans="1:5" x14ac:dyDescent="0.3">
      <c r="A426" t="s">
        <v>1651</v>
      </c>
      <c r="B426" t="s">
        <v>1652</v>
      </c>
      <c r="C426" t="s">
        <v>1220</v>
      </c>
      <c r="D426" t="s">
        <v>1221</v>
      </c>
      <c r="E426" s="146">
        <v>5</v>
      </c>
    </row>
    <row r="427" spans="1:5" x14ac:dyDescent="0.3">
      <c r="A427" t="s">
        <v>1653</v>
      </c>
      <c r="B427" t="s">
        <v>1654</v>
      </c>
      <c r="C427" t="s">
        <v>1638</v>
      </c>
      <c r="D427" t="s">
        <v>1221</v>
      </c>
      <c r="E427" s="145">
        <v>7</v>
      </c>
    </row>
    <row r="428" spans="1:5" x14ac:dyDescent="0.3">
      <c r="A428" t="s">
        <v>1655</v>
      </c>
      <c r="B428" t="s">
        <v>1656</v>
      </c>
      <c r="C428" t="s">
        <v>1297</v>
      </c>
      <c r="D428" t="s">
        <v>1289</v>
      </c>
      <c r="E428" s="146">
        <v>2</v>
      </c>
    </row>
    <row r="429" spans="1:5" x14ac:dyDescent="0.3">
      <c r="A429" t="s">
        <v>1657</v>
      </c>
      <c r="B429" t="s">
        <v>1658</v>
      </c>
      <c r="C429" t="s">
        <v>1293</v>
      </c>
      <c r="D429" t="s">
        <v>1289</v>
      </c>
      <c r="E429" s="145">
        <v>15</v>
      </c>
    </row>
    <row r="430" spans="1:5" x14ac:dyDescent="0.3">
      <c r="A430" t="s">
        <v>1659</v>
      </c>
      <c r="B430" t="s">
        <v>1660</v>
      </c>
      <c r="C430" t="s">
        <v>1151</v>
      </c>
      <c r="D430" t="s">
        <v>1152</v>
      </c>
      <c r="E430" s="146">
        <v>10</v>
      </c>
    </row>
    <row r="431" spans="1:5" x14ac:dyDescent="0.3">
      <c r="A431" t="s">
        <v>1661</v>
      </c>
      <c r="B431" t="s">
        <v>1662</v>
      </c>
      <c r="C431" t="s">
        <v>1151</v>
      </c>
      <c r="D431" t="s">
        <v>1152</v>
      </c>
      <c r="E431" s="145">
        <v>6</v>
      </c>
    </row>
    <row r="432" spans="1:5" x14ac:dyDescent="0.3">
      <c r="A432" t="s">
        <v>1663</v>
      </c>
      <c r="B432" t="s">
        <v>1664</v>
      </c>
      <c r="C432" t="s">
        <v>1293</v>
      </c>
      <c r="D432" t="s">
        <v>1289</v>
      </c>
      <c r="E432" s="146">
        <v>1</v>
      </c>
    </row>
    <row r="433" spans="1:5" x14ac:dyDescent="0.3">
      <c r="A433" t="s">
        <v>1665</v>
      </c>
      <c r="B433" t="s">
        <v>1666</v>
      </c>
      <c r="C433" t="s">
        <v>1293</v>
      </c>
      <c r="D433" t="s">
        <v>1289</v>
      </c>
      <c r="E433" s="145">
        <v>8</v>
      </c>
    </row>
    <row r="434" spans="1:5" x14ac:dyDescent="0.3">
      <c r="A434" t="s">
        <v>38</v>
      </c>
      <c r="B434" t="s">
        <v>1667</v>
      </c>
      <c r="C434" t="s">
        <v>1415</v>
      </c>
      <c r="D434" t="s">
        <v>1416</v>
      </c>
      <c r="E434" s="146"/>
    </row>
    <row r="435" spans="1:5" x14ac:dyDescent="0.3">
      <c r="A435" t="s">
        <v>160</v>
      </c>
      <c r="B435" t="s">
        <v>1668</v>
      </c>
      <c r="C435" t="s">
        <v>1293</v>
      </c>
      <c r="D435" t="s">
        <v>1289</v>
      </c>
      <c r="E435" s="145">
        <v>4</v>
      </c>
    </row>
    <row r="436" spans="1:5" x14ac:dyDescent="0.3">
      <c r="A436" t="s">
        <v>1669</v>
      </c>
      <c r="B436" t="s">
        <v>1670</v>
      </c>
      <c r="C436" t="s">
        <v>1466</v>
      </c>
      <c r="D436" t="s">
        <v>1289</v>
      </c>
      <c r="E436" s="146"/>
    </row>
    <row r="437" spans="1:5" x14ac:dyDescent="0.3">
      <c r="A437" t="s">
        <v>151</v>
      </c>
      <c r="B437" t="s">
        <v>1671</v>
      </c>
      <c r="C437" t="s">
        <v>1532</v>
      </c>
      <c r="D437" t="s">
        <v>1289</v>
      </c>
      <c r="E437" s="145"/>
    </row>
    <row r="438" spans="1:5" x14ac:dyDescent="0.3">
      <c r="A438" t="s">
        <v>156</v>
      </c>
      <c r="B438" t="s">
        <v>1672</v>
      </c>
      <c r="C438" t="s">
        <v>1293</v>
      </c>
      <c r="D438" t="s">
        <v>1289</v>
      </c>
      <c r="E438" s="146">
        <v>12</v>
      </c>
    </row>
    <row r="439" spans="1:5" x14ac:dyDescent="0.3">
      <c r="A439" t="s">
        <v>165</v>
      </c>
      <c r="B439" t="s">
        <v>1673</v>
      </c>
      <c r="C439" t="s">
        <v>1293</v>
      </c>
      <c r="D439" t="s">
        <v>1289</v>
      </c>
      <c r="E439" s="145">
        <v>6</v>
      </c>
    </row>
    <row r="440" spans="1:5" x14ac:dyDescent="0.3">
      <c r="A440" t="s">
        <v>175</v>
      </c>
      <c r="B440" t="s">
        <v>1674</v>
      </c>
      <c r="C440" t="s">
        <v>1504</v>
      </c>
      <c r="D440" t="s">
        <v>1107</v>
      </c>
      <c r="E440" s="146">
        <v>38</v>
      </c>
    </row>
    <row r="441" spans="1:5" x14ac:dyDescent="0.3">
      <c r="A441" t="s">
        <v>1675</v>
      </c>
      <c r="B441" t="s">
        <v>1225</v>
      </c>
      <c r="C441" t="s">
        <v>1220</v>
      </c>
      <c r="D441" t="s">
        <v>1221</v>
      </c>
      <c r="E441" s="145">
        <v>300</v>
      </c>
    </row>
    <row r="442" spans="1:5" x14ac:dyDescent="0.3">
      <c r="A442" t="s">
        <v>1676</v>
      </c>
      <c r="B442" t="s">
        <v>1677</v>
      </c>
      <c r="C442" t="s">
        <v>1678</v>
      </c>
      <c r="D442" t="s">
        <v>1221</v>
      </c>
      <c r="E442" s="146">
        <v>12</v>
      </c>
    </row>
    <row r="443" spans="1:5" x14ac:dyDescent="0.3">
      <c r="A443" t="s">
        <v>194</v>
      </c>
      <c r="B443" t="s">
        <v>1679</v>
      </c>
      <c r="C443" t="s">
        <v>1220</v>
      </c>
      <c r="D443" t="s">
        <v>1221</v>
      </c>
      <c r="E443" s="145">
        <v>1</v>
      </c>
    </row>
    <row r="444" spans="1:5" x14ac:dyDescent="0.3">
      <c r="A444" t="s">
        <v>1680</v>
      </c>
      <c r="B444" t="s">
        <v>1681</v>
      </c>
      <c r="C444" t="s">
        <v>1293</v>
      </c>
      <c r="D444" t="s">
        <v>1289</v>
      </c>
      <c r="E444" s="146">
        <v>12</v>
      </c>
    </row>
    <row r="445" spans="1:5" x14ac:dyDescent="0.3">
      <c r="A445" t="s">
        <v>1682</v>
      </c>
      <c r="B445" t="s">
        <v>1683</v>
      </c>
      <c r="C445" t="s">
        <v>1504</v>
      </c>
      <c r="D445" t="s">
        <v>1107</v>
      </c>
      <c r="E445" s="145"/>
    </row>
    <row r="446" spans="1:5" x14ac:dyDescent="0.3">
      <c r="A446" t="s">
        <v>1684</v>
      </c>
      <c r="B446" t="s">
        <v>1685</v>
      </c>
      <c r="C446" t="s">
        <v>1686</v>
      </c>
      <c r="D446" t="s">
        <v>1289</v>
      </c>
      <c r="E446" s="146">
        <v>50</v>
      </c>
    </row>
    <row r="447" spans="1:5" x14ac:dyDescent="0.3">
      <c r="A447" t="s">
        <v>1687</v>
      </c>
      <c r="B447" t="s">
        <v>1688</v>
      </c>
      <c r="C447" t="s">
        <v>1504</v>
      </c>
      <c r="D447" t="s">
        <v>1107</v>
      </c>
      <c r="E447" s="145">
        <v>22</v>
      </c>
    </row>
    <row r="448" spans="1:5" x14ac:dyDescent="0.3">
      <c r="A448" t="s">
        <v>1441</v>
      </c>
      <c r="B448" t="s">
        <v>1689</v>
      </c>
      <c r="C448" t="s">
        <v>1431</v>
      </c>
      <c r="D448" t="s">
        <v>1416</v>
      </c>
      <c r="E448" s="146">
        <v>14</v>
      </c>
    </row>
    <row r="449" spans="1:5" x14ac:dyDescent="0.3">
      <c r="A449" t="s">
        <v>1690</v>
      </c>
      <c r="B449" t="s">
        <v>1691</v>
      </c>
      <c r="C449" t="s">
        <v>1532</v>
      </c>
      <c r="D449" t="s">
        <v>1289</v>
      </c>
      <c r="E449" s="145"/>
    </row>
    <row r="450" spans="1:5" x14ac:dyDescent="0.3">
      <c r="A450" t="s">
        <v>218</v>
      </c>
      <c r="B450" t="s">
        <v>1692</v>
      </c>
      <c r="C450" t="s">
        <v>1293</v>
      </c>
      <c r="D450" t="s">
        <v>1289</v>
      </c>
      <c r="E450" s="146">
        <v>4</v>
      </c>
    </row>
    <row r="451" spans="1:5" x14ac:dyDescent="0.3">
      <c r="A451" t="s">
        <v>486</v>
      </c>
      <c r="B451" t="s">
        <v>1693</v>
      </c>
      <c r="C451" t="s">
        <v>1151</v>
      </c>
      <c r="D451" t="s">
        <v>1152</v>
      </c>
      <c r="E451" s="145">
        <v>1</v>
      </c>
    </row>
    <row r="452" spans="1:5" x14ac:dyDescent="0.3">
      <c r="A452" t="s">
        <v>473</v>
      </c>
      <c r="B452" t="s">
        <v>1609</v>
      </c>
      <c r="C452" t="s">
        <v>1297</v>
      </c>
      <c r="D452" t="s">
        <v>1289</v>
      </c>
      <c r="E452" s="146">
        <v>3</v>
      </c>
    </row>
    <row r="453" spans="1:5" x14ac:dyDescent="0.3">
      <c r="A453" t="s">
        <v>222</v>
      </c>
      <c r="B453" t="s">
        <v>1694</v>
      </c>
      <c r="C453" t="s">
        <v>1293</v>
      </c>
      <c r="D453" t="s">
        <v>1289</v>
      </c>
      <c r="E453" s="145">
        <v>4</v>
      </c>
    </row>
    <row r="454" spans="1:5" x14ac:dyDescent="0.3">
      <c r="A454" t="s">
        <v>496</v>
      </c>
      <c r="B454" t="s">
        <v>1695</v>
      </c>
      <c r="C454" t="s">
        <v>1504</v>
      </c>
      <c r="D454" t="s">
        <v>1107</v>
      </c>
      <c r="E454" s="146">
        <v>500</v>
      </c>
    </row>
    <row r="455" spans="1:5" x14ac:dyDescent="0.3">
      <c r="A455" t="s">
        <v>170</v>
      </c>
      <c r="B455" t="s">
        <v>1696</v>
      </c>
      <c r="C455" t="s">
        <v>1297</v>
      </c>
      <c r="D455" t="s">
        <v>1289</v>
      </c>
      <c r="E455" s="145">
        <v>2</v>
      </c>
    </row>
    <row r="456" spans="1:5" x14ac:dyDescent="0.3">
      <c r="A456" t="s">
        <v>1391</v>
      </c>
      <c r="B456" t="s">
        <v>1697</v>
      </c>
      <c r="C456" t="s">
        <v>1293</v>
      </c>
      <c r="D456" t="s">
        <v>1289</v>
      </c>
      <c r="E456" s="146">
        <v>1925</v>
      </c>
    </row>
    <row r="457" spans="1:5" x14ac:dyDescent="0.3">
      <c r="A457" t="s">
        <v>1698</v>
      </c>
      <c r="B457" t="s">
        <v>1699</v>
      </c>
      <c r="C457" t="s">
        <v>1266</v>
      </c>
      <c r="D457" t="s">
        <v>1267</v>
      </c>
      <c r="E457" s="145">
        <v>700</v>
      </c>
    </row>
    <row r="458" spans="1:5" x14ac:dyDescent="0.3">
      <c r="A458" t="s">
        <v>541</v>
      </c>
      <c r="B458" t="s">
        <v>1700</v>
      </c>
      <c r="C458" t="s">
        <v>1504</v>
      </c>
      <c r="D458" t="s">
        <v>1107</v>
      </c>
      <c r="E458" s="146">
        <v>14</v>
      </c>
    </row>
    <row r="459" spans="1:5" x14ac:dyDescent="0.3">
      <c r="A459" t="s">
        <v>1701</v>
      </c>
      <c r="B459" t="s">
        <v>1702</v>
      </c>
      <c r="C459" t="s">
        <v>1106</v>
      </c>
      <c r="D459" t="s">
        <v>1107</v>
      </c>
      <c r="E459" s="145"/>
    </row>
    <row r="460" spans="1:5" x14ac:dyDescent="0.3">
      <c r="A460" t="s">
        <v>553</v>
      </c>
      <c r="B460" t="s">
        <v>1703</v>
      </c>
      <c r="C460" t="s">
        <v>1106</v>
      </c>
      <c r="D460" t="s">
        <v>1107</v>
      </c>
      <c r="E460" s="146">
        <v>2</v>
      </c>
    </row>
    <row r="461" spans="1:5" x14ac:dyDescent="0.3">
      <c r="A461" t="s">
        <v>557</v>
      </c>
      <c r="B461" t="s">
        <v>1704</v>
      </c>
      <c r="C461" t="s">
        <v>1293</v>
      </c>
      <c r="D461" t="s">
        <v>1289</v>
      </c>
      <c r="E461" s="145">
        <v>4</v>
      </c>
    </row>
    <row r="462" spans="1:5" x14ac:dyDescent="0.3">
      <c r="A462" t="s">
        <v>1253</v>
      </c>
      <c r="B462" t="s">
        <v>1705</v>
      </c>
      <c r="C462" t="s">
        <v>1220</v>
      </c>
      <c r="D462" t="s">
        <v>1221</v>
      </c>
      <c r="E462" s="146"/>
    </row>
    <row r="463" spans="1:5" x14ac:dyDescent="0.3">
      <c r="A463" t="s">
        <v>1706</v>
      </c>
      <c r="B463" t="s">
        <v>1707</v>
      </c>
      <c r="C463" t="s">
        <v>1708</v>
      </c>
      <c r="D463" t="s">
        <v>1267</v>
      </c>
      <c r="E463" s="145">
        <v>1</v>
      </c>
    </row>
    <row r="464" spans="1:5" x14ac:dyDescent="0.3">
      <c r="A464" t="s">
        <v>937</v>
      </c>
      <c r="B464" t="s">
        <v>1709</v>
      </c>
      <c r="C464" t="s">
        <v>1293</v>
      </c>
      <c r="D464" t="s">
        <v>1289</v>
      </c>
      <c r="E464" s="146">
        <v>3</v>
      </c>
    </row>
    <row r="465" spans="1:5" x14ac:dyDescent="0.3">
      <c r="A465" t="s">
        <v>1710</v>
      </c>
      <c r="B465" t="s">
        <v>1711</v>
      </c>
      <c r="C465" t="s">
        <v>1466</v>
      </c>
      <c r="D465" t="s">
        <v>1289</v>
      </c>
      <c r="E465" s="145"/>
    </row>
    <row r="466" spans="1:5" x14ac:dyDescent="0.3">
      <c r="A466" t="s">
        <v>1712</v>
      </c>
      <c r="B466" t="s">
        <v>1713</v>
      </c>
      <c r="C466" t="s">
        <v>1466</v>
      </c>
      <c r="D466" t="s">
        <v>1289</v>
      </c>
      <c r="E466" s="146"/>
    </row>
    <row r="467" spans="1:5" x14ac:dyDescent="0.3">
      <c r="A467" t="s">
        <v>387</v>
      </c>
      <c r="B467" t="s">
        <v>1714</v>
      </c>
      <c r="C467" t="s">
        <v>1293</v>
      </c>
      <c r="D467" t="s">
        <v>1289</v>
      </c>
      <c r="E467" s="145">
        <v>4</v>
      </c>
    </row>
    <row r="468" spans="1:5" x14ac:dyDescent="0.3">
      <c r="A468" t="s">
        <v>945</v>
      </c>
      <c r="B468" t="s">
        <v>1715</v>
      </c>
      <c r="C468" t="s">
        <v>1297</v>
      </c>
      <c r="D468" t="s">
        <v>1289</v>
      </c>
      <c r="E468" s="146">
        <v>2</v>
      </c>
    </row>
    <row r="469" spans="1:5" x14ac:dyDescent="0.3">
      <c r="A469" t="s">
        <v>635</v>
      </c>
      <c r="B469" t="s">
        <v>1716</v>
      </c>
      <c r="C469" t="s">
        <v>1220</v>
      </c>
      <c r="D469" t="s">
        <v>1221</v>
      </c>
      <c r="E469" s="145">
        <v>4</v>
      </c>
    </row>
    <row r="470" spans="1:5" x14ac:dyDescent="0.3">
      <c r="A470" t="s">
        <v>394</v>
      </c>
      <c r="B470" t="s">
        <v>1717</v>
      </c>
      <c r="C470" t="s">
        <v>1293</v>
      </c>
      <c r="D470" t="s">
        <v>1289</v>
      </c>
      <c r="E470" s="146">
        <v>20</v>
      </c>
    </row>
    <row r="471" spans="1:5" x14ac:dyDescent="0.3">
      <c r="A471" t="s">
        <v>960</v>
      </c>
      <c r="B471" t="s">
        <v>1718</v>
      </c>
      <c r="C471" t="s">
        <v>1293</v>
      </c>
      <c r="D471" t="s">
        <v>1289</v>
      </c>
      <c r="E471" s="145">
        <v>1</v>
      </c>
    </row>
    <row r="472" spans="1:5" x14ac:dyDescent="0.3">
      <c r="A472" t="s">
        <v>407</v>
      </c>
      <c r="B472" t="s">
        <v>1719</v>
      </c>
      <c r="C472" t="s">
        <v>1199</v>
      </c>
      <c r="D472" t="s">
        <v>1195</v>
      </c>
      <c r="E472" s="146">
        <v>6</v>
      </c>
    </row>
    <row r="473" spans="1:5" x14ac:dyDescent="0.3">
      <c r="A473" t="s">
        <v>417</v>
      </c>
      <c r="B473" t="s">
        <v>1720</v>
      </c>
      <c r="C473" t="s">
        <v>1220</v>
      </c>
      <c r="D473" t="s">
        <v>1221</v>
      </c>
      <c r="E473" s="145"/>
    </row>
    <row r="474" spans="1:5" x14ac:dyDescent="0.3">
      <c r="A474" t="s">
        <v>965</v>
      </c>
      <c r="B474" t="s">
        <v>1721</v>
      </c>
      <c r="C474" t="s">
        <v>1535</v>
      </c>
      <c r="D474" t="s">
        <v>1416</v>
      </c>
      <c r="E474" s="146"/>
    </row>
    <row r="475" spans="1:5" x14ac:dyDescent="0.3">
      <c r="A475" t="s">
        <v>411</v>
      </c>
      <c r="B475" t="s">
        <v>1722</v>
      </c>
      <c r="C475" t="s">
        <v>1220</v>
      </c>
      <c r="D475" t="s">
        <v>1221</v>
      </c>
      <c r="E475" s="145">
        <v>180</v>
      </c>
    </row>
    <row r="476" spans="1:5" x14ac:dyDescent="0.3">
      <c r="A476" t="s">
        <v>967</v>
      </c>
      <c r="B476" t="s">
        <v>1723</v>
      </c>
      <c r="C476" t="s">
        <v>1293</v>
      </c>
      <c r="D476" t="s">
        <v>1289</v>
      </c>
      <c r="E476" s="146">
        <v>50</v>
      </c>
    </row>
    <row r="477" spans="1:5" x14ac:dyDescent="0.3">
      <c r="A477" t="s">
        <v>972</v>
      </c>
      <c r="B477" t="s">
        <v>1724</v>
      </c>
      <c r="C477" t="s">
        <v>1638</v>
      </c>
      <c r="D477" t="s">
        <v>1221</v>
      </c>
      <c r="E477" s="145"/>
    </row>
    <row r="478" spans="1:5" x14ac:dyDescent="0.3">
      <c r="A478" t="s">
        <v>1725</v>
      </c>
      <c r="B478" t="s">
        <v>1726</v>
      </c>
      <c r="C478" t="s">
        <v>1535</v>
      </c>
      <c r="D478" t="s">
        <v>1416</v>
      </c>
      <c r="E478" s="146"/>
    </row>
    <row r="479" spans="1:5" x14ac:dyDescent="0.3">
      <c r="A479" t="s">
        <v>1727</v>
      </c>
      <c r="B479" t="s">
        <v>1728</v>
      </c>
      <c r="C479" t="s">
        <v>1297</v>
      </c>
      <c r="D479" t="s">
        <v>1289</v>
      </c>
      <c r="E479" s="145">
        <v>100</v>
      </c>
    </row>
    <row r="480" spans="1:5" x14ac:dyDescent="0.3">
      <c r="A480" t="s">
        <v>1729</v>
      </c>
      <c r="B480" t="s">
        <v>1730</v>
      </c>
      <c r="C480" t="s">
        <v>1266</v>
      </c>
      <c r="D480" t="s">
        <v>1267</v>
      </c>
      <c r="E480" s="146"/>
    </row>
    <row r="481" spans="1:5" x14ac:dyDescent="0.3">
      <c r="A481" t="s">
        <v>1378</v>
      </c>
      <c r="B481" t="s">
        <v>1731</v>
      </c>
      <c r="C481" t="s">
        <v>1293</v>
      </c>
      <c r="D481" t="s">
        <v>1289</v>
      </c>
      <c r="E481" s="145">
        <v>25</v>
      </c>
    </row>
    <row r="482" spans="1:5" x14ac:dyDescent="0.3">
      <c r="A482" t="s">
        <v>446</v>
      </c>
      <c r="B482" t="s">
        <v>1732</v>
      </c>
      <c r="C482" t="s">
        <v>1293</v>
      </c>
      <c r="D482" t="s">
        <v>1289</v>
      </c>
      <c r="E482" s="146">
        <v>15</v>
      </c>
    </row>
    <row r="483" spans="1:5" x14ac:dyDescent="0.3">
      <c r="A483" t="s">
        <v>1733</v>
      </c>
      <c r="B483" t="s">
        <v>1734</v>
      </c>
      <c r="C483" t="s">
        <v>1504</v>
      </c>
      <c r="D483" t="s">
        <v>1107</v>
      </c>
      <c r="E483" s="145">
        <v>65</v>
      </c>
    </row>
    <row r="484" spans="1:5" x14ac:dyDescent="0.3">
      <c r="A484" t="s">
        <v>676</v>
      </c>
      <c r="B484" t="s">
        <v>1735</v>
      </c>
      <c r="C484" t="s">
        <v>1202</v>
      </c>
      <c r="D484" t="s">
        <v>1195</v>
      </c>
      <c r="E484" s="146">
        <v>2</v>
      </c>
    </row>
    <row r="485" spans="1:5" x14ac:dyDescent="0.3">
      <c r="A485" t="s">
        <v>1736</v>
      </c>
      <c r="B485" t="s">
        <v>1737</v>
      </c>
      <c r="C485" t="s">
        <v>1106</v>
      </c>
      <c r="D485" t="s">
        <v>1107</v>
      </c>
      <c r="E485" s="145">
        <v>50</v>
      </c>
    </row>
    <row r="486" spans="1:5" x14ac:dyDescent="0.3">
      <c r="A486" t="s">
        <v>1738</v>
      </c>
      <c r="B486" t="s">
        <v>1739</v>
      </c>
      <c r="C486" t="s">
        <v>1415</v>
      </c>
      <c r="D486" t="s">
        <v>1416</v>
      </c>
      <c r="E486" s="146">
        <v>75</v>
      </c>
    </row>
    <row r="487" spans="1:5" x14ac:dyDescent="0.3">
      <c r="A487" t="s">
        <v>700</v>
      </c>
      <c r="B487" t="s">
        <v>1740</v>
      </c>
      <c r="C487" t="s">
        <v>1220</v>
      </c>
      <c r="D487" t="s">
        <v>1221</v>
      </c>
      <c r="E487" s="145">
        <v>8</v>
      </c>
    </row>
    <row r="488" spans="1:5" x14ac:dyDescent="0.3">
      <c r="A488" t="s">
        <v>1741</v>
      </c>
      <c r="B488" t="s">
        <v>1742</v>
      </c>
      <c r="C488" t="s">
        <v>1743</v>
      </c>
      <c r="D488" t="s">
        <v>1289</v>
      </c>
      <c r="E488" s="146"/>
    </row>
    <row r="489" spans="1:5" x14ac:dyDescent="0.3">
      <c r="A489" t="s">
        <v>1744</v>
      </c>
      <c r="B489" t="s">
        <v>1745</v>
      </c>
      <c r="C489" t="s">
        <v>1746</v>
      </c>
      <c r="D489" t="s">
        <v>1076</v>
      </c>
      <c r="E489" s="145">
        <v>6</v>
      </c>
    </row>
    <row r="490" spans="1:5" x14ac:dyDescent="0.3">
      <c r="A490" t="s">
        <v>441</v>
      </c>
      <c r="B490" t="s">
        <v>1747</v>
      </c>
      <c r="C490" t="s">
        <v>1220</v>
      </c>
      <c r="D490" t="s">
        <v>1221</v>
      </c>
      <c r="E490" s="146">
        <v>50</v>
      </c>
    </row>
    <row r="491" spans="1:5" x14ac:dyDescent="0.3">
      <c r="A491" t="s">
        <v>1748</v>
      </c>
      <c r="B491" t="s">
        <v>1749</v>
      </c>
      <c r="C491" t="s">
        <v>1106</v>
      </c>
      <c r="D491" t="s">
        <v>1107</v>
      </c>
      <c r="E491" s="145">
        <v>25</v>
      </c>
    </row>
    <row r="492" spans="1:5" x14ac:dyDescent="0.3">
      <c r="A492" t="s">
        <v>1750</v>
      </c>
      <c r="B492" t="s">
        <v>1751</v>
      </c>
      <c r="C492" t="s">
        <v>1466</v>
      </c>
      <c r="D492" t="s">
        <v>1289</v>
      </c>
      <c r="E492" s="146">
        <v>8</v>
      </c>
    </row>
    <row r="493" spans="1:5" x14ac:dyDescent="0.3">
      <c r="A493" t="s">
        <v>1752</v>
      </c>
      <c r="B493" t="s">
        <v>1438</v>
      </c>
      <c r="C493" t="s">
        <v>1420</v>
      </c>
      <c r="D493" t="s">
        <v>1416</v>
      </c>
      <c r="E493" s="145">
        <v>35</v>
      </c>
    </row>
    <row r="494" spans="1:5" x14ac:dyDescent="0.3">
      <c r="A494" t="s">
        <v>1753</v>
      </c>
      <c r="B494" t="s">
        <v>1754</v>
      </c>
      <c r="C494" t="s">
        <v>1293</v>
      </c>
      <c r="D494" t="s">
        <v>1289</v>
      </c>
      <c r="E494" s="146">
        <v>6</v>
      </c>
    </row>
    <row r="495" spans="1:5" x14ac:dyDescent="0.3">
      <c r="A495" t="s">
        <v>1755</v>
      </c>
      <c r="B495" t="s">
        <v>1756</v>
      </c>
      <c r="C495" t="s">
        <v>1415</v>
      </c>
      <c r="D495" t="s">
        <v>1416</v>
      </c>
      <c r="E495" s="145">
        <v>5</v>
      </c>
    </row>
    <row r="496" spans="1:5" x14ac:dyDescent="0.3">
      <c r="A496" t="s">
        <v>1757</v>
      </c>
      <c r="B496" t="s">
        <v>1758</v>
      </c>
      <c r="C496" t="s">
        <v>1223</v>
      </c>
      <c r="D496" t="s">
        <v>1221</v>
      </c>
      <c r="E496" s="146">
        <v>1</v>
      </c>
    </row>
    <row r="497" spans="1:5" x14ac:dyDescent="0.3">
      <c r="A497" t="s">
        <v>1759</v>
      </c>
      <c r="B497" t="s">
        <v>1760</v>
      </c>
      <c r="C497" t="s">
        <v>1293</v>
      </c>
      <c r="D497" t="s">
        <v>1289</v>
      </c>
      <c r="E497" s="145">
        <v>10</v>
      </c>
    </row>
    <row r="498" spans="1:5" x14ac:dyDescent="0.3">
      <c r="A498" t="s">
        <v>1761</v>
      </c>
      <c r="B498" t="s">
        <v>1762</v>
      </c>
      <c r="C498" t="s">
        <v>1445</v>
      </c>
      <c r="D498" t="s">
        <v>1416</v>
      </c>
      <c r="E498" s="146">
        <v>25</v>
      </c>
    </row>
    <row r="499" spans="1:5" x14ac:dyDescent="0.3">
      <c r="A499" t="s">
        <v>1763</v>
      </c>
      <c r="B499" t="s">
        <v>1764</v>
      </c>
      <c r="C499" t="s">
        <v>1765</v>
      </c>
      <c r="D499" t="s">
        <v>1090</v>
      </c>
      <c r="E499" s="145">
        <v>8</v>
      </c>
    </row>
    <row r="500" spans="1:5" x14ac:dyDescent="0.3">
      <c r="A500" t="s">
        <v>1766</v>
      </c>
      <c r="B500" t="s">
        <v>1767</v>
      </c>
      <c r="C500" t="s">
        <v>1297</v>
      </c>
      <c r="D500" t="s">
        <v>1289</v>
      </c>
      <c r="E500" s="146">
        <v>1</v>
      </c>
    </row>
    <row r="501" spans="1:5" x14ac:dyDescent="0.3">
      <c r="A501" t="s">
        <v>1768</v>
      </c>
      <c r="B501" t="s">
        <v>1769</v>
      </c>
      <c r="C501" t="s">
        <v>1499</v>
      </c>
      <c r="D501" t="s">
        <v>1152</v>
      </c>
      <c r="E501" s="145">
        <v>1</v>
      </c>
    </row>
    <row r="502" spans="1:5" x14ac:dyDescent="0.3">
      <c r="A502" t="s">
        <v>1770</v>
      </c>
      <c r="B502" t="s">
        <v>1771</v>
      </c>
      <c r="C502" t="s">
        <v>1078</v>
      </c>
      <c r="D502" t="s">
        <v>1076</v>
      </c>
      <c r="E502" s="146">
        <v>12</v>
      </c>
    </row>
    <row r="503" spans="1:5" x14ac:dyDescent="0.3">
      <c r="A503" t="s">
        <v>1772</v>
      </c>
      <c r="B503" t="s">
        <v>1773</v>
      </c>
      <c r="C503" t="s">
        <v>1535</v>
      </c>
      <c r="D503" t="s">
        <v>1416</v>
      </c>
      <c r="E503" s="145">
        <v>85</v>
      </c>
    </row>
    <row r="504" spans="1:5" x14ac:dyDescent="0.3">
      <c r="A504" t="s">
        <v>1774</v>
      </c>
      <c r="B504" t="s">
        <v>1775</v>
      </c>
      <c r="C504" t="s">
        <v>1415</v>
      </c>
      <c r="D504" t="s">
        <v>1416</v>
      </c>
      <c r="E504" s="146">
        <v>2</v>
      </c>
    </row>
    <row r="505" spans="1:5" x14ac:dyDescent="0.3">
      <c r="A505" t="s">
        <v>1776</v>
      </c>
      <c r="B505" t="s">
        <v>1777</v>
      </c>
      <c r="C505" t="s">
        <v>1297</v>
      </c>
      <c r="D505" t="s">
        <v>1289</v>
      </c>
      <c r="E505" s="145">
        <v>2</v>
      </c>
    </row>
    <row r="506" spans="1:5" x14ac:dyDescent="0.3">
      <c r="A506" t="s">
        <v>1778</v>
      </c>
      <c r="B506" t="s">
        <v>1779</v>
      </c>
      <c r="C506" t="s">
        <v>1293</v>
      </c>
      <c r="D506" t="s">
        <v>1289</v>
      </c>
      <c r="E506" s="146">
        <v>55</v>
      </c>
    </row>
    <row r="507" spans="1:5" x14ac:dyDescent="0.3">
      <c r="A507" t="s">
        <v>1780</v>
      </c>
      <c r="B507" t="s">
        <v>1781</v>
      </c>
      <c r="C507" t="s">
        <v>1293</v>
      </c>
      <c r="D507" t="s">
        <v>1289</v>
      </c>
      <c r="E507" s="145">
        <v>38</v>
      </c>
    </row>
    <row r="508" spans="1:5" x14ac:dyDescent="0.3">
      <c r="A508" t="s">
        <v>1782</v>
      </c>
      <c r="B508" t="s">
        <v>1783</v>
      </c>
      <c r="C508" t="s">
        <v>1466</v>
      </c>
      <c r="D508" t="s">
        <v>1289</v>
      </c>
      <c r="E508" s="146">
        <v>1</v>
      </c>
    </row>
    <row r="509" spans="1:5" x14ac:dyDescent="0.3">
      <c r="A509" t="s">
        <v>1784</v>
      </c>
      <c r="B509" t="s">
        <v>1785</v>
      </c>
      <c r="C509" t="s">
        <v>1106</v>
      </c>
      <c r="D509" t="s">
        <v>1107</v>
      </c>
      <c r="E509" s="145">
        <v>1</v>
      </c>
    </row>
    <row r="510" spans="1:5" x14ac:dyDescent="0.3">
      <c r="A510" t="s">
        <v>1192</v>
      </c>
      <c r="B510" t="s">
        <v>1786</v>
      </c>
      <c r="C510" t="s">
        <v>1151</v>
      </c>
      <c r="D510" t="s">
        <v>1152</v>
      </c>
      <c r="E510" s="146">
        <v>400</v>
      </c>
    </row>
    <row r="511" spans="1:5" x14ac:dyDescent="0.3">
      <c r="A511" t="s">
        <v>782</v>
      </c>
      <c r="B511" t="s">
        <v>1787</v>
      </c>
      <c r="C511" t="s">
        <v>1297</v>
      </c>
      <c r="D511" t="s">
        <v>1289</v>
      </c>
      <c r="E511" s="145">
        <v>8</v>
      </c>
    </row>
    <row r="512" spans="1:5" x14ac:dyDescent="0.3">
      <c r="A512" t="s">
        <v>255</v>
      </c>
      <c r="B512" t="s">
        <v>1788</v>
      </c>
      <c r="C512" t="s">
        <v>1297</v>
      </c>
      <c r="D512" t="s">
        <v>1289</v>
      </c>
      <c r="E512" s="146"/>
    </row>
    <row r="513" spans="1:5" x14ac:dyDescent="0.3">
      <c r="A513" t="s">
        <v>1789</v>
      </c>
      <c r="B513" t="s">
        <v>1790</v>
      </c>
      <c r="C513" t="s">
        <v>1106</v>
      </c>
      <c r="D513" t="s">
        <v>1107</v>
      </c>
      <c r="E513" s="145">
        <v>190</v>
      </c>
    </row>
    <row r="514" spans="1:5" x14ac:dyDescent="0.3">
      <c r="A514" t="s">
        <v>1791</v>
      </c>
      <c r="B514" t="s">
        <v>1792</v>
      </c>
      <c r="C514" t="s">
        <v>1793</v>
      </c>
      <c r="D514" t="s">
        <v>1289</v>
      </c>
      <c r="E514" s="146">
        <v>1</v>
      </c>
    </row>
    <row r="515" spans="1:5" x14ac:dyDescent="0.3">
      <c r="A515" t="s">
        <v>491</v>
      </c>
      <c r="B515" t="s">
        <v>1794</v>
      </c>
      <c r="C515" t="s">
        <v>1293</v>
      </c>
      <c r="D515" t="s">
        <v>1289</v>
      </c>
      <c r="E515" s="145">
        <v>1</v>
      </c>
    </row>
    <row r="516" spans="1:5" x14ac:dyDescent="0.3">
      <c r="A516" t="s">
        <v>1795</v>
      </c>
      <c r="B516" t="s">
        <v>1796</v>
      </c>
      <c r="C516" t="s">
        <v>1293</v>
      </c>
      <c r="D516" t="s">
        <v>1289</v>
      </c>
      <c r="E516" s="146">
        <v>12</v>
      </c>
    </row>
    <row r="517" spans="1:5" x14ac:dyDescent="0.3">
      <c r="A517" t="s">
        <v>725</v>
      </c>
      <c r="B517" t="s">
        <v>1797</v>
      </c>
      <c r="C517" t="s">
        <v>1220</v>
      </c>
      <c r="D517" t="s">
        <v>1221</v>
      </c>
      <c r="E517" s="145">
        <v>9</v>
      </c>
    </row>
    <row r="518" spans="1:5" x14ac:dyDescent="0.3">
      <c r="A518" t="s">
        <v>1798</v>
      </c>
      <c r="B518" t="s">
        <v>1799</v>
      </c>
      <c r="C518" t="s">
        <v>1106</v>
      </c>
      <c r="D518" t="s">
        <v>1107</v>
      </c>
      <c r="E518" s="146">
        <v>211</v>
      </c>
    </row>
    <row r="519" spans="1:5" x14ac:dyDescent="0.3">
      <c r="A519" t="s">
        <v>1356</v>
      </c>
      <c r="B519" t="s">
        <v>1800</v>
      </c>
      <c r="C519" t="s">
        <v>1293</v>
      </c>
      <c r="D519" t="s">
        <v>1289</v>
      </c>
      <c r="E519" s="145">
        <v>11</v>
      </c>
    </row>
    <row r="520" spans="1:5" x14ac:dyDescent="0.3">
      <c r="A520" t="s">
        <v>1801</v>
      </c>
      <c r="B520" t="s">
        <v>1802</v>
      </c>
      <c r="C520" t="s">
        <v>1293</v>
      </c>
      <c r="D520" t="s">
        <v>1289</v>
      </c>
      <c r="E520" s="146">
        <v>500</v>
      </c>
    </row>
    <row r="521" spans="1:5" x14ac:dyDescent="0.3">
      <c r="A521" t="s">
        <v>1803</v>
      </c>
      <c r="B521" t="s">
        <v>1804</v>
      </c>
      <c r="C521" t="s">
        <v>1293</v>
      </c>
      <c r="D521" t="s">
        <v>1289</v>
      </c>
      <c r="E521" s="145">
        <v>1</v>
      </c>
    </row>
    <row r="522" spans="1:5" x14ac:dyDescent="0.3">
      <c r="A522" t="s">
        <v>261</v>
      </c>
      <c r="B522" t="s">
        <v>1805</v>
      </c>
      <c r="C522" t="s">
        <v>1220</v>
      </c>
      <c r="D522" t="s">
        <v>1221</v>
      </c>
      <c r="E522" s="146">
        <v>3</v>
      </c>
    </row>
    <row r="523" spans="1:5" x14ac:dyDescent="0.3">
      <c r="A523" t="s">
        <v>577</v>
      </c>
      <c r="B523" t="s">
        <v>1806</v>
      </c>
      <c r="C523" t="s">
        <v>1420</v>
      </c>
      <c r="D523" t="s">
        <v>1416</v>
      </c>
      <c r="E523" s="145">
        <v>2</v>
      </c>
    </row>
    <row r="524" spans="1:5" x14ac:dyDescent="0.3">
      <c r="A524" t="s">
        <v>776</v>
      </c>
      <c r="B524" t="s">
        <v>1807</v>
      </c>
      <c r="C524" t="s">
        <v>1220</v>
      </c>
      <c r="D524" t="s">
        <v>1221</v>
      </c>
      <c r="E524" s="146">
        <v>3</v>
      </c>
    </row>
    <row r="525" spans="1:5" x14ac:dyDescent="0.3">
      <c r="A525" t="s">
        <v>791</v>
      </c>
      <c r="B525" t="s">
        <v>1808</v>
      </c>
      <c r="C525" t="s">
        <v>1297</v>
      </c>
      <c r="D525" t="s">
        <v>1289</v>
      </c>
      <c r="E525" s="145">
        <v>7</v>
      </c>
    </row>
    <row r="526" spans="1:5" x14ac:dyDescent="0.3">
      <c r="A526" t="s">
        <v>206</v>
      </c>
      <c r="B526" t="s">
        <v>1809</v>
      </c>
      <c r="C526" t="s">
        <v>1293</v>
      </c>
      <c r="D526" t="s">
        <v>1289</v>
      </c>
      <c r="E526" s="146">
        <v>1</v>
      </c>
    </row>
    <row r="527" spans="1:5" x14ac:dyDescent="0.3">
      <c r="A527" t="s">
        <v>1810</v>
      </c>
      <c r="B527" t="s">
        <v>1811</v>
      </c>
      <c r="C527" t="s">
        <v>1408</v>
      </c>
      <c r="D527" t="s">
        <v>1405</v>
      </c>
      <c r="E527" s="145">
        <v>200</v>
      </c>
    </row>
    <row r="528" spans="1:5" x14ac:dyDescent="0.3">
      <c r="A528" t="s">
        <v>985</v>
      </c>
      <c r="B528" t="s">
        <v>1812</v>
      </c>
      <c r="C528" t="s">
        <v>1638</v>
      </c>
      <c r="D528" t="s">
        <v>1221</v>
      </c>
      <c r="E528" s="146"/>
    </row>
    <row r="529" spans="1:5" x14ac:dyDescent="0.3">
      <c r="A529" t="s">
        <v>1813</v>
      </c>
      <c r="B529" t="s">
        <v>1814</v>
      </c>
      <c r="C529" t="s">
        <v>1220</v>
      </c>
      <c r="D529" t="s">
        <v>1221</v>
      </c>
      <c r="E529" s="145">
        <v>1</v>
      </c>
    </row>
    <row r="530" spans="1:5" x14ac:dyDescent="0.3">
      <c r="A530" t="s">
        <v>62</v>
      </c>
      <c r="B530" t="s">
        <v>1815</v>
      </c>
      <c r="C530" t="s">
        <v>1220</v>
      </c>
      <c r="D530" t="s">
        <v>1221</v>
      </c>
      <c r="E530" s="146"/>
    </row>
    <row r="531" spans="1:5" x14ac:dyDescent="0.3">
      <c r="A531" t="s">
        <v>1816</v>
      </c>
      <c r="B531" t="s">
        <v>1817</v>
      </c>
      <c r="C531" t="s">
        <v>1220</v>
      </c>
      <c r="D531" t="s">
        <v>1221</v>
      </c>
      <c r="E531" s="145">
        <v>300</v>
      </c>
    </row>
    <row r="532" spans="1:5" x14ac:dyDescent="0.3">
      <c r="A532" t="s">
        <v>278</v>
      </c>
      <c r="B532" t="s">
        <v>1229</v>
      </c>
      <c r="C532" t="s">
        <v>1220</v>
      </c>
      <c r="D532" t="s">
        <v>1221</v>
      </c>
      <c r="E532" s="146"/>
    </row>
    <row r="533" spans="1:5" x14ac:dyDescent="0.3">
      <c r="A533" t="s">
        <v>341</v>
      </c>
      <c r="B533" t="s">
        <v>1818</v>
      </c>
      <c r="C533" t="s">
        <v>1106</v>
      </c>
      <c r="D533" t="s">
        <v>1107</v>
      </c>
      <c r="E533" s="145">
        <v>107</v>
      </c>
    </row>
    <row r="534" spans="1:5" x14ac:dyDescent="0.3">
      <c r="A534" t="s">
        <v>1819</v>
      </c>
      <c r="B534" t="s">
        <v>1820</v>
      </c>
      <c r="C534" t="s">
        <v>1293</v>
      </c>
      <c r="D534" t="s">
        <v>1289</v>
      </c>
      <c r="E534" s="146">
        <v>3</v>
      </c>
    </row>
    <row r="535" spans="1:5" x14ac:dyDescent="0.3">
      <c r="A535" t="s">
        <v>1821</v>
      </c>
      <c r="B535" t="s">
        <v>1822</v>
      </c>
      <c r="C535" t="s">
        <v>1293</v>
      </c>
      <c r="D535" t="s">
        <v>1289</v>
      </c>
      <c r="E535" s="145">
        <v>10</v>
      </c>
    </row>
    <row r="536" spans="1:5" x14ac:dyDescent="0.3">
      <c r="A536" t="s">
        <v>1233</v>
      </c>
      <c r="B536" t="s">
        <v>1232</v>
      </c>
      <c r="C536" t="s">
        <v>1220</v>
      </c>
      <c r="D536" t="s">
        <v>1221</v>
      </c>
      <c r="E536" s="146">
        <v>100</v>
      </c>
    </row>
    <row r="537" spans="1:5" x14ac:dyDescent="0.3">
      <c r="A537" t="s">
        <v>1248</v>
      </c>
      <c r="B537" t="s">
        <v>1823</v>
      </c>
      <c r="C537" t="s">
        <v>1220</v>
      </c>
      <c r="D537" t="s">
        <v>1221</v>
      </c>
      <c r="E537" s="145"/>
    </row>
    <row r="538" spans="1:5" x14ac:dyDescent="0.3">
      <c r="A538" t="s">
        <v>1824</v>
      </c>
      <c r="B538" t="s">
        <v>1825</v>
      </c>
      <c r="C538" t="s">
        <v>1220</v>
      </c>
      <c r="D538" t="s">
        <v>1221</v>
      </c>
      <c r="E538" s="146">
        <v>1700</v>
      </c>
    </row>
    <row r="539" spans="1:5" x14ac:dyDescent="0.3">
      <c r="A539" t="s">
        <v>1826</v>
      </c>
      <c r="B539" t="s">
        <v>1258</v>
      </c>
      <c r="C539" t="s">
        <v>1220</v>
      </c>
      <c r="D539" t="s">
        <v>1221</v>
      </c>
      <c r="E539" s="145">
        <v>85</v>
      </c>
    </row>
    <row r="540" spans="1:5" x14ac:dyDescent="0.3">
      <c r="A540" t="s">
        <v>580</v>
      </c>
      <c r="B540" t="s">
        <v>1827</v>
      </c>
      <c r="C540" t="s">
        <v>1106</v>
      </c>
      <c r="D540" t="s">
        <v>1107</v>
      </c>
      <c r="E540" s="146"/>
    </row>
    <row r="541" spans="1:5" x14ac:dyDescent="0.3">
      <c r="A541" t="s">
        <v>898</v>
      </c>
      <c r="B541" t="s">
        <v>1828</v>
      </c>
      <c r="C541" t="s">
        <v>1829</v>
      </c>
      <c r="D541" t="s">
        <v>1090</v>
      </c>
      <c r="E541" s="145">
        <v>2</v>
      </c>
    </row>
    <row r="542" spans="1:5" x14ac:dyDescent="0.3">
      <c r="A542" t="s">
        <v>1830</v>
      </c>
      <c r="B542" t="s">
        <v>1831</v>
      </c>
      <c r="C542" t="s">
        <v>1293</v>
      </c>
      <c r="D542" t="s">
        <v>1289</v>
      </c>
      <c r="E542" s="146">
        <v>10</v>
      </c>
    </row>
    <row r="543" spans="1:5" x14ac:dyDescent="0.3">
      <c r="A543" t="s">
        <v>1832</v>
      </c>
      <c r="B543" t="s">
        <v>1833</v>
      </c>
      <c r="C543" t="s">
        <v>1293</v>
      </c>
      <c r="D543" t="s">
        <v>1289</v>
      </c>
      <c r="E543" s="145"/>
    </row>
    <row r="544" spans="1:5" x14ac:dyDescent="0.3">
      <c r="A544" t="s">
        <v>235</v>
      </c>
      <c r="B544" t="s">
        <v>1834</v>
      </c>
      <c r="C544" t="s">
        <v>1835</v>
      </c>
      <c r="D544" t="s">
        <v>1289</v>
      </c>
      <c r="E544" s="146">
        <v>1</v>
      </c>
    </row>
    <row r="545" spans="1:5" x14ac:dyDescent="0.3">
      <c r="A545" t="s">
        <v>719</v>
      </c>
      <c r="B545" t="s">
        <v>1836</v>
      </c>
      <c r="C545" t="s">
        <v>1837</v>
      </c>
      <c r="D545" t="s">
        <v>1152</v>
      </c>
      <c r="E545" s="145">
        <v>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C77E-5CBF-46EA-8C08-29CDB957ABB1}">
  <dimension ref="A3:G59"/>
  <sheetViews>
    <sheetView zoomScale="105" workbookViewId="0">
      <selection activeCell="F12" sqref="F12"/>
    </sheetView>
  </sheetViews>
  <sheetFormatPr defaultRowHeight="14.4" x14ac:dyDescent="0.3"/>
  <cols>
    <col min="1" max="1" width="94.5546875" customWidth="1"/>
    <col min="2" max="2" width="23" bestFit="1" customWidth="1"/>
    <col min="6" max="6" width="19.5546875" customWidth="1"/>
    <col min="7" max="7" width="23.109375" customWidth="1"/>
  </cols>
  <sheetData>
    <row r="3" spans="1:7" x14ac:dyDescent="0.3">
      <c r="A3" s="118" t="s">
        <v>1062</v>
      </c>
      <c r="B3" t="s">
        <v>1838</v>
      </c>
    </row>
    <row r="4" spans="1:7" x14ac:dyDescent="0.3">
      <c r="A4" s="12">
        <v>0</v>
      </c>
      <c r="B4">
        <v>67</v>
      </c>
      <c r="F4" s="75" t="s">
        <v>1839</v>
      </c>
      <c r="G4" s="75" t="s">
        <v>1840</v>
      </c>
    </row>
    <row r="5" spans="1:7" x14ac:dyDescent="0.3">
      <c r="A5" s="12" t="s">
        <v>841</v>
      </c>
      <c r="B5">
        <v>1</v>
      </c>
      <c r="F5" s="129" t="s">
        <v>12</v>
      </c>
      <c r="G5">
        <f>SUM('DATA for 227'!M$2:M$227)</f>
        <v>18</v>
      </c>
    </row>
    <row r="6" spans="1:7" x14ac:dyDescent="0.3">
      <c r="A6" s="12" t="s">
        <v>667</v>
      </c>
      <c r="B6">
        <v>1</v>
      </c>
      <c r="F6" s="129" t="s">
        <v>13</v>
      </c>
      <c r="G6">
        <f>SUM('DATA for 227'!N$2:N$227)</f>
        <v>13</v>
      </c>
    </row>
    <row r="7" spans="1:7" x14ac:dyDescent="0.3">
      <c r="A7" s="12" t="s">
        <v>874</v>
      </c>
      <c r="B7">
        <v>1</v>
      </c>
      <c r="F7" s="129" t="s">
        <v>14</v>
      </c>
      <c r="G7">
        <f>SUM('DATA for 227'!O$2:O$227)</f>
        <v>11</v>
      </c>
    </row>
    <row r="8" spans="1:7" x14ac:dyDescent="0.3">
      <c r="A8" s="12" t="s">
        <v>205</v>
      </c>
      <c r="B8">
        <v>1</v>
      </c>
      <c r="F8" s="129" t="s">
        <v>15</v>
      </c>
      <c r="G8">
        <f>SUM('DATA for 227'!P$2:P$227)</f>
        <v>4</v>
      </c>
    </row>
    <row r="9" spans="1:7" x14ac:dyDescent="0.3">
      <c r="A9" s="12" t="s">
        <v>958</v>
      </c>
      <c r="B9">
        <v>1</v>
      </c>
      <c r="F9" s="129" t="s">
        <v>16</v>
      </c>
      <c r="G9">
        <f>SUM('DATA for 227'!Q$2:Q$227)</f>
        <v>7</v>
      </c>
    </row>
    <row r="10" spans="1:7" x14ac:dyDescent="0.3">
      <c r="A10" s="12" t="s">
        <v>516</v>
      </c>
      <c r="B10">
        <v>1</v>
      </c>
      <c r="F10" s="129" t="s">
        <v>17</v>
      </c>
      <c r="G10">
        <f>SUM('DATA for 227'!R$2:R$227)</f>
        <v>2</v>
      </c>
    </row>
    <row r="11" spans="1:7" x14ac:dyDescent="0.3">
      <c r="A11" s="12" t="s">
        <v>924</v>
      </c>
      <c r="B11">
        <v>1</v>
      </c>
      <c r="F11" s="129" t="s">
        <v>18</v>
      </c>
      <c r="G11">
        <f>SUM('DATA for 227'!S$2:S$227)</f>
        <v>1</v>
      </c>
    </row>
    <row r="12" spans="1:7" x14ac:dyDescent="0.3">
      <c r="A12" s="12" t="s">
        <v>537</v>
      </c>
      <c r="B12">
        <v>1</v>
      </c>
      <c r="F12" s="129" t="s">
        <v>19</v>
      </c>
      <c r="G12">
        <f>SUM('DATA for 227'!T$2:T$227)</f>
        <v>8</v>
      </c>
    </row>
    <row r="13" spans="1:7" x14ac:dyDescent="0.3">
      <c r="A13" s="12" t="s">
        <v>806</v>
      </c>
      <c r="B13">
        <v>1</v>
      </c>
    </row>
    <row r="14" spans="1:7" x14ac:dyDescent="0.3">
      <c r="A14" s="12" t="s">
        <v>1007</v>
      </c>
      <c r="B14">
        <v>1</v>
      </c>
    </row>
    <row r="15" spans="1:7" x14ac:dyDescent="0.3">
      <c r="A15" s="12" t="s">
        <v>729</v>
      </c>
      <c r="B15">
        <v>1</v>
      </c>
    </row>
    <row r="16" spans="1:7" x14ac:dyDescent="0.3">
      <c r="A16" s="12" t="s">
        <v>736</v>
      </c>
      <c r="B16">
        <v>1</v>
      </c>
    </row>
    <row r="17" spans="1:2" x14ac:dyDescent="0.3">
      <c r="A17" s="12" t="s">
        <v>150</v>
      </c>
      <c r="B17">
        <v>1</v>
      </c>
    </row>
    <row r="18" spans="1:2" x14ac:dyDescent="0.3">
      <c r="A18" s="12" t="s">
        <v>610</v>
      </c>
      <c r="B18">
        <v>1</v>
      </c>
    </row>
    <row r="19" spans="1:2" x14ac:dyDescent="0.3">
      <c r="A19" s="12" t="s">
        <v>573</v>
      </c>
      <c r="B19">
        <v>1</v>
      </c>
    </row>
    <row r="20" spans="1:2" x14ac:dyDescent="0.3">
      <c r="A20" s="12" t="s">
        <v>584</v>
      </c>
      <c r="B20">
        <v>1</v>
      </c>
    </row>
    <row r="21" spans="1:2" x14ac:dyDescent="0.3">
      <c r="A21" s="12" t="s">
        <v>753</v>
      </c>
      <c r="B21">
        <v>1</v>
      </c>
    </row>
    <row r="22" spans="1:2" x14ac:dyDescent="0.3">
      <c r="A22" s="12" t="s">
        <v>617</v>
      </c>
      <c r="B22">
        <v>2</v>
      </c>
    </row>
    <row r="23" spans="1:2" x14ac:dyDescent="0.3">
      <c r="A23" s="12" t="s">
        <v>685</v>
      </c>
      <c r="B23">
        <v>1</v>
      </c>
    </row>
    <row r="24" spans="1:2" x14ac:dyDescent="0.3">
      <c r="A24" s="12" t="s">
        <v>249</v>
      </c>
      <c r="B24">
        <v>2</v>
      </c>
    </row>
    <row r="25" spans="1:2" x14ac:dyDescent="0.3">
      <c r="A25" s="12" t="s">
        <v>105</v>
      </c>
      <c r="B25">
        <v>1</v>
      </c>
    </row>
    <row r="26" spans="1:2" x14ac:dyDescent="0.3">
      <c r="A26" s="12" t="s">
        <v>847</v>
      </c>
      <c r="B26">
        <v>1</v>
      </c>
    </row>
    <row r="27" spans="1:2" x14ac:dyDescent="0.3">
      <c r="A27" s="12" t="s">
        <v>662</v>
      </c>
      <c r="B27">
        <v>1</v>
      </c>
    </row>
    <row r="28" spans="1:2" x14ac:dyDescent="0.3">
      <c r="A28" s="12" t="s">
        <v>142</v>
      </c>
      <c r="B28">
        <v>1</v>
      </c>
    </row>
    <row r="29" spans="1:2" x14ac:dyDescent="0.3">
      <c r="A29" s="12" t="s">
        <v>451</v>
      </c>
      <c r="B29">
        <v>1</v>
      </c>
    </row>
    <row r="30" spans="1:2" x14ac:dyDescent="0.3">
      <c r="A30" s="12" t="s">
        <v>83</v>
      </c>
      <c r="B30">
        <v>1</v>
      </c>
    </row>
    <row r="31" spans="1:2" x14ac:dyDescent="0.3">
      <c r="A31" s="12" t="s">
        <v>814</v>
      </c>
      <c r="B31">
        <v>1</v>
      </c>
    </row>
    <row r="32" spans="1:2" x14ac:dyDescent="0.3">
      <c r="A32" s="12" t="s">
        <v>711</v>
      </c>
      <c r="B32">
        <v>1</v>
      </c>
    </row>
    <row r="33" spans="1:2" x14ac:dyDescent="0.3">
      <c r="A33" s="12" t="s">
        <v>704</v>
      </c>
      <c r="B33">
        <v>1</v>
      </c>
    </row>
    <row r="34" spans="1:2" x14ac:dyDescent="0.3">
      <c r="A34" s="12" t="s">
        <v>428</v>
      </c>
      <c r="B34">
        <v>1</v>
      </c>
    </row>
    <row r="35" spans="1:2" x14ac:dyDescent="0.3">
      <c r="A35" s="12" t="s">
        <v>1026</v>
      </c>
      <c r="B35">
        <v>1</v>
      </c>
    </row>
    <row r="36" spans="1:2" x14ac:dyDescent="0.3">
      <c r="A36" s="12" t="s">
        <v>889</v>
      </c>
      <c r="B36">
        <v>1</v>
      </c>
    </row>
    <row r="37" spans="1:2" x14ac:dyDescent="0.3">
      <c r="A37" s="12" t="s">
        <v>545</v>
      </c>
      <c r="B37">
        <v>1</v>
      </c>
    </row>
    <row r="38" spans="1:2" x14ac:dyDescent="0.3">
      <c r="A38" s="12" t="s">
        <v>1841</v>
      </c>
      <c r="B38">
        <v>1</v>
      </c>
    </row>
    <row r="39" spans="1:2" x14ac:dyDescent="0.3">
      <c r="A39" s="12" t="s">
        <v>71</v>
      </c>
      <c r="B39">
        <v>1</v>
      </c>
    </row>
    <row r="40" spans="1:2" x14ac:dyDescent="0.3">
      <c r="A40" s="12" t="s">
        <v>350</v>
      </c>
      <c r="B40">
        <v>1</v>
      </c>
    </row>
    <row r="41" spans="1:2" x14ac:dyDescent="0.3">
      <c r="A41" s="12" t="s">
        <v>761</v>
      </c>
      <c r="B41">
        <v>1</v>
      </c>
    </row>
    <row r="42" spans="1:2" x14ac:dyDescent="0.3">
      <c r="A42" s="12" t="s">
        <v>796</v>
      </c>
      <c r="B42">
        <v>1</v>
      </c>
    </row>
    <row r="43" spans="1:2" x14ac:dyDescent="0.3">
      <c r="A43" s="12" t="s">
        <v>463</v>
      </c>
      <c r="B43">
        <v>1</v>
      </c>
    </row>
    <row r="44" spans="1:2" x14ac:dyDescent="0.3">
      <c r="A44" s="12" t="s">
        <v>868</v>
      </c>
      <c r="B44">
        <v>1</v>
      </c>
    </row>
    <row r="45" spans="1:2" x14ac:dyDescent="0.3">
      <c r="A45" s="12" t="s">
        <v>906</v>
      </c>
      <c r="B45">
        <v>1</v>
      </c>
    </row>
    <row r="46" spans="1:2" x14ac:dyDescent="0.3">
      <c r="A46" s="12" t="s">
        <v>398</v>
      </c>
      <c r="B46">
        <v>1</v>
      </c>
    </row>
    <row r="47" spans="1:2" x14ac:dyDescent="0.3">
      <c r="A47" s="12" t="s">
        <v>435</v>
      </c>
      <c r="B47">
        <v>1</v>
      </c>
    </row>
    <row r="48" spans="1:2" x14ac:dyDescent="0.3">
      <c r="A48" s="12" t="s">
        <v>623</v>
      </c>
      <c r="B48">
        <v>1</v>
      </c>
    </row>
    <row r="49" spans="1:2" x14ac:dyDescent="0.3">
      <c r="A49" s="12" t="s">
        <v>127</v>
      </c>
      <c r="B49">
        <v>1</v>
      </c>
    </row>
    <row r="50" spans="1:2" x14ac:dyDescent="0.3">
      <c r="A50" s="12" t="s">
        <v>468</v>
      </c>
      <c r="B50">
        <v>1</v>
      </c>
    </row>
    <row r="51" spans="1:2" x14ac:dyDescent="0.3">
      <c r="A51" s="12" t="s">
        <v>48</v>
      </c>
      <c r="B51">
        <v>1</v>
      </c>
    </row>
    <row r="52" spans="1:2" x14ac:dyDescent="0.3">
      <c r="A52" s="12" t="s">
        <v>716</v>
      </c>
      <c r="B52">
        <v>1</v>
      </c>
    </row>
    <row r="53" spans="1:2" x14ac:dyDescent="0.3">
      <c r="A53" s="12" t="s">
        <v>818</v>
      </c>
      <c r="B53">
        <v>1</v>
      </c>
    </row>
    <row r="54" spans="1:2" x14ac:dyDescent="0.3">
      <c r="A54" s="12" t="s">
        <v>393</v>
      </c>
      <c r="B54">
        <v>1</v>
      </c>
    </row>
    <row r="55" spans="1:2" x14ac:dyDescent="0.3">
      <c r="A55" s="12" t="s">
        <v>878</v>
      </c>
      <c r="B55">
        <v>1</v>
      </c>
    </row>
    <row r="56" spans="1:2" x14ac:dyDescent="0.3">
      <c r="A56" s="12" t="s">
        <v>358</v>
      </c>
      <c r="B56">
        <v>1</v>
      </c>
    </row>
    <row r="57" spans="1:2" x14ac:dyDescent="0.3">
      <c r="A57" s="12" t="s">
        <v>121</v>
      </c>
      <c r="B57">
        <v>1</v>
      </c>
    </row>
    <row r="58" spans="1:2" x14ac:dyDescent="0.3">
      <c r="A58" s="12" t="s">
        <v>1842</v>
      </c>
    </row>
    <row r="59" spans="1:2" x14ac:dyDescent="0.3">
      <c r="A59" s="12" t="s">
        <v>1071</v>
      </c>
      <c r="B59">
        <v>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DB8AA-139A-4AA2-A5C9-BE86DDB25B72}">
  <dimension ref="A3:H37"/>
  <sheetViews>
    <sheetView topLeftCell="A219" workbookViewId="0">
      <selection activeCell="A229" sqref="A229"/>
    </sheetView>
  </sheetViews>
  <sheetFormatPr defaultRowHeight="14.4" x14ac:dyDescent="0.3"/>
  <cols>
    <col min="1" max="1" width="17.6640625" customWidth="1"/>
    <col min="2" max="2" width="42.5546875" bestFit="1" customWidth="1"/>
    <col min="3" max="3" width="20" bestFit="1" customWidth="1"/>
    <col min="6" max="6" width="45.6640625" customWidth="1"/>
    <col min="8" max="8" width="45.44140625" bestFit="1" customWidth="1"/>
    <col min="9" max="9" width="21.109375" bestFit="1" customWidth="1"/>
    <col min="10" max="10" width="6.109375" bestFit="1" customWidth="1"/>
    <col min="11" max="11" width="10.88671875" bestFit="1" customWidth="1"/>
    <col min="12" max="12" width="4.44140625" bestFit="1" customWidth="1"/>
    <col min="13" max="13" width="6.5546875" bestFit="1" customWidth="1"/>
    <col min="14" max="14" width="5.33203125" bestFit="1" customWidth="1"/>
    <col min="15" max="15" width="6.5546875" bestFit="1" customWidth="1"/>
    <col min="16" max="16" width="28.6640625" bestFit="1" customWidth="1"/>
    <col min="17" max="17" width="29.44140625" bestFit="1" customWidth="1"/>
    <col min="18" max="18" width="9.44140625" bestFit="1" customWidth="1"/>
    <col min="19" max="19" width="26.88671875" bestFit="1" customWidth="1"/>
    <col min="20" max="20" width="8.44140625" bestFit="1" customWidth="1"/>
    <col min="21" max="21" width="19.33203125" bestFit="1" customWidth="1"/>
    <col min="22" max="22" width="29.44140625" bestFit="1" customWidth="1"/>
    <col min="23" max="23" width="45.44140625" bestFit="1" customWidth="1"/>
    <col min="24" max="24" width="13.5546875" bestFit="1" customWidth="1"/>
    <col min="25" max="25" width="13.109375" bestFit="1" customWidth="1"/>
    <col min="26" max="26" width="24.44140625" bestFit="1" customWidth="1"/>
    <col min="27" max="27" width="28.5546875" bestFit="1" customWidth="1"/>
    <col min="28" max="28" width="13.109375" bestFit="1" customWidth="1"/>
    <col min="29" max="29" width="13.5546875" bestFit="1" customWidth="1"/>
    <col min="30" max="30" width="19.44140625" bestFit="1" customWidth="1"/>
    <col min="31" max="31" width="30" bestFit="1" customWidth="1"/>
    <col min="32" max="32" width="8.44140625" bestFit="1" customWidth="1"/>
    <col min="33" max="33" width="17" bestFit="1" customWidth="1"/>
    <col min="34" max="34" width="8.5546875" bestFit="1" customWidth="1"/>
    <col min="35" max="36" width="8" bestFit="1" customWidth="1"/>
    <col min="37" max="37" width="15.44140625" bestFit="1" customWidth="1"/>
    <col min="38" max="38" width="4" bestFit="1" customWidth="1"/>
    <col min="39" max="39" width="29.88671875" bestFit="1" customWidth="1"/>
    <col min="40" max="40" width="8.44140625" bestFit="1" customWidth="1"/>
    <col min="41" max="41" width="13.109375" bestFit="1" customWidth="1"/>
    <col min="42" max="42" width="27.5546875" bestFit="1" customWidth="1"/>
    <col min="43" max="43" width="41.33203125" bestFit="1" customWidth="1"/>
    <col min="44" max="44" width="37.44140625" bestFit="1" customWidth="1"/>
    <col min="45" max="45" width="7.33203125" bestFit="1" customWidth="1"/>
    <col min="46" max="46" width="11.33203125" bestFit="1" customWidth="1"/>
  </cols>
  <sheetData>
    <row r="3" spans="2:8" x14ac:dyDescent="0.3">
      <c r="B3" s="118" t="s">
        <v>1062</v>
      </c>
      <c r="C3" t="s">
        <v>1843</v>
      </c>
    </row>
    <row r="4" spans="2:8" x14ac:dyDescent="0.3">
      <c r="B4" s="12" t="s">
        <v>481</v>
      </c>
      <c r="C4">
        <v>1</v>
      </c>
      <c r="F4" t="s">
        <v>1844</v>
      </c>
      <c r="G4">
        <f>GETPIVOTDATA("Certifications",$B$3)-GETPIVOTDATA("Certifications",$B$3,"Certifications","N")</f>
        <v>53</v>
      </c>
    </row>
    <row r="5" spans="2:8" x14ac:dyDescent="0.3">
      <c r="B5" s="12" t="s">
        <v>293</v>
      </c>
      <c r="C5">
        <v>2</v>
      </c>
      <c r="F5" t="s">
        <v>1845</v>
      </c>
      <c r="G5">
        <v>173</v>
      </c>
    </row>
    <row r="6" spans="2:8" x14ac:dyDescent="0.3">
      <c r="B6" s="12" t="s">
        <v>500</v>
      </c>
      <c r="C6">
        <v>1</v>
      </c>
      <c r="F6" t="s">
        <v>1846</v>
      </c>
      <c r="G6">
        <v>15</v>
      </c>
    </row>
    <row r="7" spans="2:8" x14ac:dyDescent="0.3">
      <c r="B7" s="12" t="s">
        <v>213</v>
      </c>
      <c r="C7">
        <v>2</v>
      </c>
      <c r="F7" t="s">
        <v>1847</v>
      </c>
      <c r="G7">
        <f>SUM(C11:C32)-GETPIVOTDATA("Certifications",$B$3,"Certifications","N")</f>
        <v>40</v>
      </c>
    </row>
    <row r="8" spans="2:8" x14ac:dyDescent="0.3">
      <c r="B8" s="12" t="s">
        <v>515</v>
      </c>
      <c r="C8">
        <v>1</v>
      </c>
    </row>
    <row r="9" spans="2:8" x14ac:dyDescent="0.3">
      <c r="B9" s="12" t="s">
        <v>349</v>
      </c>
      <c r="C9">
        <v>1</v>
      </c>
      <c r="F9" t="s">
        <v>61</v>
      </c>
      <c r="G9">
        <f>SUM(C14:C25,GETPIVOTDATA("Certifications",$B$3,"Certifications","IATF 16949, ISO 9001, ISO 14001"))</f>
        <v>29</v>
      </c>
    </row>
    <row r="10" spans="2:8" ht="28.8" x14ac:dyDescent="0.3">
      <c r="B10" s="12" t="s">
        <v>117</v>
      </c>
      <c r="C10">
        <v>1</v>
      </c>
      <c r="F10" t="s">
        <v>508</v>
      </c>
      <c r="G10">
        <f>SUM(C11:C12,GETPIVOTDATA("Certifications",$B$3,"Certifications","ISO 14001, ISO 9001, TS 16949"),GETPIVOTDATA("Certifications",$B$3,"Certifications","ISO 9001, TS 16949, ABS product quality assurance"),GETPIVOTDATA("Certifications",$B$3,"Certifications","ISO 9001:2015, TS 16949, QS 9000"),GETPIVOTDATA("Certifications",$B$3,"Certifications","ISO/TS 16949:2009"),C30:C33,GETPIVOTDATA("Certifications",$B$3,"Certifications","TS16949: 2009, ISO 9001:2008, ISO 13485"))</f>
        <v>13</v>
      </c>
      <c r="H10" s="50" t="s">
        <v>1848</v>
      </c>
    </row>
    <row r="11" spans="2:8" x14ac:dyDescent="0.3">
      <c r="B11" s="12" t="s">
        <v>846</v>
      </c>
      <c r="C11">
        <v>1</v>
      </c>
    </row>
    <row r="12" spans="2:8" x14ac:dyDescent="0.3">
      <c r="B12" s="12" t="s">
        <v>735</v>
      </c>
      <c r="C12">
        <v>1</v>
      </c>
    </row>
    <row r="13" spans="2:8" x14ac:dyDescent="0.3">
      <c r="B13" s="12" t="s">
        <v>77</v>
      </c>
      <c r="C13">
        <v>1</v>
      </c>
    </row>
    <row r="14" spans="2:8" x14ac:dyDescent="0.3">
      <c r="B14" s="12" t="s">
        <v>893</v>
      </c>
      <c r="C14">
        <v>1</v>
      </c>
    </row>
    <row r="15" spans="2:8" x14ac:dyDescent="0.3">
      <c r="B15" s="12" t="s">
        <v>61</v>
      </c>
      <c r="C15">
        <v>8</v>
      </c>
    </row>
    <row r="16" spans="2:8" x14ac:dyDescent="0.3">
      <c r="B16" s="12" t="s">
        <v>70</v>
      </c>
      <c r="C16">
        <v>1</v>
      </c>
    </row>
    <row r="17" spans="1:3" x14ac:dyDescent="0.3">
      <c r="B17" s="12" t="s">
        <v>260</v>
      </c>
      <c r="C17">
        <v>1</v>
      </c>
    </row>
    <row r="18" spans="1:3" x14ac:dyDescent="0.3">
      <c r="B18" s="12" t="s">
        <v>810</v>
      </c>
      <c r="C18">
        <v>1</v>
      </c>
    </row>
    <row r="19" spans="1:3" x14ac:dyDescent="0.3">
      <c r="B19" s="12" t="s">
        <v>303</v>
      </c>
      <c r="C19">
        <v>5</v>
      </c>
    </row>
    <row r="20" spans="1:3" x14ac:dyDescent="0.3">
      <c r="B20" s="12" t="s">
        <v>525</v>
      </c>
      <c r="C20">
        <v>1</v>
      </c>
    </row>
    <row r="21" spans="1:3" x14ac:dyDescent="0.3">
      <c r="B21" s="12" t="s">
        <v>590</v>
      </c>
      <c r="C21">
        <v>2</v>
      </c>
    </row>
    <row r="22" spans="1:3" x14ac:dyDescent="0.3">
      <c r="B22" s="12" t="s">
        <v>467</v>
      </c>
      <c r="C22">
        <v>5</v>
      </c>
    </row>
    <row r="23" spans="1:3" x14ac:dyDescent="0.3">
      <c r="B23" s="12" t="s">
        <v>715</v>
      </c>
      <c r="C23">
        <v>1</v>
      </c>
    </row>
    <row r="24" spans="1:3" x14ac:dyDescent="0.3">
      <c r="B24" s="12" t="s">
        <v>873</v>
      </c>
      <c r="C24">
        <v>1</v>
      </c>
    </row>
    <row r="25" spans="1:3" x14ac:dyDescent="0.3">
      <c r="B25" s="12" t="s">
        <v>817</v>
      </c>
      <c r="C25">
        <v>1</v>
      </c>
    </row>
    <row r="26" spans="1:3" x14ac:dyDescent="0.3">
      <c r="B26" s="12" t="s">
        <v>536</v>
      </c>
      <c r="C26">
        <v>2</v>
      </c>
    </row>
    <row r="27" spans="1:3" x14ac:dyDescent="0.3">
      <c r="B27" s="12" t="s">
        <v>752</v>
      </c>
      <c r="C27">
        <v>1</v>
      </c>
    </row>
    <row r="28" spans="1:3" x14ac:dyDescent="0.3">
      <c r="A28" t="s">
        <v>1849</v>
      </c>
      <c r="B28" s="12" t="s">
        <v>36</v>
      </c>
      <c r="C28">
        <v>173</v>
      </c>
    </row>
    <row r="29" spans="1:3" x14ac:dyDescent="0.3">
      <c r="B29" s="12" t="s">
        <v>829</v>
      </c>
      <c r="C29">
        <v>1</v>
      </c>
    </row>
    <row r="30" spans="1:3" x14ac:dyDescent="0.3">
      <c r="B30" s="12" t="s">
        <v>508</v>
      </c>
      <c r="C30">
        <v>1</v>
      </c>
    </row>
    <row r="31" spans="1:3" x14ac:dyDescent="0.3">
      <c r="B31" s="12" t="s">
        <v>825</v>
      </c>
      <c r="C31">
        <v>3</v>
      </c>
    </row>
    <row r="32" spans="1:3" x14ac:dyDescent="0.3">
      <c r="B32" s="12" t="s">
        <v>882</v>
      </c>
      <c r="C32">
        <v>1</v>
      </c>
    </row>
    <row r="33" spans="2:3" x14ac:dyDescent="0.3">
      <c r="B33" s="12" t="s">
        <v>583</v>
      </c>
      <c r="C33">
        <v>1</v>
      </c>
    </row>
    <row r="34" spans="2:3" x14ac:dyDescent="0.3">
      <c r="B34" s="12" t="s">
        <v>104</v>
      </c>
      <c r="C34">
        <v>1</v>
      </c>
    </row>
    <row r="35" spans="2:3" x14ac:dyDescent="0.3">
      <c r="B35" s="12" t="s">
        <v>200</v>
      </c>
      <c r="C35">
        <v>1</v>
      </c>
    </row>
    <row r="36" spans="2:3" x14ac:dyDescent="0.3">
      <c r="B36" s="12" t="s">
        <v>275</v>
      </c>
      <c r="C36">
        <v>1</v>
      </c>
    </row>
    <row r="37" spans="2:3" x14ac:dyDescent="0.3">
      <c r="B37" s="12" t="s">
        <v>1071</v>
      </c>
      <c r="C37">
        <v>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0"/>
  <sheetViews>
    <sheetView topLeftCell="A269" zoomScale="85" zoomScaleNormal="85" workbookViewId="0">
      <selection activeCell="G191" sqref="G191"/>
    </sheetView>
  </sheetViews>
  <sheetFormatPr defaultRowHeight="14.4" x14ac:dyDescent="0.3"/>
  <cols>
    <col min="1" max="1" width="10.88671875" customWidth="1"/>
    <col min="2" max="2" width="48.6640625" bestFit="1" customWidth="1"/>
    <col min="3" max="3" width="41.5546875" style="12" bestFit="1" customWidth="1"/>
    <col min="4" max="4" width="8.109375" customWidth="1"/>
    <col min="5" max="5" width="6" customWidth="1"/>
    <col min="6" max="6" width="4.88671875" customWidth="1"/>
    <col min="7" max="7" width="20.109375" style="50" customWidth="1"/>
    <col min="8" max="8" width="52.33203125" style="50" customWidth="1"/>
    <col min="9" max="9" width="55.33203125" style="50" customWidth="1"/>
    <col min="10" max="10" width="55.33203125" bestFit="1" customWidth="1"/>
    <col min="11" max="11" width="22.5546875" customWidth="1"/>
    <col min="12" max="12" width="61.109375" bestFit="1" customWidth="1"/>
    <col min="13" max="13" width="12" customWidth="1"/>
    <col min="14" max="14" width="13.88671875" bestFit="1" customWidth="1"/>
    <col min="15" max="15" width="14.109375" bestFit="1" customWidth="1"/>
    <col min="16" max="16" width="12.6640625" bestFit="1" customWidth="1"/>
    <col min="17" max="17" width="13.5546875" bestFit="1" customWidth="1"/>
  </cols>
  <sheetData>
    <row r="1" spans="1:17" ht="201.6" x14ac:dyDescent="0.3">
      <c r="A1" s="26" t="s">
        <v>0</v>
      </c>
      <c r="B1" s="30" t="s">
        <v>1</v>
      </c>
      <c r="C1" s="51" t="s">
        <v>2</v>
      </c>
      <c r="D1" s="22" t="s">
        <v>3</v>
      </c>
      <c r="E1" s="22" t="s">
        <v>4</v>
      </c>
      <c r="F1" s="22" t="s">
        <v>5</v>
      </c>
      <c r="G1" s="40" t="s">
        <v>7</v>
      </c>
      <c r="H1" s="40" t="s">
        <v>8</v>
      </c>
      <c r="I1" s="40" t="s">
        <v>9</v>
      </c>
      <c r="J1" s="43" t="s">
        <v>10</v>
      </c>
      <c r="K1" s="26" t="s">
        <v>1850</v>
      </c>
      <c r="L1" s="22" t="s">
        <v>11</v>
      </c>
      <c r="M1" s="40" t="s">
        <v>20</v>
      </c>
      <c r="N1" s="40" t="s">
        <v>21</v>
      </c>
      <c r="O1" s="40" t="s">
        <v>22</v>
      </c>
      <c r="P1" s="40" t="s">
        <v>23</v>
      </c>
      <c r="Q1" s="40" t="s">
        <v>24</v>
      </c>
    </row>
    <row r="2" spans="1:17" s="58" customFormat="1" ht="43.2" x14ac:dyDescent="0.3">
      <c r="A2" s="53">
        <v>1</v>
      </c>
      <c r="B2" s="54" t="s">
        <v>29</v>
      </c>
      <c r="C2" s="55" t="s">
        <v>30</v>
      </c>
      <c r="D2" s="54">
        <f>IF('Final List'!$C2=0,0,1)</f>
        <v>1</v>
      </c>
      <c r="E2" s="54" t="s">
        <v>31</v>
      </c>
      <c r="F2" s="54"/>
      <c r="G2" s="56" t="s">
        <v>33</v>
      </c>
      <c r="H2" s="56" t="s">
        <v>34</v>
      </c>
      <c r="I2" s="56" t="s">
        <v>35</v>
      </c>
      <c r="J2" s="57" t="s">
        <v>36</v>
      </c>
      <c r="K2" s="53"/>
      <c r="L2" s="54"/>
      <c r="M2" s="58" t="s">
        <v>37</v>
      </c>
      <c r="N2" s="87"/>
      <c r="O2" s="87"/>
      <c r="P2" s="87"/>
      <c r="Q2" s="87"/>
    </row>
    <row r="3" spans="1:17" ht="57.6" x14ac:dyDescent="0.3">
      <c r="A3" s="28">
        <v>2</v>
      </c>
      <c r="B3" s="24" t="s">
        <v>38</v>
      </c>
      <c r="C3" s="31" t="s">
        <v>39</v>
      </c>
      <c r="D3" s="24">
        <f>IF('Final List'!$C3=0,0,1)</f>
        <v>1</v>
      </c>
      <c r="E3" s="24" t="s">
        <v>40</v>
      </c>
      <c r="F3" s="24"/>
      <c r="G3" s="49" t="s">
        <v>41</v>
      </c>
      <c r="H3" s="49"/>
      <c r="I3" s="49" t="s">
        <v>42</v>
      </c>
      <c r="J3" s="2" t="s">
        <v>36</v>
      </c>
      <c r="K3" s="28" t="s">
        <v>40</v>
      </c>
      <c r="L3" s="24"/>
      <c r="M3" t="s">
        <v>37</v>
      </c>
      <c r="N3" s="87"/>
      <c r="O3" s="87"/>
      <c r="P3" s="87"/>
      <c r="Q3" s="87"/>
    </row>
    <row r="4" spans="1:17" ht="43.2" x14ac:dyDescent="0.3">
      <c r="A4" s="27">
        <v>3</v>
      </c>
      <c r="B4" s="23" t="s">
        <v>43</v>
      </c>
      <c r="C4" s="32" t="s">
        <v>44</v>
      </c>
      <c r="D4" s="23">
        <f>IF('Final List'!$C4=0,0,1)</f>
        <v>1</v>
      </c>
      <c r="E4" s="23" t="s">
        <v>31</v>
      </c>
      <c r="F4" s="23"/>
      <c r="G4" s="48" t="s">
        <v>45</v>
      </c>
      <c r="H4" s="48" t="s">
        <v>46</v>
      </c>
      <c r="I4" s="48" t="s">
        <v>47</v>
      </c>
      <c r="J4" s="44" t="s">
        <v>36</v>
      </c>
      <c r="K4" s="27" t="s">
        <v>31</v>
      </c>
      <c r="L4" t="s">
        <v>48</v>
      </c>
      <c r="M4" t="s">
        <v>49</v>
      </c>
      <c r="N4" s="87"/>
      <c r="O4" s="87"/>
      <c r="P4" s="87"/>
      <c r="Q4" s="87"/>
    </row>
    <row r="5" spans="1:17" ht="28.8" x14ac:dyDescent="0.3">
      <c r="A5" s="28">
        <v>4</v>
      </c>
      <c r="B5" s="24" t="s">
        <v>50</v>
      </c>
      <c r="C5" s="31" t="s">
        <v>51</v>
      </c>
      <c r="D5" s="24">
        <f>IF('Final List'!$C5=0,0,1)</f>
        <v>1</v>
      </c>
      <c r="E5" s="24" t="s">
        <v>40</v>
      </c>
      <c r="F5" s="24"/>
      <c r="G5" s="49" t="s">
        <v>1851</v>
      </c>
      <c r="H5" s="49" t="s">
        <v>53</v>
      </c>
      <c r="I5" s="49" t="s">
        <v>54</v>
      </c>
      <c r="J5" s="2" t="s">
        <v>36</v>
      </c>
      <c r="K5" s="28" t="s">
        <v>40</v>
      </c>
      <c r="L5" s="24"/>
      <c r="N5" s="87"/>
      <c r="O5" s="87"/>
      <c r="P5" s="87"/>
      <c r="Q5" s="87"/>
    </row>
    <row r="6" spans="1:17" ht="129.6" x14ac:dyDescent="0.3">
      <c r="A6" s="27">
        <v>5</v>
      </c>
      <c r="B6" s="23" t="s">
        <v>55</v>
      </c>
      <c r="C6" s="34" t="s">
        <v>56</v>
      </c>
      <c r="D6" s="23">
        <f>IF('Final List'!$C6=0,0,1)</f>
        <v>1</v>
      </c>
      <c r="E6" s="23" t="s">
        <v>40</v>
      </c>
      <c r="F6" s="23"/>
      <c r="G6" s="48" t="s">
        <v>58</v>
      </c>
      <c r="H6" s="48" t="s">
        <v>59</v>
      </c>
      <c r="I6" s="48" t="s">
        <v>60</v>
      </c>
      <c r="J6" s="44" t="s">
        <v>61</v>
      </c>
      <c r="K6" s="27" t="s">
        <v>40</v>
      </c>
      <c r="L6" s="23"/>
      <c r="N6" s="87"/>
      <c r="O6" s="87"/>
      <c r="P6" s="87"/>
      <c r="Q6" s="87"/>
    </row>
    <row r="7" spans="1:17" s="70" customFormat="1" x14ac:dyDescent="0.3">
      <c r="A7" s="65">
        <v>6</v>
      </c>
      <c r="B7" s="66" t="s">
        <v>62</v>
      </c>
      <c r="C7" s="67" t="s">
        <v>63</v>
      </c>
      <c r="D7" s="66">
        <f>IF('Final List'!$C7=0,0,1)</f>
        <v>1</v>
      </c>
      <c r="E7" s="66" t="s">
        <v>31</v>
      </c>
      <c r="F7" s="66"/>
      <c r="G7" s="68" t="s">
        <v>64</v>
      </c>
      <c r="H7" s="68"/>
      <c r="I7" s="68"/>
      <c r="J7" s="69" t="s">
        <v>36</v>
      </c>
      <c r="K7" s="65" t="s">
        <v>40</v>
      </c>
      <c r="L7" s="66"/>
      <c r="M7" s="70" t="s">
        <v>65</v>
      </c>
      <c r="N7" s="87"/>
      <c r="O7" s="87"/>
      <c r="P7" s="87"/>
      <c r="Q7" s="87"/>
    </row>
    <row r="8" spans="1:17" ht="72" x14ac:dyDescent="0.3">
      <c r="A8" s="27">
        <v>7</v>
      </c>
      <c r="B8" s="23" t="s">
        <v>66</v>
      </c>
      <c r="C8" s="32" t="s">
        <v>67</v>
      </c>
      <c r="D8" s="23">
        <f>IF('Final List'!$C8=0,0,1)</f>
        <v>1</v>
      </c>
      <c r="E8" s="23" t="s">
        <v>31</v>
      </c>
      <c r="F8" s="23"/>
      <c r="G8" s="48" t="s">
        <v>1852</v>
      </c>
      <c r="H8" s="48" t="s">
        <v>69</v>
      </c>
      <c r="I8" s="48"/>
      <c r="J8" s="44" t="s">
        <v>70</v>
      </c>
      <c r="K8" s="27" t="s">
        <v>40</v>
      </c>
      <c r="L8" t="s">
        <v>71</v>
      </c>
      <c r="N8" s="87"/>
      <c r="O8" s="87"/>
      <c r="P8" s="87"/>
      <c r="Q8" s="87"/>
    </row>
    <row r="9" spans="1:17" ht="57.6" x14ac:dyDescent="0.3">
      <c r="A9" s="28">
        <v>8</v>
      </c>
      <c r="B9" s="24" t="s">
        <v>72</v>
      </c>
      <c r="C9" s="31" t="s">
        <v>73</v>
      </c>
      <c r="D9" s="24">
        <f>IF('Final List'!$C9=0,0,1)</f>
        <v>1</v>
      </c>
      <c r="E9" s="24" t="s">
        <v>40</v>
      </c>
      <c r="F9" s="24"/>
      <c r="G9" s="49" t="s">
        <v>74</v>
      </c>
      <c r="H9" s="49" t="s">
        <v>75</v>
      </c>
      <c r="I9" s="49" t="s">
        <v>76</v>
      </c>
      <c r="J9" s="2" t="s">
        <v>77</v>
      </c>
      <c r="K9" s="28" t="s">
        <v>40</v>
      </c>
      <c r="L9" s="38"/>
      <c r="N9" s="87"/>
      <c r="O9" s="87"/>
      <c r="P9" s="87"/>
      <c r="Q9" s="87"/>
    </row>
    <row r="10" spans="1:17" x14ac:dyDescent="0.3">
      <c r="A10" s="27">
        <v>9</v>
      </c>
      <c r="B10" s="23" t="s">
        <v>78</v>
      </c>
      <c r="C10" s="34" t="s">
        <v>79</v>
      </c>
      <c r="D10" s="23">
        <f>IF('Final List'!$C10=0,0,1)</f>
        <v>1</v>
      </c>
      <c r="E10" s="23" t="s">
        <v>40</v>
      </c>
      <c r="F10" s="23"/>
      <c r="G10" s="48" t="s">
        <v>81</v>
      </c>
      <c r="H10" s="48"/>
      <c r="I10" s="48" t="s">
        <v>82</v>
      </c>
      <c r="J10" s="44" t="s">
        <v>36</v>
      </c>
      <c r="K10" s="27" t="s">
        <v>40</v>
      </c>
      <c r="L10" s="39" t="s">
        <v>83</v>
      </c>
      <c r="N10" s="87"/>
      <c r="O10" s="87"/>
      <c r="P10" s="87"/>
      <c r="Q10" s="87"/>
    </row>
    <row r="11" spans="1:17" ht="57.6" x14ac:dyDescent="0.3">
      <c r="A11" s="28">
        <v>10</v>
      </c>
      <c r="B11" s="24" t="s">
        <v>84</v>
      </c>
      <c r="C11" s="31" t="s">
        <v>85</v>
      </c>
      <c r="D11" s="24">
        <f>IF('Final List'!$C11=0,0,1)</f>
        <v>1</v>
      </c>
      <c r="E11" s="24" t="s">
        <v>40</v>
      </c>
      <c r="F11" s="24"/>
      <c r="G11" s="49" t="s">
        <v>86</v>
      </c>
      <c r="H11" s="49"/>
      <c r="I11" s="49" t="s">
        <v>87</v>
      </c>
      <c r="J11" s="2" t="s">
        <v>36</v>
      </c>
      <c r="K11" s="28" t="s">
        <v>40</v>
      </c>
      <c r="L11" s="24"/>
      <c r="N11" s="87"/>
      <c r="O11" s="87"/>
      <c r="P11" s="87"/>
      <c r="Q11" s="87"/>
    </row>
    <row r="12" spans="1:17" ht="115.2" x14ac:dyDescent="0.3">
      <c r="A12" s="27">
        <v>11</v>
      </c>
      <c r="B12" s="23" t="s">
        <v>88</v>
      </c>
      <c r="C12" s="34" t="s">
        <v>89</v>
      </c>
      <c r="D12" s="23">
        <f>IF('Final List'!$C12=0,0,1)</f>
        <v>1</v>
      </c>
      <c r="E12" s="23" t="s">
        <v>40</v>
      </c>
      <c r="F12" s="23"/>
      <c r="G12" s="48" t="s">
        <v>90</v>
      </c>
      <c r="H12" s="48"/>
      <c r="I12" s="48" t="s">
        <v>91</v>
      </c>
      <c r="J12" s="44" t="s">
        <v>36</v>
      </c>
      <c r="K12" s="27" t="s">
        <v>40</v>
      </c>
      <c r="L12" s="23"/>
      <c r="N12" s="87"/>
      <c r="O12" s="87"/>
      <c r="P12" s="87"/>
      <c r="Q12" s="87"/>
    </row>
    <row r="13" spans="1:17" s="58" customFormat="1" ht="28.8" x14ac:dyDescent="0.3">
      <c r="A13" s="59">
        <v>12</v>
      </c>
      <c r="B13" s="60" t="s">
        <v>92</v>
      </c>
      <c r="C13" s="63" t="s">
        <v>93</v>
      </c>
      <c r="D13" s="60">
        <f>IF('Final List'!$C13=0,0,1)</f>
        <v>1</v>
      </c>
      <c r="E13" s="60" t="s">
        <v>40</v>
      </c>
      <c r="F13" s="60"/>
      <c r="G13" s="61" t="s">
        <v>94</v>
      </c>
      <c r="H13" s="61"/>
      <c r="I13" s="61"/>
      <c r="J13" s="62" t="s">
        <v>36</v>
      </c>
      <c r="K13" s="59" t="s">
        <v>40</v>
      </c>
      <c r="L13" s="60"/>
      <c r="N13" s="87"/>
      <c r="O13" s="87"/>
      <c r="P13" s="87"/>
      <c r="Q13" s="87"/>
    </row>
    <row r="14" spans="1:17" ht="43.2" x14ac:dyDescent="0.3">
      <c r="A14" s="27">
        <v>13</v>
      </c>
      <c r="B14" s="23" t="s">
        <v>95</v>
      </c>
      <c r="C14" s="32" t="s">
        <v>96</v>
      </c>
      <c r="D14" s="23">
        <f>IF('Final List'!$C14=0,0,1)</f>
        <v>1</v>
      </c>
      <c r="E14" s="23" t="s">
        <v>31</v>
      </c>
      <c r="F14" s="23"/>
      <c r="G14" s="48" t="s">
        <v>124</v>
      </c>
      <c r="H14" s="48" t="s">
        <v>97</v>
      </c>
      <c r="I14" s="48" t="s">
        <v>149</v>
      </c>
      <c r="J14" s="44" t="s">
        <v>36</v>
      </c>
      <c r="K14" s="27" t="s">
        <v>31</v>
      </c>
      <c r="L14" s="23"/>
      <c r="M14" t="s">
        <v>99</v>
      </c>
      <c r="N14" s="87"/>
      <c r="O14" s="87"/>
      <c r="P14" s="87"/>
      <c r="Q14" s="87"/>
    </row>
    <row r="15" spans="1:17" x14ac:dyDescent="0.3">
      <c r="A15" s="28">
        <v>14</v>
      </c>
      <c r="B15" s="24" t="s">
        <v>100</v>
      </c>
      <c r="C15" s="31" t="s">
        <v>101</v>
      </c>
      <c r="D15" s="24">
        <f>IF('Final List'!$C15=0,0,1)</f>
        <v>1</v>
      </c>
      <c r="E15" s="24"/>
      <c r="F15" s="24"/>
      <c r="G15" s="49" t="s">
        <v>102</v>
      </c>
      <c r="H15" s="49" t="s">
        <v>103</v>
      </c>
      <c r="I15" s="49"/>
      <c r="J15" s="2" t="s">
        <v>1853</v>
      </c>
      <c r="K15" s="28" t="s">
        <v>31</v>
      </c>
      <c r="L15" s="24" t="s">
        <v>105</v>
      </c>
      <c r="N15" s="87"/>
      <c r="O15" s="87"/>
      <c r="P15" s="87"/>
      <c r="Q15" s="87"/>
    </row>
    <row r="16" spans="1:17" ht="28.8" x14ac:dyDescent="0.3">
      <c r="A16" s="27">
        <v>15</v>
      </c>
      <c r="B16" s="23" t="s">
        <v>106</v>
      </c>
      <c r="C16" s="34" t="s">
        <v>107</v>
      </c>
      <c r="D16" s="23">
        <f>IF('Final List'!$C16=0,0,1)</f>
        <v>1</v>
      </c>
      <c r="E16" s="23"/>
      <c r="F16" s="23"/>
      <c r="G16" s="48" t="s">
        <v>102</v>
      </c>
      <c r="H16" s="48" t="s">
        <v>108</v>
      </c>
      <c r="I16" s="48" t="s">
        <v>109</v>
      </c>
      <c r="J16" s="44" t="s">
        <v>36</v>
      </c>
      <c r="K16" s="27"/>
      <c r="L16" s="23"/>
      <c r="N16" s="87"/>
      <c r="O16" s="87"/>
      <c r="P16" s="87"/>
      <c r="Q16" s="87"/>
    </row>
    <row r="17" spans="1:17" x14ac:dyDescent="0.3">
      <c r="A17" s="28">
        <v>16</v>
      </c>
      <c r="B17" s="24" t="s">
        <v>110</v>
      </c>
      <c r="C17" s="31" t="s">
        <v>111</v>
      </c>
      <c r="D17" s="24">
        <f>IF('Final List'!$C17=0,0,1)</f>
        <v>1</v>
      </c>
      <c r="E17" s="24" t="s">
        <v>31</v>
      </c>
      <c r="F17" s="24"/>
      <c r="G17" s="49" t="s">
        <v>102</v>
      </c>
      <c r="H17" s="49" t="s">
        <v>112</v>
      </c>
      <c r="I17" s="49"/>
      <c r="J17" s="2" t="s">
        <v>36</v>
      </c>
      <c r="K17" s="28" t="s">
        <v>40</v>
      </c>
      <c r="L17" s="24"/>
      <c r="N17" s="87"/>
      <c r="O17" s="87"/>
      <c r="P17" s="87"/>
      <c r="Q17" s="87"/>
    </row>
    <row r="18" spans="1:17" ht="115.2" x14ac:dyDescent="0.3">
      <c r="A18" s="27">
        <v>17</v>
      </c>
      <c r="B18" s="23" t="s">
        <v>113</v>
      </c>
      <c r="C18" s="32" t="s">
        <v>114</v>
      </c>
      <c r="D18" s="23">
        <f>IF('Final List'!$C18=0,0,1)</f>
        <v>1</v>
      </c>
      <c r="E18" s="23" t="s">
        <v>31</v>
      </c>
      <c r="F18" s="23"/>
      <c r="G18" s="48" t="s">
        <v>115</v>
      </c>
      <c r="H18" s="48"/>
      <c r="I18" s="48" t="s">
        <v>116</v>
      </c>
      <c r="J18" s="45" t="s">
        <v>1854</v>
      </c>
      <c r="K18" s="27"/>
      <c r="L18" s="23"/>
      <c r="M18" t="s">
        <v>99</v>
      </c>
      <c r="N18" s="87"/>
      <c r="O18" s="87"/>
      <c r="P18" s="87"/>
      <c r="Q18" s="87"/>
    </row>
    <row r="19" spans="1:17" ht="43.2" x14ac:dyDescent="0.3">
      <c r="A19" s="28">
        <v>18</v>
      </c>
      <c r="B19" s="24" t="s">
        <v>118</v>
      </c>
      <c r="C19" s="33" t="s">
        <v>119</v>
      </c>
      <c r="D19" s="24">
        <f>IF('Final List'!$C19=0,0,1)</f>
        <v>1</v>
      </c>
      <c r="E19" s="24" t="s">
        <v>31</v>
      </c>
      <c r="F19" s="24"/>
      <c r="G19" s="49" t="s">
        <v>102</v>
      </c>
      <c r="H19" s="49" t="s">
        <v>120</v>
      </c>
      <c r="I19" s="49"/>
      <c r="J19" s="2" t="s">
        <v>36</v>
      </c>
      <c r="K19" s="28" t="s">
        <v>40</v>
      </c>
      <c r="L19" s="24" t="s">
        <v>121</v>
      </c>
      <c r="N19" s="87"/>
      <c r="O19" s="87"/>
      <c r="P19" s="87"/>
      <c r="Q19" s="87"/>
    </row>
    <row r="20" spans="1:17" ht="57.6" x14ac:dyDescent="0.3">
      <c r="A20" s="27">
        <v>19</v>
      </c>
      <c r="B20" s="23" t="s">
        <v>122</v>
      </c>
      <c r="C20" s="34" t="s">
        <v>123</v>
      </c>
      <c r="D20" s="23">
        <f>IF('Final List'!$C20=0,0,1)</f>
        <v>1</v>
      </c>
      <c r="E20" s="23" t="s">
        <v>31</v>
      </c>
      <c r="F20" s="23"/>
      <c r="G20" s="48" t="s">
        <v>124</v>
      </c>
      <c r="H20" s="48" t="s">
        <v>125</v>
      </c>
      <c r="I20" s="48" t="s">
        <v>1855</v>
      </c>
      <c r="J20" s="44" t="s">
        <v>1856</v>
      </c>
      <c r="K20" s="27" t="s">
        <v>31</v>
      </c>
      <c r="L20" s="23" t="s">
        <v>127</v>
      </c>
      <c r="N20" s="87"/>
      <c r="O20" s="87"/>
      <c r="P20" s="87"/>
      <c r="Q20" s="87"/>
    </row>
    <row r="21" spans="1:17" s="58" customFormat="1" ht="43.2" x14ac:dyDescent="0.3">
      <c r="A21" s="59">
        <v>20</v>
      </c>
      <c r="B21" s="60" t="s">
        <v>128</v>
      </c>
      <c r="C21" s="63" t="s">
        <v>129</v>
      </c>
      <c r="D21" s="60">
        <f>IF('Final List'!$C21=0,0,1)</f>
        <v>1</v>
      </c>
      <c r="E21" s="60" t="s">
        <v>31</v>
      </c>
      <c r="F21" s="60"/>
      <c r="G21" s="61" t="s">
        <v>130</v>
      </c>
      <c r="H21" s="61" t="s">
        <v>131</v>
      </c>
      <c r="I21" s="61" t="s">
        <v>132</v>
      </c>
      <c r="J21" s="62" t="s">
        <v>36</v>
      </c>
      <c r="K21" s="59" t="s">
        <v>40</v>
      </c>
      <c r="L21" s="60"/>
      <c r="N21" s="87"/>
      <c r="O21" s="87"/>
      <c r="P21" s="87"/>
      <c r="Q21" s="87"/>
    </row>
    <row r="22" spans="1:17" ht="57.6" x14ac:dyDescent="0.3">
      <c r="A22" s="27">
        <v>21</v>
      </c>
      <c r="B22" s="23" t="s">
        <v>133</v>
      </c>
      <c r="C22" s="32" t="s">
        <v>134</v>
      </c>
      <c r="D22" s="23">
        <f>IF('Final List'!$C22=0,0,1)</f>
        <v>1</v>
      </c>
      <c r="E22" s="23" t="s">
        <v>40</v>
      </c>
      <c r="F22" s="23"/>
      <c r="G22" s="48" t="s">
        <v>135</v>
      </c>
      <c r="H22" s="48" t="s">
        <v>136</v>
      </c>
      <c r="I22" s="48" t="s">
        <v>137</v>
      </c>
      <c r="J22" s="44" t="s">
        <v>36</v>
      </c>
      <c r="K22" s="27" t="s">
        <v>40</v>
      </c>
      <c r="L22" s="23"/>
      <c r="N22" s="87"/>
      <c r="O22" s="87"/>
      <c r="P22" s="87"/>
      <c r="Q22" s="87"/>
    </row>
    <row r="23" spans="1:17" ht="57.6" x14ac:dyDescent="0.3">
      <c r="A23" s="28">
        <v>22</v>
      </c>
      <c r="B23" s="24" t="s">
        <v>138</v>
      </c>
      <c r="C23" s="33" t="s">
        <v>139</v>
      </c>
      <c r="D23" s="24">
        <f>IF('Final List'!$C23=0,0,1)</f>
        <v>1</v>
      </c>
      <c r="E23" s="24" t="s">
        <v>31</v>
      </c>
      <c r="F23" s="24"/>
      <c r="G23" s="49" t="s">
        <v>102</v>
      </c>
      <c r="H23" s="49" t="s">
        <v>140</v>
      </c>
      <c r="I23" s="49" t="s">
        <v>141</v>
      </c>
      <c r="J23" s="2" t="s">
        <v>1856</v>
      </c>
      <c r="K23" s="28" t="s">
        <v>31</v>
      </c>
      <c r="L23" t="s">
        <v>142</v>
      </c>
      <c r="N23" s="87"/>
      <c r="O23" s="87"/>
      <c r="P23" s="87"/>
      <c r="Q23" s="87"/>
    </row>
    <row r="24" spans="1:17" ht="72" x14ac:dyDescent="0.3">
      <c r="A24" s="27">
        <v>23</v>
      </c>
      <c r="B24" s="23" t="s">
        <v>143</v>
      </c>
      <c r="C24" s="34" t="s">
        <v>144</v>
      </c>
      <c r="D24" s="23">
        <f>IF('Final List'!$C24=0,0,1)</f>
        <v>1</v>
      </c>
      <c r="E24" s="23" t="s">
        <v>40</v>
      </c>
      <c r="F24" s="23"/>
      <c r="G24" s="48" t="s">
        <v>145</v>
      </c>
      <c r="H24" s="48" t="s">
        <v>146</v>
      </c>
      <c r="I24" s="48" t="s">
        <v>147</v>
      </c>
      <c r="J24" s="44" t="s">
        <v>36</v>
      </c>
      <c r="K24" s="27" t="s">
        <v>31</v>
      </c>
      <c r="L24" s="23"/>
      <c r="N24" s="87"/>
      <c r="O24" s="87"/>
      <c r="P24" s="87"/>
      <c r="Q24" s="87"/>
    </row>
    <row r="25" spans="1:17" ht="43.2" x14ac:dyDescent="0.3">
      <c r="A25" s="28">
        <v>24</v>
      </c>
      <c r="B25" s="24" t="s">
        <v>148</v>
      </c>
      <c r="C25" s="31" t="s">
        <v>96</v>
      </c>
      <c r="D25" s="24">
        <f>IF('Final List'!$C25=0,0,1)</f>
        <v>1</v>
      </c>
      <c r="E25" s="24" t="s">
        <v>31</v>
      </c>
      <c r="F25" s="24"/>
      <c r="G25" s="49" t="s">
        <v>124</v>
      </c>
      <c r="H25" s="49" t="s">
        <v>97</v>
      </c>
      <c r="I25" s="49" t="s">
        <v>149</v>
      </c>
      <c r="J25" s="2" t="s">
        <v>36</v>
      </c>
      <c r="K25" s="28" t="s">
        <v>31</v>
      </c>
      <c r="L25" s="24" t="s">
        <v>150</v>
      </c>
      <c r="N25" s="87"/>
      <c r="O25" s="87"/>
      <c r="P25" s="87"/>
      <c r="Q25" s="87"/>
    </row>
    <row r="26" spans="1:17" s="58" customFormat="1" ht="115.2" x14ac:dyDescent="0.3">
      <c r="A26" s="53">
        <v>25</v>
      </c>
      <c r="B26" s="54" t="s">
        <v>151</v>
      </c>
      <c r="C26" s="55" t="s">
        <v>152</v>
      </c>
      <c r="D26" s="54">
        <f>IF('Final List'!$C26=0,0,1)</f>
        <v>1</v>
      </c>
      <c r="E26" s="54"/>
      <c r="F26" s="54"/>
      <c r="G26" s="56" t="s">
        <v>153</v>
      </c>
      <c r="H26" s="56" t="s">
        <v>154</v>
      </c>
      <c r="I26" s="56" t="s">
        <v>155</v>
      </c>
      <c r="J26" s="57" t="s">
        <v>36</v>
      </c>
      <c r="K26" s="53" t="s">
        <v>40</v>
      </c>
      <c r="L26" s="54"/>
      <c r="N26" s="87"/>
      <c r="O26" s="87"/>
      <c r="P26" s="87"/>
      <c r="Q26" s="87"/>
    </row>
    <row r="27" spans="1:17" x14ac:dyDescent="0.3">
      <c r="A27" s="28">
        <v>26</v>
      </c>
      <c r="B27" s="24" t="s">
        <v>156</v>
      </c>
      <c r="C27" s="31" t="s">
        <v>157</v>
      </c>
      <c r="D27" s="24">
        <f>IF('Final List'!$C27=0,0,1)</f>
        <v>1</v>
      </c>
      <c r="E27" s="24" t="s">
        <v>31</v>
      </c>
      <c r="F27" s="24"/>
      <c r="G27" s="49" t="s">
        <v>158</v>
      </c>
      <c r="H27" s="49" t="s">
        <v>159</v>
      </c>
      <c r="I27" s="49"/>
      <c r="J27" s="2" t="s">
        <v>36</v>
      </c>
      <c r="K27" s="28" t="s">
        <v>40</v>
      </c>
      <c r="L27" s="24"/>
      <c r="N27" s="87"/>
      <c r="O27" s="87"/>
      <c r="P27" s="87"/>
      <c r="Q27" s="87"/>
    </row>
    <row r="28" spans="1:17" s="58" customFormat="1" x14ac:dyDescent="0.3">
      <c r="A28" s="53">
        <v>27</v>
      </c>
      <c r="B28" s="54" t="s">
        <v>160</v>
      </c>
      <c r="C28" s="55" t="s">
        <v>161</v>
      </c>
      <c r="D28" s="54">
        <f>IF('Final List'!$C28=0,0,1)</f>
        <v>1</v>
      </c>
      <c r="E28" s="54" t="s">
        <v>40</v>
      </c>
      <c r="F28" s="54"/>
      <c r="G28" s="56" t="s">
        <v>162</v>
      </c>
      <c r="H28" s="56"/>
      <c r="I28" s="56" t="s">
        <v>163</v>
      </c>
      <c r="J28" s="57" t="s">
        <v>36</v>
      </c>
      <c r="K28" s="53" t="s">
        <v>31</v>
      </c>
      <c r="L28" s="54"/>
      <c r="M28" s="58" t="s">
        <v>164</v>
      </c>
      <c r="N28" s="87"/>
      <c r="O28" s="87"/>
      <c r="P28" s="87"/>
      <c r="Q28" s="87"/>
    </row>
    <row r="29" spans="1:17" x14ac:dyDescent="0.3">
      <c r="A29" s="28">
        <v>28</v>
      </c>
      <c r="B29" s="24" t="s">
        <v>165</v>
      </c>
      <c r="C29" s="31" t="s">
        <v>166</v>
      </c>
      <c r="D29" s="24">
        <f>IF('Final List'!$C29=0,0,1)</f>
        <v>1</v>
      </c>
      <c r="E29" s="24" t="s">
        <v>31</v>
      </c>
      <c r="F29" s="24"/>
      <c r="G29" s="49" t="s">
        <v>167</v>
      </c>
      <c r="H29" s="49" t="s">
        <v>168</v>
      </c>
      <c r="I29" s="49"/>
      <c r="J29" s="2" t="s">
        <v>36</v>
      </c>
      <c r="K29" s="28" t="s">
        <v>31</v>
      </c>
      <c r="L29" s="24"/>
      <c r="M29" t="s">
        <v>169</v>
      </c>
      <c r="N29" s="87"/>
      <c r="O29" s="87"/>
      <c r="P29" s="87"/>
      <c r="Q29" s="87"/>
    </row>
    <row r="30" spans="1:17" ht="28.8" x14ac:dyDescent="0.3">
      <c r="A30" s="27">
        <v>29</v>
      </c>
      <c r="B30" s="23" t="s">
        <v>170</v>
      </c>
      <c r="C30" s="34" t="s">
        <v>171</v>
      </c>
      <c r="D30" s="23">
        <f>IF('Final List'!$C30=0,0,1)</f>
        <v>1</v>
      </c>
      <c r="E30" s="23" t="s">
        <v>31</v>
      </c>
      <c r="F30" s="23"/>
      <c r="G30" s="48" t="s">
        <v>172</v>
      </c>
      <c r="H30" s="48" t="s">
        <v>173</v>
      </c>
      <c r="I30" s="48"/>
      <c r="J30" s="44" t="s">
        <v>36</v>
      </c>
      <c r="K30" s="27" t="s">
        <v>31</v>
      </c>
      <c r="L30" s="23"/>
      <c r="M30" t="s">
        <v>174</v>
      </c>
      <c r="N30" s="87"/>
      <c r="O30" s="87"/>
      <c r="P30" s="87"/>
      <c r="Q30" s="87"/>
    </row>
    <row r="31" spans="1:17" x14ac:dyDescent="0.3">
      <c r="A31" s="28">
        <v>30</v>
      </c>
      <c r="B31" s="24" t="s">
        <v>175</v>
      </c>
      <c r="C31" s="31" t="s">
        <v>176</v>
      </c>
      <c r="D31" s="24">
        <f>IF('Final List'!$C31=0,0,1)</f>
        <v>1</v>
      </c>
      <c r="E31" s="24" t="s">
        <v>31</v>
      </c>
      <c r="F31" s="24"/>
      <c r="G31" s="49" t="s">
        <v>177</v>
      </c>
      <c r="H31" s="49" t="s">
        <v>178</v>
      </c>
      <c r="I31" s="49"/>
      <c r="J31" s="2" t="s">
        <v>36</v>
      </c>
      <c r="K31" s="28" t="s">
        <v>31</v>
      </c>
      <c r="L31" s="24"/>
      <c r="N31" s="87"/>
      <c r="O31" s="87"/>
      <c r="P31" s="87"/>
      <c r="Q31" s="87"/>
    </row>
    <row r="32" spans="1:17" ht="57.6" x14ac:dyDescent="0.3">
      <c r="A32" s="27">
        <v>31</v>
      </c>
      <c r="B32" s="23" t="s">
        <v>179</v>
      </c>
      <c r="C32" s="34" t="s">
        <v>180</v>
      </c>
      <c r="D32" s="23">
        <f>IF('Final List'!$C32=0,0,1)</f>
        <v>1</v>
      </c>
      <c r="E32" s="23" t="s">
        <v>40</v>
      </c>
      <c r="F32" s="23"/>
      <c r="G32" s="48" t="s">
        <v>181</v>
      </c>
      <c r="H32" s="48" t="s">
        <v>182</v>
      </c>
      <c r="I32" s="48"/>
      <c r="J32" s="44" t="s">
        <v>36</v>
      </c>
      <c r="K32" s="27" t="s">
        <v>31</v>
      </c>
      <c r="L32" s="23"/>
      <c r="N32" s="87"/>
      <c r="O32" s="87"/>
      <c r="P32" s="87"/>
      <c r="Q32" s="87"/>
    </row>
    <row r="33" spans="1:17" ht="28.8" x14ac:dyDescent="0.3">
      <c r="A33" s="28">
        <v>32</v>
      </c>
      <c r="B33" s="24" t="s">
        <v>183</v>
      </c>
      <c r="C33" s="33" t="s">
        <v>184</v>
      </c>
      <c r="D33" s="24">
        <f>IF('Final List'!$C33=0,0,1)</f>
        <v>1</v>
      </c>
      <c r="E33" s="24" t="s">
        <v>31</v>
      </c>
      <c r="F33" s="24"/>
      <c r="G33" s="49" t="s">
        <v>185</v>
      </c>
      <c r="H33" s="49" t="s">
        <v>186</v>
      </c>
      <c r="I33" s="49" t="s">
        <v>187</v>
      </c>
      <c r="J33" s="2" t="s">
        <v>36</v>
      </c>
      <c r="K33" s="28" t="s">
        <v>31</v>
      </c>
      <c r="L33" s="24"/>
      <c r="N33" s="87"/>
      <c r="O33" s="87"/>
      <c r="P33" s="87"/>
      <c r="Q33" s="87"/>
    </row>
    <row r="34" spans="1:17" ht="28.8" x14ac:dyDescent="0.3">
      <c r="A34" s="27">
        <v>33</v>
      </c>
      <c r="B34" s="23" t="s">
        <v>188</v>
      </c>
      <c r="C34" s="32" t="s">
        <v>189</v>
      </c>
      <c r="D34" s="23">
        <f>IF('Final List'!$C34=0,0,1)</f>
        <v>1</v>
      </c>
      <c r="E34" s="23" t="s">
        <v>40</v>
      </c>
      <c r="F34" s="23"/>
      <c r="G34" s="48" t="s">
        <v>124</v>
      </c>
      <c r="H34" s="48" t="s">
        <v>192</v>
      </c>
      <c r="I34" s="48" t="s">
        <v>193</v>
      </c>
      <c r="J34" s="44" t="s">
        <v>36</v>
      </c>
      <c r="K34" s="27" t="s">
        <v>31</v>
      </c>
      <c r="L34" s="23"/>
      <c r="N34" s="87"/>
      <c r="O34" s="87"/>
      <c r="P34" s="87"/>
      <c r="Q34" s="87"/>
    </row>
    <row r="35" spans="1:17" ht="28.8" x14ac:dyDescent="0.3">
      <c r="A35" s="28">
        <v>34</v>
      </c>
      <c r="B35" s="24" t="s">
        <v>194</v>
      </c>
      <c r="C35" s="31" t="s">
        <v>195</v>
      </c>
      <c r="D35" s="24">
        <f>IF('Final List'!$C35=0,0,1)</f>
        <v>1</v>
      </c>
      <c r="E35" s="24" t="s">
        <v>31</v>
      </c>
      <c r="F35" s="24"/>
      <c r="G35" s="49" t="s">
        <v>124</v>
      </c>
      <c r="H35" s="49" t="s">
        <v>198</v>
      </c>
      <c r="I35" s="49" t="s">
        <v>199</v>
      </c>
      <c r="J35" s="2" t="s">
        <v>1857</v>
      </c>
      <c r="K35" s="28" t="s">
        <v>31</v>
      </c>
      <c r="L35" s="24"/>
      <c r="N35" s="87"/>
      <c r="O35" s="87"/>
      <c r="P35" s="87"/>
      <c r="Q35" s="87"/>
    </row>
    <row r="36" spans="1:17" ht="28.8" x14ac:dyDescent="0.3">
      <c r="A36" s="27">
        <v>35</v>
      </c>
      <c r="B36" s="23" t="s">
        <v>201</v>
      </c>
      <c r="C36" s="34" t="s">
        <v>202</v>
      </c>
      <c r="D36" s="23">
        <f>IF('Final List'!$C36=0,0,1)</f>
        <v>1</v>
      </c>
      <c r="E36" s="23" t="s">
        <v>31</v>
      </c>
      <c r="F36" s="23"/>
      <c r="G36" s="48" t="s">
        <v>102</v>
      </c>
      <c r="H36" s="48" t="s">
        <v>203</v>
      </c>
      <c r="I36" s="48" t="s">
        <v>204</v>
      </c>
      <c r="J36" s="44" t="s">
        <v>36</v>
      </c>
      <c r="K36" s="27" t="s">
        <v>40</v>
      </c>
      <c r="L36" s="23" t="s">
        <v>205</v>
      </c>
      <c r="N36" s="87"/>
      <c r="O36" s="87"/>
      <c r="P36" s="87"/>
      <c r="Q36" s="87"/>
    </row>
    <row r="37" spans="1:17" x14ac:dyDescent="0.3">
      <c r="A37" s="28">
        <v>36</v>
      </c>
      <c r="B37" s="24" t="s">
        <v>206</v>
      </c>
      <c r="C37" s="31"/>
      <c r="D37" s="24">
        <f>IF('Final List'!$C37=0,0,1)</f>
        <v>0</v>
      </c>
      <c r="E37" s="24"/>
      <c r="F37" s="24"/>
      <c r="G37" s="49"/>
      <c r="H37" s="49"/>
      <c r="I37" s="49"/>
      <c r="J37" s="2"/>
      <c r="K37" s="28"/>
      <c r="L37" s="24"/>
      <c r="M37" t="s">
        <v>208</v>
      </c>
      <c r="N37" s="87"/>
      <c r="O37" s="87"/>
      <c r="P37" s="87"/>
      <c r="Q37" s="87"/>
    </row>
    <row r="38" spans="1:17" s="58" customFormat="1" ht="28.8" x14ac:dyDescent="0.3">
      <c r="A38" s="53">
        <v>37</v>
      </c>
      <c r="B38" s="54" t="s">
        <v>209</v>
      </c>
      <c r="C38" s="64" t="s">
        <v>210</v>
      </c>
      <c r="D38" s="54">
        <f>IF('Final List'!$C38=0,0,1)</f>
        <v>1</v>
      </c>
      <c r="E38" s="54" t="s">
        <v>31</v>
      </c>
      <c r="F38" s="54"/>
      <c r="G38" s="56" t="s">
        <v>211</v>
      </c>
      <c r="H38" s="56" t="s">
        <v>212</v>
      </c>
      <c r="I38" s="56"/>
      <c r="J38" s="57" t="s">
        <v>213</v>
      </c>
      <c r="K38" s="53" t="s">
        <v>31</v>
      </c>
      <c r="L38" s="54"/>
      <c r="N38" s="87"/>
      <c r="O38" s="87"/>
      <c r="P38" s="87"/>
      <c r="Q38" s="87"/>
    </row>
    <row r="39" spans="1:17" s="58" customFormat="1" ht="72" x14ac:dyDescent="0.3">
      <c r="A39" s="59">
        <v>38</v>
      </c>
      <c r="B39" s="60" t="s">
        <v>214</v>
      </c>
      <c r="C39" s="63" t="s">
        <v>215</v>
      </c>
      <c r="D39" s="60">
        <f>IF('Final List'!$C39=0,0,1)</f>
        <v>1</v>
      </c>
      <c r="E39" s="60" t="s">
        <v>40</v>
      </c>
      <c r="F39" s="60"/>
      <c r="G39" s="61"/>
      <c r="H39" s="61"/>
      <c r="I39" s="61" t="s">
        <v>217</v>
      </c>
      <c r="J39" s="62" t="s">
        <v>36</v>
      </c>
      <c r="K39" s="59" t="s">
        <v>40</v>
      </c>
      <c r="L39" s="60"/>
      <c r="N39" s="87"/>
      <c r="O39" s="87"/>
      <c r="P39" s="87"/>
      <c r="Q39" s="87"/>
    </row>
    <row r="40" spans="1:17" s="58" customFormat="1" x14ac:dyDescent="0.3">
      <c r="A40" s="53">
        <v>39</v>
      </c>
      <c r="B40" s="54" t="s">
        <v>218</v>
      </c>
      <c r="C40" s="55" t="s">
        <v>219</v>
      </c>
      <c r="D40" s="54">
        <f>IF('Final List'!$C40=0,0,1)</f>
        <v>1</v>
      </c>
      <c r="E40" s="54" t="s">
        <v>31</v>
      </c>
      <c r="F40" s="54"/>
      <c r="G40" s="56" t="s">
        <v>220</v>
      </c>
      <c r="H40" s="56" t="s">
        <v>221</v>
      </c>
      <c r="I40" s="56"/>
      <c r="J40" s="57" t="s">
        <v>36</v>
      </c>
      <c r="K40" s="53" t="s">
        <v>40</v>
      </c>
      <c r="L40" s="54"/>
      <c r="N40" s="87"/>
      <c r="O40" s="87"/>
      <c r="P40" s="87"/>
      <c r="Q40" s="87"/>
    </row>
    <row r="41" spans="1:17" ht="201.6" x14ac:dyDescent="0.3">
      <c r="A41" s="28">
        <v>40</v>
      </c>
      <c r="B41" s="24" t="s">
        <v>222</v>
      </c>
      <c r="C41" s="31" t="s">
        <v>223</v>
      </c>
      <c r="D41" s="24">
        <f>IF('Final List'!$C41=0,0,1)</f>
        <v>1</v>
      </c>
      <c r="E41" s="24" t="s">
        <v>224</v>
      </c>
      <c r="F41" s="24"/>
      <c r="G41" s="49" t="s">
        <v>225</v>
      </c>
      <c r="H41" s="49" t="s">
        <v>226</v>
      </c>
      <c r="I41" s="49" t="s">
        <v>227</v>
      </c>
      <c r="J41" s="2" t="s">
        <v>36</v>
      </c>
      <c r="K41" s="24" t="s">
        <v>224</v>
      </c>
      <c r="L41" s="24"/>
    </row>
    <row r="42" spans="1:17" ht="129.6" x14ac:dyDescent="0.3">
      <c r="A42" s="27">
        <v>41</v>
      </c>
      <c r="B42" s="23" t="s">
        <v>228</v>
      </c>
      <c r="C42" s="34" t="s">
        <v>229</v>
      </c>
      <c r="D42" s="23">
        <f>IF('Final List'!$C42=0,0,1)</f>
        <v>1</v>
      </c>
      <c r="E42" s="23" t="s">
        <v>40</v>
      </c>
      <c r="F42" s="23"/>
      <c r="G42" s="48" t="s">
        <v>230</v>
      </c>
      <c r="H42" s="49" t="s">
        <v>231</v>
      </c>
      <c r="I42" s="49" t="s">
        <v>232</v>
      </c>
      <c r="J42" s="49">
        <f>_xlfn.IFNA(VLOOKUP(Table2[[#This Row],[Website]],'Contacted Companies'!$C$2:$L$28,8,FALSE),0)</f>
        <v>0</v>
      </c>
      <c r="K42" s="23" t="s">
        <v>40</v>
      </c>
      <c r="L42" s="49">
        <f>_xlfn.IFNA(VLOOKUP(Table2[[#This Row],[Website]],'Contacted Companies'!$C$2:$L$28,10,FALSE),0)</f>
        <v>0</v>
      </c>
      <c r="M42">
        <f>_xlfn.IFNA(VLOOKUP(Table2[[#This Row],[Website]],'Contacted Companies'!$C$2:$L$28,11,FALSE),0)</f>
        <v>0</v>
      </c>
      <c r="P42" t="s">
        <v>233</v>
      </c>
      <c r="Q42" t="s">
        <v>234</v>
      </c>
    </row>
    <row r="43" spans="1:17" ht="43.2" x14ac:dyDescent="0.3">
      <c r="A43" s="28">
        <v>42</v>
      </c>
      <c r="B43" s="24" t="s">
        <v>235</v>
      </c>
      <c r="C43" s="31" t="s">
        <v>236</v>
      </c>
      <c r="D43" s="24">
        <f>IF('Final List'!$C43=0,0,1)</f>
        <v>1</v>
      </c>
      <c r="E43" s="24" t="s">
        <v>40</v>
      </c>
      <c r="F43" s="24"/>
      <c r="G43" s="49" t="s">
        <v>237</v>
      </c>
      <c r="H43" s="49" t="s">
        <v>238</v>
      </c>
      <c r="I43" s="49" t="s">
        <v>239</v>
      </c>
      <c r="J43" s="2" t="s">
        <v>36</v>
      </c>
      <c r="K43" s="24" t="s">
        <v>40</v>
      </c>
      <c r="L43" s="49">
        <f>_xlfn.IFNA(VLOOKUP(Table2[[#This Row],[Website]],'Contacted Companies'!$C$2:$L$28,10,FALSE),0)</f>
        <v>0</v>
      </c>
      <c r="M43">
        <f>_xlfn.IFNA(VLOOKUP(Table2[[#This Row],[Website]],'Contacted Companies'!$C$2:$L$28,11,FALSE),0)</f>
        <v>0</v>
      </c>
      <c r="P43" t="s">
        <v>233</v>
      </c>
    </row>
    <row r="44" spans="1:17" ht="57.6" x14ac:dyDescent="0.3">
      <c r="A44" s="27">
        <v>43</v>
      </c>
      <c r="B44" s="23" t="s">
        <v>240</v>
      </c>
      <c r="C44" s="34" t="s">
        <v>241</v>
      </c>
      <c r="D44" s="23">
        <f>IF('Final List'!$C44=0,0,1)</f>
        <v>1</v>
      </c>
      <c r="E44" s="23" t="s">
        <v>31</v>
      </c>
      <c r="F44" s="23"/>
      <c r="G44" s="49" t="s">
        <v>242</v>
      </c>
      <c r="H44" s="49" t="s">
        <v>243</v>
      </c>
      <c r="I44" s="48" t="s">
        <v>244</v>
      </c>
      <c r="J44" s="44" t="s">
        <v>36</v>
      </c>
      <c r="K44" s="23" t="s">
        <v>31</v>
      </c>
      <c r="L44" s="49">
        <f>_xlfn.IFNA(VLOOKUP(Table2[[#This Row],[Website]],'Contacted Companies'!$C$2:$L$28,10,FALSE),0)</f>
        <v>0</v>
      </c>
      <c r="M44">
        <f>_xlfn.IFNA(VLOOKUP(Table2[[#This Row],[Website]],'Contacted Companies'!$C$2:$L$28,11,FALSE),0)</f>
        <v>0</v>
      </c>
    </row>
    <row r="45" spans="1:17" ht="115.2" x14ac:dyDescent="0.3">
      <c r="A45" s="28">
        <v>44</v>
      </c>
      <c r="B45" s="24" t="s">
        <v>245</v>
      </c>
      <c r="C45" s="31" t="s">
        <v>246</v>
      </c>
      <c r="D45" s="24">
        <f>IF('Final List'!$C45=0,0,1)</f>
        <v>1</v>
      </c>
      <c r="E45" s="24" t="s">
        <v>31</v>
      </c>
      <c r="F45" s="24"/>
      <c r="G45" s="49" t="s">
        <v>102</v>
      </c>
      <c r="H45" s="49" t="s">
        <v>247</v>
      </c>
      <c r="I45" s="49" t="s">
        <v>248</v>
      </c>
      <c r="J45" s="2" t="s">
        <v>36</v>
      </c>
      <c r="K45" s="24" t="s">
        <v>31</v>
      </c>
      <c r="L45" s="49" t="s">
        <v>249</v>
      </c>
      <c r="M45">
        <f>_xlfn.IFNA(VLOOKUP(Table2[[#This Row],[Website]],'Contacted Companies'!$C$2:$L$28,11,FALSE),0)</f>
        <v>0</v>
      </c>
      <c r="P45" t="s">
        <v>233</v>
      </c>
      <c r="Q45" s="85" t="s">
        <v>250</v>
      </c>
    </row>
    <row r="46" spans="1:17" ht="43.2" x14ac:dyDescent="0.3">
      <c r="A46" s="27">
        <v>45</v>
      </c>
      <c r="B46" s="23" t="s">
        <v>251</v>
      </c>
      <c r="C46" s="34" t="s">
        <v>252</v>
      </c>
      <c r="D46" s="23">
        <f>IF('Final List'!$C46=0,0,1)</f>
        <v>1</v>
      </c>
      <c r="E46" s="23" t="s">
        <v>31</v>
      </c>
      <c r="F46" s="23"/>
      <c r="G46" s="49" t="s">
        <v>177</v>
      </c>
      <c r="H46" s="49" t="s">
        <v>253</v>
      </c>
      <c r="I46" s="48" t="s">
        <v>254</v>
      </c>
      <c r="J46" s="44" t="s">
        <v>36</v>
      </c>
      <c r="K46" s="23" t="s">
        <v>31</v>
      </c>
      <c r="L46" s="49">
        <f>_xlfn.IFNA(VLOOKUP(Table2[[#This Row],[Website]],'Contacted Companies'!$C$2:$L$28,10,FALSE),0)</f>
        <v>0</v>
      </c>
      <c r="M46">
        <f>_xlfn.IFNA(VLOOKUP(Table2[[#This Row],[Website]],'Contacted Companies'!$C$2:$L$28,11,FALSE),0)</f>
        <v>0</v>
      </c>
    </row>
    <row r="47" spans="1:17" ht="187.2" x14ac:dyDescent="0.3">
      <c r="A47" s="28">
        <v>46</v>
      </c>
      <c r="B47" s="24" t="s">
        <v>255</v>
      </c>
      <c r="C47" s="33" t="s">
        <v>256</v>
      </c>
      <c r="D47" s="24">
        <f>IF('Final List'!$C47=0,0,1)</f>
        <v>1</v>
      </c>
      <c r="E47" s="24" t="s">
        <v>40</v>
      </c>
      <c r="F47" s="24"/>
      <c r="G47" s="49" t="s">
        <v>257</v>
      </c>
      <c r="H47" s="49" t="s">
        <v>258</v>
      </c>
      <c r="I47" s="49" t="s">
        <v>259</v>
      </c>
      <c r="J47" s="46" t="s">
        <v>260</v>
      </c>
      <c r="K47" s="24" t="s">
        <v>40</v>
      </c>
      <c r="L47" s="49">
        <f>_xlfn.IFNA(VLOOKUP(Table2[[#This Row],[Website]],'Contacted Companies'!$C$2:$L$28,10,FALSE),0)</f>
        <v>0</v>
      </c>
      <c r="M47">
        <f>_xlfn.IFNA(VLOOKUP(Table2[[#This Row],[Website]],'Contacted Companies'!$C$2:$L$28,11,FALSE),0)</f>
        <v>0</v>
      </c>
    </row>
    <row r="48" spans="1:17" x14ac:dyDescent="0.3">
      <c r="A48" s="27">
        <v>47</v>
      </c>
      <c r="B48" s="23" t="s">
        <v>261</v>
      </c>
      <c r="C48" s="34" t="s">
        <v>262</v>
      </c>
      <c r="D48" s="23">
        <f>IF('Final List'!$C48=0,0,1)</f>
        <v>1</v>
      </c>
      <c r="E48" s="23" t="s">
        <v>31</v>
      </c>
      <c r="F48" s="23"/>
      <c r="G48" s="49">
        <f>_xlfn.IFNA(VLOOKUP(Table2[[#This Row],[Website]],'Contacted Companies'!$C$2:$L$28,5,FALSE),0)</f>
        <v>0</v>
      </c>
      <c r="H48" s="49">
        <f>_xlfn.IFNA(VLOOKUP(Table2[[#This Row],[Website]],'Contacted Companies'!$C$2:$L$28,6,FALSE),0)</f>
        <v>0</v>
      </c>
      <c r="I48" s="48" t="s">
        <v>263</v>
      </c>
      <c r="J48" s="44"/>
      <c r="K48" s="23" t="s">
        <v>31</v>
      </c>
      <c r="L48" s="49">
        <f>_xlfn.IFNA(VLOOKUP(Table2[[#This Row],[Website]],'Contacted Companies'!$C$2:$L$28,10,FALSE),0)</f>
        <v>0</v>
      </c>
      <c r="M48">
        <f>_xlfn.IFNA(VLOOKUP(Table2[[#This Row],[Website]],'Contacted Companies'!$C$2:$L$28,11,FALSE),0)</f>
        <v>0</v>
      </c>
    </row>
    <row r="49" spans="1:17" x14ac:dyDescent="0.3">
      <c r="A49" s="28">
        <v>48</v>
      </c>
      <c r="B49" s="24" t="s">
        <v>264</v>
      </c>
      <c r="C49" s="31"/>
      <c r="D49" s="24">
        <f>IF('Final List'!$C49=0,0,1)</f>
        <v>0</v>
      </c>
      <c r="E49" s="24"/>
      <c r="F49" s="24"/>
      <c r="G49" s="48"/>
      <c r="H49" s="48"/>
      <c r="I49" s="48"/>
      <c r="J49" s="2" t="s">
        <v>36</v>
      </c>
      <c r="K49" s="24"/>
      <c r="L49" s="49">
        <f>_xlfn.IFNA(VLOOKUP(Table2[[#This Row],[Website]],'Contacted Companies'!$C$2:$L$28,10,FALSE),0)</f>
        <v>0</v>
      </c>
      <c r="M49">
        <f>_xlfn.IFNA(VLOOKUP(Table2[[#This Row],[Website]],'Contacted Companies'!$C$2:$L$28,11,FALSE),0)</f>
        <v>0</v>
      </c>
    </row>
    <row r="50" spans="1:17" ht="129.6" x14ac:dyDescent="0.3">
      <c r="A50" s="27">
        <v>49</v>
      </c>
      <c r="B50" s="23" t="s">
        <v>266</v>
      </c>
      <c r="C50" s="32" t="s">
        <v>267</v>
      </c>
      <c r="D50" s="23">
        <f>IF('Final List'!$C50=0,0,1)</f>
        <v>1</v>
      </c>
      <c r="E50" s="23" t="s">
        <v>31</v>
      </c>
      <c r="F50" s="23"/>
      <c r="G50" s="49" t="s">
        <v>45</v>
      </c>
      <c r="H50" s="78" t="s">
        <v>268</v>
      </c>
      <c r="I50" s="49" t="s">
        <v>269</v>
      </c>
      <c r="J50" s="44" t="s">
        <v>36</v>
      </c>
      <c r="K50" s="23" t="s">
        <v>31</v>
      </c>
      <c r="L50" s="49">
        <f>_xlfn.IFNA(VLOOKUP(Table2[[#This Row],[Website]],'Contacted Companies'!$C$2:$L$28,10,FALSE),0)</f>
        <v>0</v>
      </c>
      <c r="M50">
        <f>_xlfn.IFNA(VLOOKUP(Table2[[#This Row],[Website]],'Contacted Companies'!$C$2:$L$28,11,FALSE),0)</f>
        <v>0</v>
      </c>
    </row>
    <row r="51" spans="1:17" ht="216" x14ac:dyDescent="0.3">
      <c r="A51" s="28">
        <v>50</v>
      </c>
      <c r="B51" s="24" t="s">
        <v>270</v>
      </c>
      <c r="C51" s="33" t="s">
        <v>271</v>
      </c>
      <c r="D51" s="24">
        <f>IF('Final List'!$C51=0,0,1)</f>
        <v>1</v>
      </c>
      <c r="E51" s="24" t="s">
        <v>31</v>
      </c>
      <c r="F51" s="24"/>
      <c r="G51" s="49" t="s">
        <v>272</v>
      </c>
      <c r="H51" s="49" t="s">
        <v>273</v>
      </c>
      <c r="I51" s="49" t="s">
        <v>274</v>
      </c>
      <c r="J51" s="2" t="s">
        <v>1858</v>
      </c>
      <c r="K51" s="24" t="s">
        <v>31</v>
      </c>
      <c r="L51" s="49">
        <f>_xlfn.IFNA(VLOOKUP(Table2[[#This Row],[Website]],'Contacted Companies'!$C$2:$L$28,10,FALSE),0)</f>
        <v>0</v>
      </c>
      <c r="M51">
        <f>_xlfn.IFNA(VLOOKUP(Table2[[#This Row],[Website]],'Contacted Companies'!$C$2:$L$28,11,FALSE),0)</f>
        <v>0</v>
      </c>
      <c r="N51" s="86" t="s">
        <v>276</v>
      </c>
      <c r="O51" s="50" t="s">
        <v>277</v>
      </c>
    </row>
    <row r="52" spans="1:17" ht="187.2" x14ac:dyDescent="0.3">
      <c r="A52" s="27">
        <v>51</v>
      </c>
      <c r="B52" s="23" t="s">
        <v>278</v>
      </c>
      <c r="C52" s="34" t="s">
        <v>279</v>
      </c>
      <c r="D52" s="23">
        <f>IF('Final List'!$C52=0,0,1)</f>
        <v>1</v>
      </c>
      <c r="E52" s="23" t="s">
        <v>40</v>
      </c>
      <c r="F52" s="23"/>
      <c r="G52" s="49" t="s">
        <v>45</v>
      </c>
      <c r="H52" s="49" t="s">
        <v>280</v>
      </c>
      <c r="I52" s="48" t="s">
        <v>281</v>
      </c>
      <c r="J52" s="44" t="s">
        <v>36</v>
      </c>
      <c r="K52" s="23" t="s">
        <v>40</v>
      </c>
      <c r="L52" s="49">
        <f>_xlfn.IFNA(VLOOKUP(Table2[[#This Row],[Website]],'Contacted Companies'!$C$2:$L$28,10,FALSE),0)</f>
        <v>0</v>
      </c>
      <c r="M52">
        <f>_xlfn.IFNA(VLOOKUP(Table2[[#This Row],[Website]],'Contacted Companies'!$C$2:$L$28,11,FALSE),0)</f>
        <v>0</v>
      </c>
      <c r="P52" t="s">
        <v>233</v>
      </c>
    </row>
    <row r="53" spans="1:17" ht="106.2" customHeight="1" x14ac:dyDescent="0.3">
      <c r="A53" s="28">
        <v>52</v>
      </c>
      <c r="B53" s="24" t="s">
        <v>282</v>
      </c>
      <c r="C53" s="33" t="s">
        <v>283</v>
      </c>
      <c r="D53" s="24">
        <f>IF('Final List'!$C53=0,0,1)</f>
        <v>1</v>
      </c>
      <c r="E53" s="24" t="s">
        <v>40</v>
      </c>
      <c r="F53" s="24"/>
      <c r="G53" s="49" t="s">
        <v>284</v>
      </c>
      <c r="H53" s="49" t="s">
        <v>285</v>
      </c>
      <c r="I53" s="49" t="s">
        <v>286</v>
      </c>
      <c r="J53" s="2" t="s">
        <v>36</v>
      </c>
      <c r="K53" s="24" t="s">
        <v>40</v>
      </c>
      <c r="L53" s="49">
        <f>_xlfn.IFNA(VLOOKUP(Table2[[#This Row],[Website]],'Contacted Companies'!$C$2:$L$28,10,FALSE),0)</f>
        <v>0</v>
      </c>
      <c r="M53">
        <f>_xlfn.IFNA(VLOOKUP(Table2[[#This Row],[Website]],'Contacted Companies'!$C$2:$L$28,11,FALSE),0)</f>
        <v>0</v>
      </c>
      <c r="P53" t="s">
        <v>233</v>
      </c>
    </row>
    <row r="54" spans="1:17" ht="72" x14ac:dyDescent="0.3">
      <c r="A54" s="27">
        <v>53</v>
      </c>
      <c r="B54" s="23" t="s">
        <v>287</v>
      </c>
      <c r="C54" s="32" t="s">
        <v>288</v>
      </c>
      <c r="D54" s="23">
        <f>IF('Final List'!$C54=0,0,1)</f>
        <v>1</v>
      </c>
      <c r="E54" s="23" t="s">
        <v>40</v>
      </c>
      <c r="F54" s="23"/>
      <c r="G54" s="49" t="s">
        <v>124</v>
      </c>
      <c r="H54" s="49" t="s">
        <v>289</v>
      </c>
      <c r="I54" s="48" t="s">
        <v>290</v>
      </c>
      <c r="J54" s="44" t="s">
        <v>61</v>
      </c>
      <c r="K54" s="23" t="s">
        <v>40</v>
      </c>
      <c r="L54" s="49">
        <f>_xlfn.IFNA(VLOOKUP(Table2[[#This Row],[Website]],'Contacted Companies'!$C$2:$L$28,10,FALSE),0)</f>
        <v>0</v>
      </c>
      <c r="M54">
        <f>_xlfn.IFNA(VLOOKUP(Table2[[#This Row],[Website]],'Contacted Companies'!$C$2:$L$28,11,FALSE),0)</f>
        <v>0</v>
      </c>
      <c r="P54" t="s">
        <v>233</v>
      </c>
    </row>
    <row r="55" spans="1:17" s="84" customFormat="1" ht="100.8" x14ac:dyDescent="0.3">
      <c r="A55" s="79">
        <v>54</v>
      </c>
      <c r="B55" s="80" t="s">
        <v>291</v>
      </c>
      <c r="C55" s="81" t="s">
        <v>292</v>
      </c>
      <c r="D55" s="80">
        <f>IF('Final List'!$C55=0,0,1)</f>
        <v>1</v>
      </c>
      <c r="E55" s="80" t="s">
        <v>31</v>
      </c>
      <c r="F55" s="80"/>
      <c r="G55" s="82" t="str">
        <f>_xlfn.IFNA(VLOOKUP(Table2[[#This Row],[Website]],'Contacted Companies'!$C$2:$L$28,5,FALSE),0)</f>
        <v>Manufacturing</v>
      </c>
      <c r="H55" s="82" t="str">
        <f>_xlfn.IFNA(VLOOKUP(Table2[[#This Row],[Website]],'Contacted Companies'!$C$2:$L$28,6,FALSE),0)</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I55" s="82"/>
      <c r="J55" s="83" t="s">
        <v>293</v>
      </c>
      <c r="K55" s="80" t="s">
        <v>31</v>
      </c>
      <c r="L55" s="82">
        <f>_xlfn.IFNA(VLOOKUP(Table2[[#This Row],[Website]],'Contacted Companies'!$C$2:$L$28,10,FALSE),0)</f>
        <v>0</v>
      </c>
      <c r="M55" s="84" t="e">
        <f>_xlfn.IFNA(VLOOKUP(Table2[[#This Row],[Website]],'Contacted Companies'!$C$2:$L$28,11,FALSE),0)</f>
        <v>#REF!</v>
      </c>
      <c r="N55"/>
      <c r="O55"/>
      <c r="P55" t="s">
        <v>233</v>
      </c>
      <c r="Q55"/>
    </row>
    <row r="56" spans="1:17" ht="259.2" x14ac:dyDescent="0.3">
      <c r="A56" s="27">
        <v>55</v>
      </c>
      <c r="B56" s="23" t="s">
        <v>294</v>
      </c>
      <c r="C56" s="34" t="s">
        <v>295</v>
      </c>
      <c r="D56" s="23">
        <f>IF('Final List'!$C56=0,0,1)</f>
        <v>1</v>
      </c>
      <c r="E56" s="23" t="s">
        <v>40</v>
      </c>
      <c r="F56" s="23"/>
      <c r="G56" s="49" t="s">
        <v>45</v>
      </c>
      <c r="H56" s="49" t="s">
        <v>296</v>
      </c>
      <c r="I56" s="48" t="s">
        <v>297</v>
      </c>
      <c r="J56" s="44" t="s">
        <v>36</v>
      </c>
      <c r="K56" s="23" t="s">
        <v>40</v>
      </c>
      <c r="L56" s="49">
        <f>_xlfn.IFNA(VLOOKUP(Table2[[#This Row],[Website]],'Contacted Companies'!$C$2:$L$28,10,FALSE),0)</f>
        <v>0</v>
      </c>
      <c r="M56">
        <f>_xlfn.IFNA(VLOOKUP(Table2[[#This Row],[Website]],'Contacted Companies'!$C$2:$L$28,11,FALSE),0)</f>
        <v>0</v>
      </c>
      <c r="O56" s="50" t="s">
        <v>298</v>
      </c>
    </row>
    <row r="57" spans="1:17" ht="172.8" x14ac:dyDescent="0.3">
      <c r="A57" s="28">
        <v>56</v>
      </c>
      <c r="B57" s="24" t="s">
        <v>299</v>
      </c>
      <c r="C57" s="31" t="s">
        <v>300</v>
      </c>
      <c r="D57" s="24">
        <f>IF('Final List'!$C57=0,0,1)</f>
        <v>1</v>
      </c>
      <c r="E57" s="24" t="s">
        <v>31</v>
      </c>
      <c r="F57" s="24"/>
      <c r="G57" s="49" t="s">
        <v>102</v>
      </c>
      <c r="H57" s="49" t="s">
        <v>301</v>
      </c>
      <c r="I57" s="49" t="s">
        <v>302</v>
      </c>
      <c r="J57" s="44" t="s">
        <v>303</v>
      </c>
      <c r="K57" s="24" t="s">
        <v>31</v>
      </c>
      <c r="L57" s="49" t="s">
        <v>304</v>
      </c>
      <c r="M57">
        <f>_xlfn.IFNA(VLOOKUP(Table2[[#This Row],[Website]],'Contacted Companies'!$C$2:$L$28,11,FALSE),0)</f>
        <v>0</v>
      </c>
    </row>
    <row r="58" spans="1:17" ht="115.2" x14ac:dyDescent="0.3">
      <c r="A58" s="27">
        <v>57</v>
      </c>
      <c r="B58" s="23" t="s">
        <v>305</v>
      </c>
      <c r="C58" s="34" t="s">
        <v>306</v>
      </c>
      <c r="D58" s="23">
        <f>IF('Final List'!$C58=0,0,1)</f>
        <v>1</v>
      </c>
      <c r="E58" s="23" t="s">
        <v>40</v>
      </c>
      <c r="F58" s="23"/>
      <c r="G58" s="49" t="s">
        <v>102</v>
      </c>
      <c r="H58" s="49" t="s">
        <v>307</v>
      </c>
      <c r="I58" s="48" t="s">
        <v>308</v>
      </c>
      <c r="J58" s="44" t="s">
        <v>36</v>
      </c>
      <c r="K58" s="23" t="s">
        <v>40</v>
      </c>
      <c r="L58" s="49">
        <f>_xlfn.IFNA(VLOOKUP(Table2[[#This Row],[Website]],'Contacted Companies'!$C$2:$L$28,10,FALSE),0)</f>
        <v>0</v>
      </c>
      <c r="M58">
        <f>_xlfn.IFNA(VLOOKUP(Table2[[#This Row],[Website]],'Contacted Companies'!$C$2:$L$28,11,FALSE),0)</f>
        <v>0</v>
      </c>
    </row>
    <row r="59" spans="1:17" ht="129.6" x14ac:dyDescent="0.3">
      <c r="A59" s="28">
        <v>58</v>
      </c>
      <c r="B59" s="24" t="s">
        <v>309</v>
      </c>
      <c r="C59" s="31" t="s">
        <v>310</v>
      </c>
      <c r="D59" s="24">
        <f>IF('Final List'!$C59=0,0,1)</f>
        <v>1</v>
      </c>
      <c r="E59" s="24" t="s">
        <v>40</v>
      </c>
      <c r="F59" s="24"/>
      <c r="G59" s="49" t="s">
        <v>311</v>
      </c>
      <c r="H59" s="49" t="s">
        <v>312</v>
      </c>
      <c r="I59" s="49" t="s">
        <v>313</v>
      </c>
      <c r="J59" s="47" t="s">
        <v>36</v>
      </c>
      <c r="K59" s="24" t="s">
        <v>40</v>
      </c>
      <c r="L59" s="49">
        <f>_xlfn.IFNA(VLOOKUP(Table2[[#This Row],[Website]],'Contacted Companies'!$C$2:$L$28,10,FALSE),0)</f>
        <v>0</v>
      </c>
      <c r="M59">
        <f>_xlfn.IFNA(VLOOKUP(Table2[[#This Row],[Website]],'Contacted Companies'!$C$2:$L$28,11,FALSE),0)</f>
        <v>0</v>
      </c>
    </row>
    <row r="60" spans="1:17" ht="72" x14ac:dyDescent="0.3">
      <c r="A60" s="27">
        <v>59</v>
      </c>
      <c r="B60" s="23" t="s">
        <v>314</v>
      </c>
      <c r="C60" s="34" t="s">
        <v>315</v>
      </c>
      <c r="D60" s="23">
        <f>IF('Final List'!$C60=0,0,1)</f>
        <v>1</v>
      </c>
      <c r="E60" s="23" t="s">
        <v>40</v>
      </c>
      <c r="F60" s="23"/>
      <c r="G60" s="49" t="s">
        <v>316</v>
      </c>
      <c r="H60" s="49" t="s">
        <v>317</v>
      </c>
      <c r="I60" s="48" t="s">
        <v>318</v>
      </c>
      <c r="J60" s="44" t="s">
        <v>36</v>
      </c>
      <c r="K60" s="23" t="s">
        <v>40</v>
      </c>
      <c r="L60" s="49">
        <f>_xlfn.IFNA(VLOOKUP(Table2[[#This Row],[Website]],'Contacted Companies'!$C$2:$L$28,10,FALSE),0)</f>
        <v>0</v>
      </c>
      <c r="M60">
        <f>_xlfn.IFNA(VLOOKUP(Table2[[#This Row],[Website]],'Contacted Companies'!$C$2:$L$28,11,FALSE),0)</f>
        <v>0</v>
      </c>
    </row>
    <row r="61" spans="1:17" ht="72" x14ac:dyDescent="0.3">
      <c r="A61" s="28">
        <v>60</v>
      </c>
      <c r="B61" s="24" t="s">
        <v>319</v>
      </c>
      <c r="C61" s="33" t="s">
        <v>320</v>
      </c>
      <c r="D61" s="24">
        <f>IF('Final List'!$C61=0,0,1)</f>
        <v>1</v>
      </c>
      <c r="E61" s="24" t="s">
        <v>40</v>
      </c>
      <c r="F61" s="24"/>
      <c r="G61" s="49" t="s">
        <v>225</v>
      </c>
      <c r="H61" s="49" t="s">
        <v>321</v>
      </c>
      <c r="I61" s="49" t="s">
        <v>322</v>
      </c>
      <c r="J61" s="2" t="s">
        <v>36</v>
      </c>
      <c r="K61" s="24" t="s">
        <v>40</v>
      </c>
      <c r="L61" s="49">
        <f>_xlfn.IFNA(VLOOKUP(Table2[[#This Row],[Website]],'Contacted Companies'!$C$2:$L$28,10,FALSE),0)</f>
        <v>0</v>
      </c>
      <c r="M61">
        <f>_xlfn.IFNA(VLOOKUP(Table2[[#This Row],[Website]],'Contacted Companies'!$C$2:$L$28,11,FALSE),0)</f>
        <v>0</v>
      </c>
      <c r="P61" t="s">
        <v>233</v>
      </c>
    </row>
    <row r="62" spans="1:17" ht="86.4" x14ac:dyDescent="0.3">
      <c r="A62" s="27">
        <v>61</v>
      </c>
      <c r="B62" s="23" t="s">
        <v>323</v>
      </c>
      <c r="C62" s="32" t="s">
        <v>324</v>
      </c>
      <c r="D62" s="23">
        <f>IF('Final List'!$C62=0,0,1)</f>
        <v>1</v>
      </c>
      <c r="E62" s="23" t="s">
        <v>40</v>
      </c>
      <c r="F62" s="23"/>
      <c r="G62" s="49" t="s">
        <v>80</v>
      </c>
      <c r="H62" s="49" t="s">
        <v>325</v>
      </c>
      <c r="I62" s="48" t="s">
        <v>326</v>
      </c>
      <c r="J62" s="44" t="s">
        <v>36</v>
      </c>
      <c r="K62" s="23" t="s">
        <v>40</v>
      </c>
      <c r="L62" s="49">
        <f>_xlfn.IFNA(VLOOKUP(Table2[[#This Row],[Website]],'Contacted Companies'!$C$2:$L$28,10,FALSE),0)</f>
        <v>0</v>
      </c>
      <c r="M62">
        <f>_xlfn.IFNA(VLOOKUP(Table2[[#This Row],[Website]],'Contacted Companies'!$C$2:$L$28,11,FALSE),0)</f>
        <v>0</v>
      </c>
    </row>
    <row r="63" spans="1:17" x14ac:dyDescent="0.3">
      <c r="A63" s="28">
        <v>62</v>
      </c>
      <c r="B63" s="24" t="s">
        <v>327</v>
      </c>
      <c r="C63" s="31" t="s">
        <v>328</v>
      </c>
      <c r="D63" s="24">
        <f>IF('Final List'!$C63=0,0,1)</f>
        <v>1</v>
      </c>
      <c r="E63" s="24" t="s">
        <v>329</v>
      </c>
      <c r="F63" s="24"/>
      <c r="G63" s="49">
        <v>0</v>
      </c>
      <c r="H63" s="49">
        <v>0</v>
      </c>
      <c r="I63" s="49" t="s">
        <v>330</v>
      </c>
      <c r="J63" s="2" t="s">
        <v>36</v>
      </c>
      <c r="K63" s="24" t="s">
        <v>329</v>
      </c>
      <c r="L63" s="49">
        <f>_xlfn.IFNA(VLOOKUP(Table2[[#This Row],[Website]],'Contacted Companies'!$C$2:$L$28,10,FALSE),0)</f>
        <v>0</v>
      </c>
      <c r="M63">
        <f>_xlfn.IFNA(VLOOKUP(Table2[[#This Row],[Website]],'Contacted Companies'!$C$2:$L$28,11,FALSE),0)</f>
        <v>0</v>
      </c>
    </row>
    <row r="64" spans="1:17" ht="86.4" x14ac:dyDescent="0.3">
      <c r="A64" s="27">
        <v>63</v>
      </c>
      <c r="B64" s="23" t="s">
        <v>331</v>
      </c>
      <c r="C64" s="34" t="s">
        <v>332</v>
      </c>
      <c r="D64" s="23">
        <f>IF('Final List'!$C64=0,0,1)</f>
        <v>1</v>
      </c>
      <c r="E64" s="23" t="s">
        <v>224</v>
      </c>
      <c r="F64" s="23"/>
      <c r="G64" s="49" t="s">
        <v>102</v>
      </c>
      <c r="H64" s="49" t="s">
        <v>333</v>
      </c>
      <c r="I64" s="48"/>
      <c r="J64" s="44" t="s">
        <v>36</v>
      </c>
      <c r="K64" s="23" t="s">
        <v>224</v>
      </c>
      <c r="L64" s="49">
        <f>_xlfn.IFNA(VLOOKUP(Table2[[#This Row],[Website]],'Contacted Companies'!$C$2:$L$28,10,FALSE),0)</f>
        <v>0</v>
      </c>
      <c r="M64">
        <f>_xlfn.IFNA(VLOOKUP(Table2[[#This Row],[Website]],'Contacted Companies'!$C$2:$L$28,11,FALSE),0)</f>
        <v>0</v>
      </c>
      <c r="Q64" s="50" t="s">
        <v>334</v>
      </c>
    </row>
    <row r="65" spans="1:17" ht="72" x14ac:dyDescent="0.3">
      <c r="A65" s="28">
        <v>64</v>
      </c>
      <c r="B65" s="24" t="s">
        <v>335</v>
      </c>
      <c r="C65" s="31" t="s">
        <v>336</v>
      </c>
      <c r="D65" s="24">
        <f>IF('Final List'!$C65=0,0,1)</f>
        <v>1</v>
      </c>
      <c r="E65" s="24" t="s">
        <v>40</v>
      </c>
      <c r="F65" s="24"/>
      <c r="G65" s="49" t="s">
        <v>337</v>
      </c>
      <c r="H65" s="49" t="s">
        <v>338</v>
      </c>
      <c r="I65" s="49" t="s">
        <v>339</v>
      </c>
      <c r="J65" s="2" t="s">
        <v>36</v>
      </c>
      <c r="K65" s="24" t="s">
        <v>40</v>
      </c>
      <c r="L65" s="49">
        <f>_xlfn.IFNA(VLOOKUP(Table2[[#This Row],[Website]],'Contacted Companies'!$C$2:$L$28,10,FALSE),0)</f>
        <v>0</v>
      </c>
      <c r="M65">
        <f>_xlfn.IFNA(VLOOKUP(Table2[[#This Row],[Website]],'Contacted Companies'!$C$2:$L$28,11,FALSE),0)</f>
        <v>0</v>
      </c>
      <c r="Q65" t="s">
        <v>340</v>
      </c>
    </row>
    <row r="66" spans="1:17" x14ac:dyDescent="0.3">
      <c r="A66" s="27">
        <v>65</v>
      </c>
      <c r="B66" s="23" t="s">
        <v>341</v>
      </c>
      <c r="C66" s="34" t="s">
        <v>342</v>
      </c>
      <c r="D66" s="23">
        <f>IF('Final List'!$C66=0,0,1)</f>
        <v>1</v>
      </c>
      <c r="E66" s="23" t="s">
        <v>40</v>
      </c>
      <c r="F66" s="23"/>
      <c r="G66" s="49">
        <v>0</v>
      </c>
      <c r="H66" s="49">
        <v>0</v>
      </c>
      <c r="I66" s="48"/>
      <c r="J66" s="44" t="s">
        <v>36</v>
      </c>
      <c r="K66" s="23" t="s">
        <v>40</v>
      </c>
      <c r="L66" s="49">
        <f>_xlfn.IFNA(VLOOKUP(Table2[[#This Row],[Website]],'Contacted Companies'!$C$2:$L$28,10,FALSE),0)</f>
        <v>0</v>
      </c>
      <c r="M66">
        <f>_xlfn.IFNA(VLOOKUP(Table2[[#This Row],[Website]],'Contacted Companies'!$C$2:$L$28,11,FALSE),0)</f>
        <v>0</v>
      </c>
    </row>
    <row r="67" spans="1:17" ht="57.6" x14ac:dyDescent="0.3">
      <c r="A67" s="28">
        <v>66</v>
      </c>
      <c r="B67" s="24" t="s">
        <v>344</v>
      </c>
      <c r="C67" s="33" t="s">
        <v>345</v>
      </c>
      <c r="D67" s="24">
        <f>IF('Final List'!$C67=0,0,1)</f>
        <v>1</v>
      </c>
      <c r="E67" s="24" t="s">
        <v>31</v>
      </c>
      <c r="F67" s="24"/>
      <c r="G67" s="49" t="s">
        <v>346</v>
      </c>
      <c r="H67" s="49" t="s">
        <v>347</v>
      </c>
      <c r="I67" s="49" t="s">
        <v>348</v>
      </c>
      <c r="J67" s="2" t="s">
        <v>349</v>
      </c>
      <c r="K67" s="24" t="s">
        <v>31</v>
      </c>
      <c r="L67" s="49" t="s">
        <v>350</v>
      </c>
      <c r="M67">
        <f>_xlfn.IFNA(VLOOKUP(Table2[[#This Row],[Website]],'Contacted Companies'!$C$2:$L$28,11,FALSE),0)</f>
        <v>0</v>
      </c>
      <c r="N67" t="s">
        <v>351</v>
      </c>
      <c r="Q67" t="s">
        <v>352</v>
      </c>
    </row>
    <row r="68" spans="1:17" ht="57.6" x14ac:dyDescent="0.3">
      <c r="A68" s="27">
        <v>67</v>
      </c>
      <c r="B68" s="23" t="s">
        <v>353</v>
      </c>
      <c r="C68" s="32" t="s">
        <v>354</v>
      </c>
      <c r="D68" s="23">
        <f>IF('Final List'!$C68=0,0,1)</f>
        <v>1</v>
      </c>
      <c r="E68" s="23" t="s">
        <v>31</v>
      </c>
      <c r="F68" s="23"/>
      <c r="G68" s="49" t="s">
        <v>355</v>
      </c>
      <c r="H68" s="49" t="s">
        <v>356</v>
      </c>
      <c r="I68" s="48" t="s">
        <v>357</v>
      </c>
      <c r="J68" s="44" t="s">
        <v>36</v>
      </c>
      <c r="K68" s="23" t="s">
        <v>31</v>
      </c>
      <c r="L68" s="49" t="s">
        <v>358</v>
      </c>
      <c r="M68">
        <f>_xlfn.IFNA(VLOOKUP(Table2[[#This Row],[Website]],'Contacted Companies'!$C$2:$L$28,11,FALSE),0)</f>
        <v>0</v>
      </c>
    </row>
    <row r="69" spans="1:17" ht="57.6" x14ac:dyDescent="0.3">
      <c r="A69" s="28">
        <v>68</v>
      </c>
      <c r="B69" s="24" t="s">
        <v>359</v>
      </c>
      <c r="C69" s="31" t="s">
        <v>360</v>
      </c>
      <c r="D69" s="24">
        <f>IF('Final List'!$C69=0,0,1)</f>
        <v>1</v>
      </c>
      <c r="E69" s="24" t="s">
        <v>31</v>
      </c>
      <c r="F69" s="24"/>
      <c r="G69" s="49" t="s">
        <v>102</v>
      </c>
      <c r="H69" s="49" t="s">
        <v>361</v>
      </c>
      <c r="I69" s="49" t="s">
        <v>362</v>
      </c>
      <c r="J69" s="2" t="s">
        <v>36</v>
      </c>
      <c r="K69" s="24" t="s">
        <v>31</v>
      </c>
      <c r="L69" s="49">
        <f>_xlfn.IFNA(VLOOKUP(Table2[[#This Row],[Website]],'Contacted Companies'!$C$2:$L$28,10,FALSE),0)</f>
        <v>0</v>
      </c>
      <c r="M69">
        <f>_xlfn.IFNA(VLOOKUP(Table2[[#This Row],[Website]],'Contacted Companies'!$C$2:$L$28,11,FALSE),0)</f>
        <v>0</v>
      </c>
      <c r="Q69" t="s">
        <v>363</v>
      </c>
    </row>
    <row r="70" spans="1:17" ht="187.2" x14ac:dyDescent="0.3">
      <c r="A70" s="27">
        <v>69</v>
      </c>
      <c r="B70" s="23" t="s">
        <v>364</v>
      </c>
      <c r="C70" s="34" t="s">
        <v>365</v>
      </c>
      <c r="D70" s="23">
        <f>IF('Final List'!$C70=0,0,1)</f>
        <v>1</v>
      </c>
      <c r="E70" s="23" t="s">
        <v>31</v>
      </c>
      <c r="F70" s="23"/>
      <c r="G70" s="49" t="s">
        <v>366</v>
      </c>
      <c r="H70" s="49" t="s">
        <v>367</v>
      </c>
      <c r="I70" s="48" t="s">
        <v>368</v>
      </c>
      <c r="J70" s="44" t="s">
        <v>36</v>
      </c>
      <c r="K70" s="23" t="s">
        <v>31</v>
      </c>
      <c r="L70" s="49">
        <f>_xlfn.IFNA(VLOOKUP(Table2[[#This Row],[Website]],'Contacted Companies'!$C$2:$L$28,10,FALSE),0)</f>
        <v>0</v>
      </c>
      <c r="M70">
        <f>_xlfn.IFNA(VLOOKUP(Table2[[#This Row],[Website]],'Contacted Companies'!$C$2:$L$28,11,FALSE),0)</f>
        <v>0</v>
      </c>
    </row>
    <row r="71" spans="1:17" ht="187.2" x14ac:dyDescent="0.3">
      <c r="A71" s="28">
        <v>70</v>
      </c>
      <c r="B71" s="24" t="s">
        <v>369</v>
      </c>
      <c r="C71" s="31" t="s">
        <v>370</v>
      </c>
      <c r="D71" s="24">
        <f>IF('Final List'!$C71=0,0,1)</f>
        <v>1</v>
      </c>
      <c r="E71" s="24" t="s">
        <v>40</v>
      </c>
      <c r="F71" s="24"/>
      <c r="G71" s="49" t="s">
        <v>371</v>
      </c>
      <c r="H71" s="49" t="s">
        <v>372</v>
      </c>
      <c r="I71" s="49" t="s">
        <v>373</v>
      </c>
      <c r="J71" s="2" t="s">
        <v>36</v>
      </c>
      <c r="K71" s="24" t="s">
        <v>40</v>
      </c>
      <c r="L71" s="49">
        <f>_xlfn.IFNA(VLOOKUP(Table2[[#This Row],[Website]],'Contacted Companies'!$C$2:$L$28,10,FALSE),0)</f>
        <v>0</v>
      </c>
      <c r="M71">
        <f>_xlfn.IFNA(VLOOKUP(Table2[[#This Row],[Website]],'Contacted Companies'!$C$2:$L$28,11,FALSE),0)</f>
        <v>0</v>
      </c>
    </row>
    <row r="72" spans="1:17" x14ac:dyDescent="0.3">
      <c r="A72" s="27">
        <v>71</v>
      </c>
      <c r="B72" s="23" t="s">
        <v>374</v>
      </c>
      <c r="C72" s="34" t="s">
        <v>375</v>
      </c>
      <c r="D72" s="23">
        <f>IF('Final List'!$C72=0,0,1)</f>
        <v>1</v>
      </c>
      <c r="E72" s="23" t="s">
        <v>40</v>
      </c>
      <c r="F72" s="23"/>
      <c r="G72" s="49">
        <v>0</v>
      </c>
      <c r="H72" s="49">
        <v>0</v>
      </c>
      <c r="I72" s="48" t="s">
        <v>376</v>
      </c>
      <c r="J72" s="44" t="s">
        <v>36</v>
      </c>
      <c r="K72" s="23" t="s">
        <v>40</v>
      </c>
      <c r="L72" s="49">
        <f>_xlfn.IFNA(VLOOKUP(Table2[[#This Row],[Website]],'Contacted Companies'!$C$2:$L$28,10,FALSE),0)</f>
        <v>0</v>
      </c>
      <c r="M72">
        <f>_xlfn.IFNA(VLOOKUP(Table2[[#This Row],[Website]],'Contacted Companies'!$C$2:$L$28,11,FALSE),0)</f>
        <v>0</v>
      </c>
    </row>
    <row r="73" spans="1:17" ht="129.6" x14ac:dyDescent="0.3">
      <c r="A73" s="28">
        <v>72</v>
      </c>
      <c r="B73" s="24" t="s">
        <v>377</v>
      </c>
      <c r="C73" s="33" t="s">
        <v>378</v>
      </c>
      <c r="D73" s="24">
        <f>IF('Final List'!$C73=0,0,1)</f>
        <v>1</v>
      </c>
      <c r="E73" s="24" t="s">
        <v>329</v>
      </c>
      <c r="F73" s="24"/>
      <c r="G73" s="49" t="s">
        <v>379</v>
      </c>
      <c r="H73" s="49" t="s">
        <v>380</v>
      </c>
      <c r="I73" s="49" t="s">
        <v>381</v>
      </c>
      <c r="J73" s="2" t="s">
        <v>36</v>
      </c>
      <c r="K73" s="24" t="s">
        <v>329</v>
      </c>
      <c r="L73" s="49">
        <f>_xlfn.IFNA(VLOOKUP(Table2[[#This Row],[Website]],'Contacted Companies'!$C$2:$L$28,10,FALSE),0)</f>
        <v>0</v>
      </c>
      <c r="M73">
        <f>_xlfn.IFNA(VLOOKUP(Table2[[#This Row],[Website]],'Contacted Companies'!$C$2:$L$28,11,FALSE),0)</f>
        <v>0</v>
      </c>
    </row>
    <row r="74" spans="1:17" ht="115.2" x14ac:dyDescent="0.3">
      <c r="A74" s="27">
        <v>73</v>
      </c>
      <c r="B74" s="23" t="s">
        <v>382</v>
      </c>
      <c r="C74" s="32" t="s">
        <v>383</v>
      </c>
      <c r="D74" s="23">
        <f>IF('Final List'!$C74=0,0,1)</f>
        <v>1</v>
      </c>
      <c r="E74" s="23" t="s">
        <v>40</v>
      </c>
      <c r="F74" s="23"/>
      <c r="G74" s="49" t="s">
        <v>384</v>
      </c>
      <c r="H74" s="49" t="s">
        <v>385</v>
      </c>
      <c r="I74" s="48" t="s">
        <v>386</v>
      </c>
      <c r="J74" s="44" t="s">
        <v>36</v>
      </c>
      <c r="K74" s="23" t="s">
        <v>40</v>
      </c>
      <c r="L74" s="49">
        <f>_xlfn.IFNA(VLOOKUP(Table2[[#This Row],[Website]],'Contacted Companies'!$C$2:$L$28,10,FALSE),0)</f>
        <v>0</v>
      </c>
      <c r="M74">
        <f>_xlfn.IFNA(VLOOKUP(Table2[[#This Row],[Website]],'Contacted Companies'!$C$2:$L$28,11,FALSE),0)</f>
        <v>0</v>
      </c>
    </row>
    <row r="75" spans="1:17" x14ac:dyDescent="0.3">
      <c r="A75" s="28">
        <v>74</v>
      </c>
      <c r="B75" s="24" t="s">
        <v>387</v>
      </c>
      <c r="C75" s="31" t="s">
        <v>387</v>
      </c>
      <c r="D75" s="24">
        <f>IF('Final List'!$C75=0,0,1)</f>
        <v>1</v>
      </c>
      <c r="E75" s="24" t="s">
        <v>329</v>
      </c>
      <c r="F75" s="24"/>
      <c r="G75" s="49">
        <v>0</v>
      </c>
      <c r="H75" s="49">
        <v>0</v>
      </c>
      <c r="I75" s="49" t="s">
        <v>388</v>
      </c>
      <c r="J75" s="2" t="s">
        <v>36</v>
      </c>
      <c r="K75" s="24" t="s">
        <v>329</v>
      </c>
      <c r="L75" s="49">
        <f>_xlfn.IFNA(VLOOKUP(Table2[[#This Row],[Website]],'Contacted Companies'!$C$2:$L$28,10,FALSE),0)</f>
        <v>0</v>
      </c>
      <c r="M75">
        <f>_xlfn.IFNA(VLOOKUP(Table2[[#This Row],[Website]],'Contacted Companies'!$C$2:$L$28,11,FALSE),0)</f>
        <v>0</v>
      </c>
    </row>
    <row r="76" spans="1:17" ht="115.2" x14ac:dyDescent="0.3">
      <c r="A76" s="27">
        <v>75</v>
      </c>
      <c r="B76" s="23" t="s">
        <v>389</v>
      </c>
      <c r="C76" s="32" t="s">
        <v>390</v>
      </c>
      <c r="D76" s="23">
        <f>IF('Final List'!$C76=0,0,1)</f>
        <v>1</v>
      </c>
      <c r="E76" s="23" t="s">
        <v>31</v>
      </c>
      <c r="F76" s="23"/>
      <c r="G76" s="49" t="s">
        <v>45</v>
      </c>
      <c r="H76" s="49" t="s">
        <v>391</v>
      </c>
      <c r="I76" s="48" t="s">
        <v>392</v>
      </c>
      <c r="J76" s="44" t="s">
        <v>36</v>
      </c>
      <c r="K76" s="23" t="s">
        <v>31</v>
      </c>
      <c r="L76" s="49" t="s">
        <v>393</v>
      </c>
      <c r="M76">
        <f>_xlfn.IFNA(VLOOKUP(Table2[[#This Row],[Website]],'Contacted Companies'!$C$2:$L$28,11,FALSE),0)</f>
        <v>0</v>
      </c>
    </row>
    <row r="77" spans="1:17" ht="100.8" x14ac:dyDescent="0.3">
      <c r="A77" s="28">
        <v>76</v>
      </c>
      <c r="B77" s="24" t="s">
        <v>394</v>
      </c>
      <c r="C77" s="31" t="s">
        <v>395</v>
      </c>
      <c r="D77" s="24">
        <f>IF('Final List'!$C77=0,0,1)</f>
        <v>1</v>
      </c>
      <c r="E77" s="24" t="s">
        <v>40</v>
      </c>
      <c r="F77" s="24"/>
      <c r="G77" s="49" t="s">
        <v>396</v>
      </c>
      <c r="H77" s="49">
        <v>0</v>
      </c>
      <c r="I77" s="49" t="s">
        <v>397</v>
      </c>
      <c r="J77" s="2" t="s">
        <v>36</v>
      </c>
      <c r="K77" s="24" t="s">
        <v>40</v>
      </c>
      <c r="L77" s="49" t="s">
        <v>398</v>
      </c>
      <c r="M77">
        <f>_xlfn.IFNA(VLOOKUP(Table2[[#This Row],[Website]],'Contacted Companies'!$C$2:$L$28,11,FALSE),0)</f>
        <v>0</v>
      </c>
    </row>
    <row r="78" spans="1:17" x14ac:dyDescent="0.3">
      <c r="A78" s="27">
        <v>77</v>
      </c>
      <c r="B78" s="23" t="s">
        <v>399</v>
      </c>
      <c r="C78" s="32" t="s">
        <v>400</v>
      </c>
      <c r="D78" s="23">
        <f>IF('Final List'!$C78=0,0,1)</f>
        <v>1</v>
      </c>
      <c r="E78" s="23" t="s">
        <v>40</v>
      </c>
      <c r="F78" s="23"/>
      <c r="G78" s="49">
        <v>0</v>
      </c>
      <c r="H78" s="49">
        <v>0</v>
      </c>
      <c r="I78" s="48" t="s">
        <v>1859</v>
      </c>
      <c r="J78" s="44" t="s">
        <v>36</v>
      </c>
      <c r="K78" s="23" t="s">
        <v>40</v>
      </c>
      <c r="L78" s="49">
        <f>_xlfn.IFNA(VLOOKUP(Table2[[#This Row],[Website]],'Contacted Companies'!$C$2:$L$28,10,FALSE),0)</f>
        <v>0</v>
      </c>
      <c r="M78">
        <f>_xlfn.IFNA(VLOOKUP(Table2[[#This Row],[Website]],'Contacted Companies'!$C$2:$L$28,11,FALSE),0)</f>
        <v>0</v>
      </c>
    </row>
    <row r="79" spans="1:17" ht="86.4" x14ac:dyDescent="0.3">
      <c r="A79" s="28">
        <v>78</v>
      </c>
      <c r="B79" s="24" t="s">
        <v>402</v>
      </c>
      <c r="C79" s="31" t="s">
        <v>403</v>
      </c>
      <c r="D79" s="24">
        <f>IF('Final List'!$C79=0,0,1)</f>
        <v>1</v>
      </c>
      <c r="E79" s="24" t="s">
        <v>31</v>
      </c>
      <c r="F79" s="24"/>
      <c r="G79" s="49" t="s">
        <v>404</v>
      </c>
      <c r="H79" s="49" t="s">
        <v>405</v>
      </c>
      <c r="I79" s="49" t="s">
        <v>406</v>
      </c>
      <c r="J79" s="2" t="s">
        <v>36</v>
      </c>
      <c r="K79" s="24" t="s">
        <v>31</v>
      </c>
      <c r="L79" s="49">
        <f>_xlfn.IFNA(VLOOKUP(Table2[[#This Row],[Website]],'Contacted Companies'!$C$2:$L$28,10,FALSE),0)</f>
        <v>0</v>
      </c>
      <c r="M79">
        <f>_xlfn.IFNA(VLOOKUP(Table2[[#This Row],[Website]],'Contacted Companies'!$C$2:$L$28,11,FALSE),0)</f>
        <v>0</v>
      </c>
    </row>
    <row r="80" spans="1:17" ht="187.2" x14ac:dyDescent="0.3">
      <c r="A80" s="27">
        <v>79</v>
      </c>
      <c r="B80" s="23" t="s">
        <v>407</v>
      </c>
      <c r="C80" s="34" t="s">
        <v>408</v>
      </c>
      <c r="D80" s="23">
        <f>IF('Final List'!$C80=0,0,1)</f>
        <v>1</v>
      </c>
      <c r="E80" s="23"/>
      <c r="F80" s="23"/>
      <c r="G80" s="49" t="s">
        <v>404</v>
      </c>
      <c r="H80" s="49" t="s">
        <v>409</v>
      </c>
      <c r="I80" s="48" t="s">
        <v>410</v>
      </c>
      <c r="J80" s="44"/>
      <c r="K80" s="23"/>
      <c r="L80" s="49">
        <f>_xlfn.IFNA(VLOOKUP(Table2[[#This Row],[Website]],'Contacted Companies'!$C$2:$L$28,10,FALSE),0)</f>
        <v>0</v>
      </c>
      <c r="M80">
        <f>_xlfn.IFNA(VLOOKUP(Table2[[#This Row],[Website]],'Contacted Companies'!$C$2:$L$28,11,FALSE),0)</f>
        <v>0</v>
      </c>
    </row>
    <row r="81" spans="1:17" ht="43.2" x14ac:dyDescent="0.3">
      <c r="A81" s="28">
        <v>80</v>
      </c>
      <c r="B81" s="24" t="s">
        <v>411</v>
      </c>
      <c r="C81" s="33" t="s">
        <v>412</v>
      </c>
      <c r="D81" s="24">
        <f>IF('Final List'!$C81=0,0,1)</f>
        <v>1</v>
      </c>
      <c r="E81" s="24" t="s">
        <v>40</v>
      </c>
      <c r="F81" s="24"/>
      <c r="G81" s="49" t="s">
        <v>413</v>
      </c>
      <c r="H81" s="49" t="s">
        <v>414</v>
      </c>
      <c r="I81" s="49" t="s">
        <v>415</v>
      </c>
      <c r="J81" s="2" t="s">
        <v>36</v>
      </c>
      <c r="K81" s="24" t="s">
        <v>40</v>
      </c>
      <c r="L81" s="49">
        <f>_xlfn.IFNA(VLOOKUP(Table2[[#This Row],[Website]],'Contacted Companies'!$C$2:$L$28,10,FALSE),0)</f>
        <v>0</v>
      </c>
      <c r="M81">
        <f>_xlfn.IFNA(VLOOKUP(Table2[[#This Row],[Website]],'Contacted Companies'!$C$2:$L$28,11,FALSE),0)</f>
        <v>0</v>
      </c>
      <c r="P81" t="s">
        <v>233</v>
      </c>
      <c r="Q81" t="s">
        <v>416</v>
      </c>
    </row>
    <row r="82" spans="1:17" ht="57.6" x14ac:dyDescent="0.3">
      <c r="A82" s="27">
        <v>81</v>
      </c>
      <c r="B82" s="23" t="s">
        <v>417</v>
      </c>
      <c r="C82" s="34" t="s">
        <v>418</v>
      </c>
      <c r="D82" s="23">
        <f>IF('Final List'!$C82=0,0,1)</f>
        <v>1</v>
      </c>
      <c r="E82" s="23"/>
      <c r="F82" s="23"/>
      <c r="G82" s="49" t="s">
        <v>419</v>
      </c>
      <c r="H82" s="49" t="s">
        <v>420</v>
      </c>
      <c r="I82" s="48" t="s">
        <v>421</v>
      </c>
      <c r="J82" s="44" t="s">
        <v>36</v>
      </c>
      <c r="K82" s="49">
        <f>_xlfn.IFNA(VLOOKUP(Table2[[#This Row],[Website]],'Contacted Companies'!$C$2:$L$28,9,FALSE),0)</f>
        <v>0</v>
      </c>
      <c r="L82" s="49">
        <f>_xlfn.IFNA(VLOOKUP(Table2[[#This Row],[Website]],'Contacted Companies'!$C$2:$L$28,10,FALSE),0)</f>
        <v>0</v>
      </c>
      <c r="M82">
        <f>_xlfn.IFNA(VLOOKUP(Table2[[#This Row],[Website]],'Contacted Companies'!$C$2:$L$28,11,FALSE),0)</f>
        <v>0</v>
      </c>
      <c r="N82" s="87"/>
      <c r="O82" s="87"/>
      <c r="P82" s="87"/>
      <c r="Q82" s="87"/>
    </row>
    <row r="83" spans="1:17" ht="57.6" x14ac:dyDescent="0.3">
      <c r="A83" s="28">
        <v>82</v>
      </c>
      <c r="B83" s="24" t="s">
        <v>423</v>
      </c>
      <c r="C83" s="33" t="s">
        <v>424</v>
      </c>
      <c r="D83" s="24">
        <f>IF('Final List'!$C83=0,0,1)</f>
        <v>1</v>
      </c>
      <c r="E83" s="24" t="s">
        <v>40</v>
      </c>
      <c r="F83" s="24"/>
      <c r="G83" s="48" t="s">
        <v>425</v>
      </c>
      <c r="H83" s="49" t="s">
        <v>426</v>
      </c>
      <c r="I83" s="49" t="s">
        <v>427</v>
      </c>
      <c r="J83" s="2" t="s">
        <v>36</v>
      </c>
      <c r="K83" s="49">
        <f>_xlfn.IFNA(VLOOKUP(Table2[[#This Row],[Website]],'Contacted Companies'!$C$2:$L$28,9,FALSE),0)</f>
        <v>0</v>
      </c>
      <c r="L83" s="49">
        <f>_xlfn.IFNA(VLOOKUP(Table2[[#This Row],[Website]],'Contacted Companies'!$C$2:$L$28,10,FALSE),0)</f>
        <v>0</v>
      </c>
      <c r="M83">
        <f>_xlfn.IFNA(VLOOKUP(Table2[[#This Row],[Website]],'Contacted Companies'!$C$2:$L$28,11,FALSE),0)</f>
        <v>0</v>
      </c>
      <c r="N83" s="87"/>
      <c r="O83" s="87"/>
      <c r="P83" s="87"/>
      <c r="Q83" s="87"/>
    </row>
    <row r="84" spans="1:17" ht="115.2" x14ac:dyDescent="0.3">
      <c r="A84" s="27">
        <v>83</v>
      </c>
      <c r="B84" s="23" t="s">
        <v>430</v>
      </c>
      <c r="C84" s="32" t="s">
        <v>431</v>
      </c>
      <c r="D84" s="23">
        <f>IF('Final List'!$C84=0,0,1)</f>
        <v>1</v>
      </c>
      <c r="E84" s="23" t="s">
        <v>31</v>
      </c>
      <c r="F84" s="23"/>
      <c r="G84" s="49" t="s">
        <v>432</v>
      </c>
      <c r="H84" s="49" t="s">
        <v>433</v>
      </c>
      <c r="I84" s="48" t="s">
        <v>434</v>
      </c>
      <c r="J84" s="44" t="s">
        <v>36</v>
      </c>
      <c r="K84" s="49">
        <f>_xlfn.IFNA(VLOOKUP(Table2[[#This Row],[Website]],'Contacted Companies'!$C$2:$L$28,9,FALSE),0)</f>
        <v>0</v>
      </c>
      <c r="L84" s="49">
        <f>_xlfn.IFNA(VLOOKUP(Table2[[#This Row],[Website]],'Contacted Companies'!$C$2:$L$28,10,FALSE),0)</f>
        <v>0</v>
      </c>
      <c r="M84">
        <f>_xlfn.IFNA(VLOOKUP(Table2[[#This Row],[Website]],'Contacted Companies'!$C$2:$L$28,11,FALSE),0)</f>
        <v>0</v>
      </c>
      <c r="N84" s="87"/>
      <c r="O84" s="87"/>
      <c r="P84" s="87"/>
      <c r="Q84" s="87"/>
    </row>
    <row r="85" spans="1:17" ht="273.60000000000002" x14ac:dyDescent="0.3">
      <c r="A85" s="28">
        <v>84</v>
      </c>
      <c r="B85" s="24" t="s">
        <v>436</v>
      </c>
      <c r="C85" s="31" t="s">
        <v>437</v>
      </c>
      <c r="D85" s="24">
        <f>IF('Final List'!$C85=0,0,1)</f>
        <v>1</v>
      </c>
      <c r="E85" s="24" t="s">
        <v>31</v>
      </c>
      <c r="F85" s="24"/>
      <c r="G85" s="49" t="s">
        <v>438</v>
      </c>
      <c r="H85" s="49" t="s">
        <v>439</v>
      </c>
      <c r="I85" s="49" t="s">
        <v>440</v>
      </c>
      <c r="J85" s="2" t="s">
        <v>36</v>
      </c>
      <c r="K85" s="49">
        <f>_xlfn.IFNA(VLOOKUP(Table2[[#This Row],[Website]],'Contacted Companies'!$C$2:$L$28,9,FALSE),0)</f>
        <v>0</v>
      </c>
      <c r="L85" s="49">
        <f>_xlfn.IFNA(VLOOKUP(Table2[[#This Row],[Website]],'Contacted Companies'!$C$2:$L$28,10,FALSE),0)</f>
        <v>0</v>
      </c>
      <c r="M85">
        <f>_xlfn.IFNA(VLOOKUP(Table2[[#This Row],[Website]],'Contacted Companies'!$C$2:$L$28,11,FALSE),0)</f>
        <v>0</v>
      </c>
      <c r="N85" s="87"/>
      <c r="O85" s="87"/>
      <c r="P85" s="87"/>
      <c r="Q85" s="87"/>
    </row>
    <row r="86" spans="1:17" ht="72" x14ac:dyDescent="0.3">
      <c r="A86" s="27">
        <v>85</v>
      </c>
      <c r="B86" s="23" t="s">
        <v>441</v>
      </c>
      <c r="C86" s="34" t="s">
        <v>442</v>
      </c>
      <c r="D86" s="23">
        <f>IF('Final List'!$C86=0,0,1)</f>
        <v>1</v>
      </c>
      <c r="E86" s="23"/>
      <c r="F86" s="23"/>
      <c r="G86" s="49" t="s">
        <v>443</v>
      </c>
      <c r="H86" s="49" t="s">
        <v>444</v>
      </c>
      <c r="I86" s="48" t="s">
        <v>445</v>
      </c>
      <c r="J86" s="44" t="s">
        <v>36</v>
      </c>
      <c r="K86" s="49">
        <f>_xlfn.IFNA(VLOOKUP(Table2[[#This Row],[Website]],'Contacted Companies'!$C$2:$L$28,9,FALSE),0)</f>
        <v>0</v>
      </c>
      <c r="L86" s="49">
        <f>_xlfn.IFNA(VLOOKUP(Table2[[#This Row],[Website]],'Contacted Companies'!$C$2:$L$28,10,FALSE),0)</f>
        <v>0</v>
      </c>
      <c r="M86">
        <f>_xlfn.IFNA(VLOOKUP(Table2[[#This Row],[Website]],'Contacted Companies'!$C$2:$L$28,11,FALSE),0)</f>
        <v>0</v>
      </c>
      <c r="N86" s="87"/>
      <c r="O86" s="87"/>
      <c r="P86" s="87"/>
      <c r="Q86" s="87"/>
    </row>
    <row r="87" spans="1:17" ht="100.8" x14ac:dyDescent="0.3">
      <c r="A87" s="28">
        <v>86</v>
      </c>
      <c r="B87" s="24" t="s">
        <v>446</v>
      </c>
      <c r="C87" s="31" t="s">
        <v>447</v>
      </c>
      <c r="D87" s="24">
        <f>IF('Final List'!$C87=0,0,1)</f>
        <v>1</v>
      </c>
      <c r="E87" s="24"/>
      <c r="F87" s="24"/>
      <c r="G87" s="49" t="s">
        <v>448</v>
      </c>
      <c r="H87" s="49" t="s">
        <v>449</v>
      </c>
      <c r="I87" s="48" t="s">
        <v>450</v>
      </c>
      <c r="J87" s="2" t="s">
        <v>36</v>
      </c>
      <c r="K87" s="49">
        <f>_xlfn.IFNA(VLOOKUP(Table2[[#This Row],[Website]],'Contacted Companies'!$C$2:$L$28,9,FALSE),0)</f>
        <v>0</v>
      </c>
      <c r="L87" s="49">
        <f>_xlfn.IFNA(VLOOKUP(Table2[[#This Row],[Website]],'Contacted Companies'!$C$2:$L$28,10,FALSE),0)</f>
        <v>0</v>
      </c>
      <c r="M87">
        <f>_xlfn.IFNA(VLOOKUP(Table2[[#This Row],[Website]],'Contacted Companies'!$C$2:$L$28,11,FALSE),0)</f>
        <v>0</v>
      </c>
      <c r="N87" s="87"/>
      <c r="O87" s="87"/>
      <c r="P87" s="87"/>
      <c r="Q87" s="87"/>
    </row>
    <row r="88" spans="1:17" s="84" customFormat="1" x14ac:dyDescent="0.3">
      <c r="A88" s="79">
        <v>87</v>
      </c>
      <c r="B88" s="80" t="s">
        <v>453</v>
      </c>
      <c r="C88" s="89" t="s">
        <v>246</v>
      </c>
      <c r="D88" s="80">
        <f>IF('Final List'!$C88=0,0,1)</f>
        <v>1</v>
      </c>
      <c r="E88" s="80"/>
      <c r="F88" s="80"/>
      <c r="G88" s="82">
        <f>_xlfn.IFNA(VLOOKUP(Table2[[#This Row],[Website]],'Contacted Companies'!$C$2:$L$28,5,FALSE),0)</f>
        <v>0</v>
      </c>
      <c r="H88" s="82">
        <f>_xlfn.IFNA(VLOOKUP(Table2[[#This Row],[Website]],'Contacted Companies'!$C$2:$L$28,6,FALSE),0)</f>
        <v>0</v>
      </c>
      <c r="I88" s="82"/>
      <c r="J88" s="83" t="s">
        <v>36</v>
      </c>
      <c r="K88" s="82">
        <f>_xlfn.IFNA(VLOOKUP(Table2[[#This Row],[Website]],'Contacted Companies'!$C$2:$L$28,9,FALSE),0)</f>
        <v>0</v>
      </c>
      <c r="L88" s="82">
        <f>_xlfn.IFNA(VLOOKUP(Table2[[#This Row],[Website]],'Contacted Companies'!$C$2:$L$28,10,FALSE),0)</f>
        <v>0</v>
      </c>
      <c r="M88" s="84">
        <f>_xlfn.IFNA(VLOOKUP(Table2[[#This Row],[Website]],'Contacted Companies'!$C$2:$L$28,11,FALSE),0)</f>
        <v>0</v>
      </c>
    </row>
    <row r="89" spans="1:17" ht="244.8" x14ac:dyDescent="0.3">
      <c r="A89" s="28">
        <v>88</v>
      </c>
      <c r="B89" s="24" t="s">
        <v>455</v>
      </c>
      <c r="C89" s="33" t="s">
        <v>456</v>
      </c>
      <c r="D89" s="24">
        <f>IF('Final List'!$C89=0,0,1)</f>
        <v>1</v>
      </c>
      <c r="E89" s="24"/>
      <c r="F89" s="24"/>
      <c r="G89" s="49" t="s">
        <v>457</v>
      </c>
      <c r="H89" s="49" t="s">
        <v>458</v>
      </c>
      <c r="I89" s="49"/>
      <c r="J89" s="2" t="s">
        <v>213</v>
      </c>
      <c r="K89" s="49">
        <f>_xlfn.IFNA(VLOOKUP(Table2[[#This Row],[Website]],'Contacted Companies'!$C$2:$L$28,9,FALSE),0)</f>
        <v>0</v>
      </c>
      <c r="L89" s="49">
        <f>_xlfn.IFNA(VLOOKUP(Table2[[#This Row],[Website]],'Contacted Companies'!$C$2:$L$28,10,FALSE),0)</f>
        <v>0</v>
      </c>
      <c r="M89">
        <f>_xlfn.IFNA(VLOOKUP(Table2[[#This Row],[Website]],'Contacted Companies'!$C$2:$L$28,11,FALSE),0)</f>
        <v>0</v>
      </c>
      <c r="N89" s="87"/>
      <c r="O89" s="87"/>
      <c r="P89" s="87"/>
      <c r="Q89" s="87"/>
    </row>
    <row r="90" spans="1:17" ht="72" x14ac:dyDescent="0.3">
      <c r="A90" s="27">
        <v>89</v>
      </c>
      <c r="B90" s="23" t="s">
        <v>459</v>
      </c>
      <c r="C90" s="34" t="s">
        <v>460</v>
      </c>
      <c r="D90" s="23">
        <f>IF('Final List'!$C90=0,0,1)</f>
        <v>1</v>
      </c>
      <c r="E90" s="23"/>
      <c r="F90" s="23"/>
      <c r="G90" s="49" t="s">
        <v>102</v>
      </c>
      <c r="H90" s="49" t="s">
        <v>461</v>
      </c>
      <c r="I90" s="48" t="s">
        <v>462</v>
      </c>
      <c r="J90" s="44"/>
      <c r="K90" s="49">
        <f>_xlfn.IFNA(VLOOKUP(Table2[[#This Row],[Website]],'Contacted Companies'!$C$2:$L$28,9,FALSE),0)</f>
        <v>0</v>
      </c>
      <c r="L90" s="49">
        <f>_xlfn.IFNA(VLOOKUP(Table2[[#This Row],[Website]],'Contacted Companies'!$C$2:$L$28,10,FALSE),0)</f>
        <v>0</v>
      </c>
      <c r="M90">
        <f>_xlfn.IFNA(VLOOKUP(Table2[[#This Row],[Website]],'Contacted Companies'!$C$2:$L$28,11,FALSE),0)</f>
        <v>0</v>
      </c>
      <c r="N90" s="87"/>
      <c r="O90" s="87"/>
      <c r="P90" s="87"/>
      <c r="Q90" s="87"/>
    </row>
    <row r="91" spans="1:17" ht="57.6" x14ac:dyDescent="0.3">
      <c r="A91" s="28">
        <v>90</v>
      </c>
      <c r="B91" s="35" t="s">
        <v>464</v>
      </c>
      <c r="C91" s="31" t="s">
        <v>465</v>
      </c>
      <c r="D91" s="24">
        <f>IF('Final List'!$C91=0,0,1)</f>
        <v>1</v>
      </c>
      <c r="E91" s="24" t="s">
        <v>841</v>
      </c>
      <c r="F91" s="24"/>
      <c r="G91" s="49" t="str">
        <f>_xlfn.IFNA(VLOOKUP(Table2[[#This Row],[Website]],'Contacted Companies'!$C$2:$L$28,5,FALSE),0)</f>
        <v>OEM</v>
      </c>
      <c r="H91" s="49" t="str">
        <f>_xlfn.IFNA(VLOOKUP(Table2[[#This Row],[Website]],'Contacted Companies'!$C$2:$L$28,6,FALSE),0)</f>
        <v>Air Products and Timers, Auxiliary Generators, Cab Cooling &amp; Heating, Dynamic Braking Resistors, Locomotive Cooling Fan Assemblies, Locomotive Motor-Driven Air Compressors, Miscellaneous Mechanical, Motor, Pole pieces</v>
      </c>
      <c r="I91" s="49"/>
      <c r="J91" s="2" t="s">
        <v>467</v>
      </c>
      <c r="K91" s="49">
        <f>_xlfn.IFNA(VLOOKUP(Table2[[#This Row],[Website]],'Contacted Companies'!$C$2:$L$28,9,FALSE),0)</f>
        <v>0</v>
      </c>
      <c r="L91" s="49">
        <f>_xlfn.IFNA(VLOOKUP(Table2[[#This Row],[Website]],'Contacted Companies'!$C$2:$L$28,10,FALSE),0)</f>
        <v>0</v>
      </c>
      <c r="M91" t="e">
        <f>_xlfn.IFNA(VLOOKUP(Table2[[#This Row],[Website]],'Contacted Companies'!$C$2:$L$28,11,FALSE),0)</f>
        <v>#REF!</v>
      </c>
      <c r="N91" s="87"/>
      <c r="O91" s="87"/>
      <c r="P91" s="87"/>
      <c r="Q91" s="87"/>
    </row>
    <row r="92" spans="1:17" ht="72" x14ac:dyDescent="0.3">
      <c r="A92" s="27">
        <v>91</v>
      </c>
      <c r="B92" s="23" t="s">
        <v>469</v>
      </c>
      <c r="C92" s="34" t="s">
        <v>470</v>
      </c>
      <c r="D92" s="23">
        <f>IF('Final List'!$C92=0,0,1)</f>
        <v>1</v>
      </c>
      <c r="E92" s="23"/>
      <c r="F92" s="23"/>
      <c r="G92" s="49" t="s">
        <v>86</v>
      </c>
      <c r="H92" s="49" t="s">
        <v>471</v>
      </c>
      <c r="I92" s="48" t="s">
        <v>472</v>
      </c>
      <c r="J92" s="44"/>
      <c r="K92" s="49">
        <f>_xlfn.IFNA(VLOOKUP(Table2[[#This Row],[Website]],'Contacted Companies'!$C$2:$L$28,9,FALSE),0)</f>
        <v>0</v>
      </c>
      <c r="L92" s="49">
        <f>_xlfn.IFNA(VLOOKUP(Table2[[#This Row],[Website]],'Contacted Companies'!$C$2:$L$28,10,FALSE),0)</f>
        <v>0</v>
      </c>
      <c r="M92">
        <f>_xlfn.IFNA(VLOOKUP(Table2[[#This Row],[Website]],'Contacted Companies'!$C$2:$L$28,11,FALSE),0)</f>
        <v>0</v>
      </c>
      <c r="N92" s="87"/>
      <c r="O92" s="87"/>
      <c r="P92" s="87"/>
      <c r="Q92" s="87"/>
    </row>
    <row r="93" spans="1:17" ht="72" x14ac:dyDescent="0.3">
      <c r="A93" s="28">
        <v>92</v>
      </c>
      <c r="B93" s="24" t="s">
        <v>473</v>
      </c>
      <c r="C93" s="31" t="s">
        <v>474</v>
      </c>
      <c r="D93" s="24">
        <f>IF('Final List'!$C93=0,0,1)</f>
        <v>1</v>
      </c>
      <c r="E93" s="24"/>
      <c r="F93" s="24"/>
      <c r="G93" s="49" t="s">
        <v>475</v>
      </c>
      <c r="H93" s="49">
        <f>_xlfn.IFNA(VLOOKUP(Table2[[#This Row],[Website]],'Contacted Companies'!$C$2:$L$28,6,FALSE),0)</f>
        <v>0</v>
      </c>
      <c r="I93" s="49" t="s">
        <v>476</v>
      </c>
      <c r="J93" s="2"/>
      <c r="K93" s="49">
        <f>_xlfn.IFNA(VLOOKUP(Table2[[#This Row],[Website]],'Contacted Companies'!$C$2:$L$28,9,FALSE),0)</f>
        <v>0</v>
      </c>
      <c r="L93" s="49">
        <f>_xlfn.IFNA(VLOOKUP(Table2[[#This Row],[Website]],'Contacted Companies'!$C$2:$L$28,10,FALSE),0)</f>
        <v>0</v>
      </c>
      <c r="M93">
        <f>_xlfn.IFNA(VLOOKUP(Table2[[#This Row],[Website]],'Contacted Companies'!$C$2:$L$28,11,FALSE),0)</f>
        <v>0</v>
      </c>
      <c r="N93" s="87"/>
      <c r="O93" s="87"/>
      <c r="P93" s="87"/>
      <c r="Q93" s="87"/>
    </row>
    <row r="94" spans="1:17" ht="43.2" x14ac:dyDescent="0.3">
      <c r="A94" s="27">
        <v>93</v>
      </c>
      <c r="B94" s="23" t="s">
        <v>477</v>
      </c>
      <c r="C94" s="34" t="s">
        <v>478</v>
      </c>
      <c r="D94" s="23">
        <f>IF('Final List'!$C94=0,0,1)</f>
        <v>1</v>
      </c>
      <c r="E94" s="23" t="s">
        <v>40</v>
      </c>
      <c r="F94" s="23"/>
      <c r="G94" s="49" t="s">
        <v>102</v>
      </c>
      <c r="H94" s="49" t="s">
        <v>479</v>
      </c>
      <c r="I94" s="48" t="s">
        <v>480</v>
      </c>
      <c r="J94" s="44"/>
      <c r="K94" s="49">
        <f>_xlfn.IFNA(VLOOKUP(Table2[[#This Row],[Website]],'Contacted Companies'!$C$2:$L$28,9,FALSE),0)</f>
        <v>0</v>
      </c>
      <c r="L94" s="49">
        <f>_xlfn.IFNA(VLOOKUP(Table2[[#This Row],[Website]],'Contacted Companies'!$C$2:$L$28,10,FALSE),0)</f>
        <v>0</v>
      </c>
      <c r="M94">
        <f>_xlfn.IFNA(VLOOKUP(Table2[[#This Row],[Website]],'Contacted Companies'!$C$2:$L$28,11,FALSE),0)</f>
        <v>0</v>
      </c>
      <c r="N94" s="87"/>
      <c r="O94" s="87"/>
      <c r="P94" s="87"/>
      <c r="Q94" s="87"/>
    </row>
    <row r="95" spans="1:17" s="95" customFormat="1" ht="28.8" x14ac:dyDescent="0.3">
      <c r="A95" s="90">
        <v>94</v>
      </c>
      <c r="B95" s="91" t="s">
        <v>483</v>
      </c>
      <c r="C95" s="92">
        <v>0</v>
      </c>
      <c r="D95" s="91">
        <f>IF('Final List'!$C95=0,0,1)</f>
        <v>0</v>
      </c>
      <c r="E95" s="91"/>
      <c r="F95" s="91">
        <v>1</v>
      </c>
      <c r="G95" s="93" t="s">
        <v>484</v>
      </c>
      <c r="H95" s="93" t="s">
        <v>485</v>
      </c>
      <c r="I95" s="93"/>
      <c r="J95" s="94"/>
      <c r="K95" s="93">
        <f>_xlfn.IFNA(VLOOKUP(Table2[[#This Row],[Website]],'Contacted Companies'!$C$2:$L$28,9,FALSE),0)</f>
        <v>0</v>
      </c>
      <c r="L95" s="93">
        <f>_xlfn.IFNA(VLOOKUP(Table2[[#This Row],[Website]],'Contacted Companies'!$C$2:$L$28,10,FALSE),0)</f>
        <v>0</v>
      </c>
      <c r="M95" s="95">
        <f>_xlfn.IFNA(VLOOKUP(Table2[[#This Row],[Website]],'Contacted Companies'!$C$2:$L$28,11,FALSE),0)</f>
        <v>0</v>
      </c>
    </row>
    <row r="96" spans="1:17" ht="86.4" x14ac:dyDescent="0.3">
      <c r="A96" s="27">
        <v>95</v>
      </c>
      <c r="B96" s="23" t="s">
        <v>486</v>
      </c>
      <c r="C96" s="34" t="s">
        <v>487</v>
      </c>
      <c r="D96" s="23">
        <f>IF('Final List'!$C96=0,0,1)</f>
        <v>1</v>
      </c>
      <c r="E96" s="23"/>
      <c r="F96" s="23"/>
      <c r="G96" s="49" t="s">
        <v>488</v>
      </c>
      <c r="H96" s="49" t="s">
        <v>489</v>
      </c>
      <c r="I96" s="48" t="s">
        <v>490</v>
      </c>
      <c r="J96" s="44"/>
      <c r="K96" s="49">
        <f>_xlfn.IFNA(VLOOKUP(Table2[[#This Row],[Website]],'Contacted Companies'!$C$2:$L$28,9,FALSE),0)</f>
        <v>0</v>
      </c>
      <c r="L96" s="49">
        <f>_xlfn.IFNA(VLOOKUP(Table2[[#This Row],[Website]],'Contacted Companies'!$C$2:$L$28,10,FALSE),0)</f>
        <v>0</v>
      </c>
      <c r="M96">
        <f>_xlfn.IFNA(VLOOKUP(Table2[[#This Row],[Website]],'Contacted Companies'!$C$2:$L$28,11,FALSE),0)</f>
        <v>0</v>
      </c>
      <c r="N96" s="87"/>
      <c r="O96" s="87"/>
      <c r="P96" s="87"/>
      <c r="Q96" s="87"/>
    </row>
    <row r="97" spans="1:17" ht="115.2" x14ac:dyDescent="0.3">
      <c r="A97" s="28">
        <v>96</v>
      </c>
      <c r="B97" s="24" t="s">
        <v>491</v>
      </c>
      <c r="C97" s="31" t="s">
        <v>492</v>
      </c>
      <c r="D97" s="24">
        <f>IF('Final List'!$C97=0,0,1)</f>
        <v>1</v>
      </c>
      <c r="E97" s="24"/>
      <c r="F97" s="24"/>
      <c r="G97" s="49" t="s">
        <v>493</v>
      </c>
      <c r="H97" s="49" t="s">
        <v>494</v>
      </c>
      <c r="I97" s="49" t="s">
        <v>495</v>
      </c>
      <c r="J97" s="2"/>
      <c r="K97" s="49">
        <f>_xlfn.IFNA(VLOOKUP(Table2[[#This Row],[Website]],'Contacted Companies'!$C$2:$L$28,9,FALSE),0)</f>
        <v>0</v>
      </c>
      <c r="L97" s="49">
        <f>_xlfn.IFNA(VLOOKUP(Table2[[#This Row],[Website]],'Contacted Companies'!$C$2:$L$28,10,FALSE),0)</f>
        <v>0</v>
      </c>
      <c r="M97">
        <f>_xlfn.IFNA(VLOOKUP(Table2[[#This Row],[Website]],'Contacted Companies'!$C$2:$L$28,11,FALSE),0)</f>
        <v>0</v>
      </c>
      <c r="N97" s="87"/>
      <c r="O97" s="87"/>
      <c r="P97" s="87"/>
      <c r="Q97" s="87"/>
    </row>
    <row r="98" spans="1:17" ht="317.39999999999998" customHeight="1" x14ac:dyDescent="0.3">
      <c r="A98" s="27">
        <v>97</v>
      </c>
      <c r="B98" s="23" t="s">
        <v>496</v>
      </c>
      <c r="C98" s="34" t="s">
        <v>497</v>
      </c>
      <c r="D98" s="23">
        <f>IF('Final List'!$C98=0,0,1)</f>
        <v>1</v>
      </c>
      <c r="E98" s="23"/>
      <c r="F98" s="23"/>
      <c r="G98" s="49" t="s">
        <v>102</v>
      </c>
      <c r="H98" s="49" t="s">
        <v>498</v>
      </c>
      <c r="I98" s="48" t="s">
        <v>499</v>
      </c>
      <c r="J98" s="44"/>
      <c r="K98" s="49">
        <f>_xlfn.IFNA(VLOOKUP(Table2[[#This Row],[Website]],'Contacted Companies'!$C$2:$L$28,9,FALSE),0)</f>
        <v>0</v>
      </c>
      <c r="L98" s="49">
        <f>_xlfn.IFNA(VLOOKUP(Table2[[#This Row],[Website]],'Contacted Companies'!$C$2:$L$28,10,FALSE),0)</f>
        <v>0</v>
      </c>
      <c r="M98">
        <f>_xlfn.IFNA(VLOOKUP(Table2[[#This Row],[Website]],'Contacted Companies'!$C$2:$L$28,11,FALSE),0)</f>
        <v>0</v>
      </c>
      <c r="N98" s="87"/>
      <c r="O98" s="87"/>
      <c r="P98" s="87"/>
      <c r="Q98" s="87"/>
    </row>
    <row r="99" spans="1:17" ht="100.8" x14ac:dyDescent="0.3">
      <c r="A99" s="28">
        <v>98</v>
      </c>
      <c r="B99" s="24" t="s">
        <v>503</v>
      </c>
      <c r="C99" s="33" t="s">
        <v>504</v>
      </c>
      <c r="D99" s="24">
        <f>IF('Final List'!$C99=0,0,1)</f>
        <v>1</v>
      </c>
      <c r="E99" s="24" t="s">
        <v>40</v>
      </c>
      <c r="F99" s="24"/>
      <c r="G99" s="49" t="s">
        <v>505</v>
      </c>
      <c r="H99" s="49" t="s">
        <v>506</v>
      </c>
      <c r="I99" s="49" t="s">
        <v>507</v>
      </c>
      <c r="J99" s="2"/>
      <c r="K99" s="49">
        <f>_xlfn.IFNA(VLOOKUP(Table2[[#This Row],[Website]],'Contacted Companies'!$C$2:$L$28,9,FALSE),0)</f>
        <v>0</v>
      </c>
      <c r="L99" s="49">
        <f>_xlfn.IFNA(VLOOKUP(Table2[[#This Row],[Website]],'Contacted Companies'!$C$2:$L$28,10,FALSE),0)</f>
        <v>0</v>
      </c>
      <c r="M99">
        <f>_xlfn.IFNA(VLOOKUP(Table2[[#This Row],[Website]],'Contacted Companies'!$C$2:$L$28,11,FALSE),0)</f>
        <v>0</v>
      </c>
      <c r="N99" s="87"/>
      <c r="O99" s="87"/>
      <c r="P99" s="87"/>
      <c r="Q99" s="87"/>
    </row>
    <row r="100" spans="1:17" ht="57.6" x14ac:dyDescent="0.3">
      <c r="A100" s="27">
        <v>99</v>
      </c>
      <c r="B100" s="23" t="s">
        <v>510</v>
      </c>
      <c r="C100" s="34" t="s">
        <v>511</v>
      </c>
      <c r="D100" s="23">
        <f>IF('Final List'!$C100=0,0,1)</f>
        <v>1</v>
      </c>
      <c r="E100" s="23" t="s">
        <v>40</v>
      </c>
      <c r="F100" s="23"/>
      <c r="G100" s="49" t="s">
        <v>512</v>
      </c>
      <c r="H100" s="49" t="s">
        <v>513</v>
      </c>
      <c r="I100" s="48" t="s">
        <v>514</v>
      </c>
      <c r="J100" s="44"/>
      <c r="K100" s="49">
        <f>_xlfn.IFNA(VLOOKUP(Table2[[#This Row],[Website]],'Contacted Companies'!$C$2:$L$28,9,FALSE),0)</f>
        <v>0</v>
      </c>
      <c r="L100" s="49">
        <f>_xlfn.IFNA(VLOOKUP(Table2[[#This Row],[Website]],'Contacted Companies'!$C$2:$L$28,10,FALSE),0)</f>
        <v>0</v>
      </c>
      <c r="M100">
        <f>_xlfn.IFNA(VLOOKUP(Table2[[#This Row],[Website]],'Contacted Companies'!$C$2:$L$28,11,FALSE),0)</f>
        <v>0</v>
      </c>
      <c r="N100" s="87"/>
      <c r="O100" s="87"/>
      <c r="P100" s="87"/>
      <c r="Q100" s="87"/>
    </row>
    <row r="101" spans="1:17" ht="72" x14ac:dyDescent="0.3">
      <c r="A101" s="28">
        <v>100</v>
      </c>
      <c r="B101" s="24" t="s">
        <v>519</v>
      </c>
      <c r="C101" s="31" t="s">
        <v>520</v>
      </c>
      <c r="D101" s="24">
        <f>IF('Final List'!$C101=0,0,1)</f>
        <v>1</v>
      </c>
      <c r="E101" s="24" t="s">
        <v>40</v>
      </c>
      <c r="F101" s="24"/>
      <c r="G101" s="49" t="s">
        <v>522</v>
      </c>
      <c r="H101" s="49" t="s">
        <v>523</v>
      </c>
      <c r="I101" s="49" t="s">
        <v>524</v>
      </c>
      <c r="J101" s="2"/>
      <c r="K101" s="49">
        <f>_xlfn.IFNA(VLOOKUP(Table2[[#This Row],[Website]],'Contacted Companies'!$C$2:$L$28,9,FALSE),0)</f>
        <v>0</v>
      </c>
      <c r="L101" s="49">
        <f>_xlfn.IFNA(VLOOKUP(Table2[[#This Row],[Website]],'Contacted Companies'!$C$2:$L$28,10,FALSE),0)</f>
        <v>0</v>
      </c>
      <c r="M101">
        <f>_xlfn.IFNA(VLOOKUP(Table2[[#This Row],[Website]],'Contacted Companies'!$C$2:$L$28,11,FALSE),0)</f>
        <v>0</v>
      </c>
      <c r="N101" s="87"/>
      <c r="O101" s="87"/>
      <c r="P101" s="87"/>
      <c r="Q101" s="87"/>
    </row>
    <row r="102" spans="1:17" ht="57.6" x14ac:dyDescent="0.3">
      <c r="A102" s="27">
        <v>101</v>
      </c>
      <c r="B102" s="23" t="s">
        <v>526</v>
      </c>
      <c r="C102" s="32" t="s">
        <v>527</v>
      </c>
      <c r="D102" s="23">
        <f>IF('Final List'!$C102=0,0,1)</f>
        <v>1</v>
      </c>
      <c r="E102" s="23"/>
      <c r="F102" s="23"/>
      <c r="G102" s="49" t="s">
        <v>102</v>
      </c>
      <c r="H102" s="49" t="s">
        <v>528</v>
      </c>
      <c r="I102" s="48" t="s">
        <v>529</v>
      </c>
      <c r="J102" s="44"/>
      <c r="K102" s="49">
        <f>_xlfn.IFNA(VLOOKUP(Table2[[#This Row],[Website]],'Contacted Companies'!$C$2:$L$28,9,FALSE),0)</f>
        <v>0</v>
      </c>
      <c r="L102" s="49">
        <f>_xlfn.IFNA(VLOOKUP(Table2[[#This Row],[Website]],'Contacted Companies'!$C$2:$L$28,10,FALSE),0)</f>
        <v>0</v>
      </c>
      <c r="M102">
        <f>_xlfn.IFNA(VLOOKUP(Table2[[#This Row],[Website]],'Contacted Companies'!$C$2:$L$28,11,FALSE),0)</f>
        <v>0</v>
      </c>
      <c r="N102" s="87"/>
      <c r="O102" s="87"/>
      <c r="P102" s="87"/>
      <c r="Q102" s="87"/>
    </row>
    <row r="103" spans="1:17" s="95" customFormat="1" x14ac:dyDescent="0.3">
      <c r="A103" s="90">
        <v>102</v>
      </c>
      <c r="B103" s="91" t="s">
        <v>530</v>
      </c>
      <c r="C103" s="92" t="s">
        <v>531</v>
      </c>
      <c r="D103" s="91">
        <f>IF('Final List'!$C103=0,0,1)</f>
        <v>1</v>
      </c>
      <c r="E103" s="91"/>
      <c r="F103" s="91"/>
      <c r="G103" s="93" t="s">
        <v>532</v>
      </c>
      <c r="H103" s="93" t="s">
        <v>533</v>
      </c>
      <c r="I103" s="93"/>
      <c r="J103" s="94"/>
      <c r="K103" s="93">
        <f>_xlfn.IFNA(VLOOKUP(Table2[[#This Row],[Website]],'Contacted Companies'!$C$2:$L$28,9,FALSE),0)</f>
        <v>0</v>
      </c>
      <c r="L103" s="93">
        <f>_xlfn.IFNA(VLOOKUP(Table2[[#This Row],[Website]],'Contacted Companies'!$C$2:$L$28,10,FALSE),0)</f>
        <v>0</v>
      </c>
      <c r="M103" s="95">
        <f>_xlfn.IFNA(VLOOKUP(Table2[[#This Row],[Website]],'Contacted Companies'!$C$2:$L$28,11,FALSE),0)</f>
        <v>0</v>
      </c>
    </row>
    <row r="104" spans="1:17" ht="409.6" x14ac:dyDescent="0.3">
      <c r="A104" s="27">
        <v>103</v>
      </c>
      <c r="B104" s="23" t="s">
        <v>534</v>
      </c>
      <c r="C104" s="34" t="s">
        <v>535</v>
      </c>
      <c r="D104" s="23">
        <f>IF('Final List'!$C104=0,0,1)</f>
        <v>1</v>
      </c>
      <c r="E104" s="23"/>
      <c r="F104" s="23"/>
      <c r="G104" s="49" t="str">
        <f>_xlfn.IFNA(VLOOKUP(Table2[[#This Row],[Website]],'Contacted Companies'!$C$2:$L$28,5,FALSE),0)</f>
        <v>Manufacturing</v>
      </c>
      <c r="H104" s="49" t="str">
        <f>_xlfn.IFNA(VLOOKUP(Table2[[#This Row],[Website]],'Contacted Companies'!$C$2:$L$28,6,FALSE),0)</f>
        <v>assembled machined components, fabricated and welded components </v>
      </c>
      <c r="I104" s="48"/>
      <c r="J104" s="44"/>
      <c r="K104" s="49">
        <f>_xlfn.IFNA(VLOOKUP(Table2[[#This Row],[Website]],'Contacted Companies'!$C$2:$L$28,9,FALSE),0)</f>
        <v>0</v>
      </c>
      <c r="L104" s="49" t="str">
        <f>_xlfn.IFNA(VLOOKUP(Table2[[#This Row],[Website]],'Contacted Companies'!$C$2:$L$28,10,FALSE),0)</f>
        <v xml:space="preserve">1	1000 Ton Hydraulic Betendorf
 	2	500 Ton Double Action Hydraulic
 	1	250 Ton Double Action Hydraulic
 	3	450 Ton Mechanical Straight Side Hamilton
 	1	150 Ton Bliss Straight Side
 	1	150 Ton Verson OBI
 	1	130 Ton Cleveland Straight Side
 	1	125 Ton OBI Bliss
 	4	100 Ton Mechanical Straight Side
 	1	100 Ton Mechanical Gap Dries &amp; Krump
 	1	80 Ton Mechanical Gap Rouselle
 	1	500 Ton Hydraulic CNC Press Brake
 	1	175 Ton Hydraulic Press Brake
 	1	150 Ton Mechanical Press Brake Flange
 	1	130 Ton Hydraulic CNC Press Brake
 	1	90 Ton Hydraulic CNC Press Brake
 	1	80 Ton Hydraulic CNC Press Brake
 	1	75 Ton Hydraulic CNC Press Brake
 	1	40 Ton Hydraulic CNC Press Brake
 	1	225 Ton Turret Punch CNC1	Laser Trumpf 2000 Watt
60 x 100"
 	1	CNC Plasma Burn Table
60 x 120"
 	1	CNC Plasma Burn Table
72 x 264"
 	1	CNC Burn Table
High Definition Near Laser Quality
60 x 120"
 	1	Robotic 7 Axis Plasma Trim Cell
High Definition Near Laser Quality
 	1	Shear Mechanical Cincinnati 
3/16 x 96"
 	1	Shear Mechanical Cincinnati 
1/4 x 48"
 	1	Ironworkers
 	2	Abrasive Cutoff
 	1	Horizontal Band Saw
12 x 21 Auto
 	1	Horizontal Band Saw
12 x 13 Auto
 	1	Horizontal Band Saw
9 x 16 Miter
 	1	Vertical Band Saw 24"
 	1	Cold Saw 12"
 	1	Rotary Former 2 HP
 	1	Pinch Roller 30 x 2"
 	1	Hossfeld &amp; Di-Arco Benders
 	9	Mig Welder450-650 Amp
 	4	Tig Welder 350 Amp
 	4	Various Small Welding Machines
 	1	Projection Welder 70 KVA
 	1	Spot Welder 40 KVA
 	1	Stud Welder 200 KVA
 	1	Metal-Lax Weld Stress Relief Unit
 	9	Various Weld Positioner
 	4	Acord Weld Tables 48 x 120"                          1	Vertical MC CNC Hass VF9
X-Axis 90"; Y-Axis 40"; Z-Axis 20"
 	2	Vertical MC CNC Hass
X-Axis 30"; Y-Axis 16"; Z-Axis 20"
 	1	Lathe CNC Haas
14 x 34" Bar Feed &amp; Tailstock
 	1	Vertical Mill No. 4
 	1	Horizontal Mill No. 3
 	1	Vertical Mill W/DRO
 	1	Radial Drill 48"
 	1	Surface Grinder 24 x 12"
 	1	Surface Grinder 18 x 6"
 	1	Lathe Leblond 36 x 17"
 	3	Drill Presses
 	1	HVLP Paint Facilities
 	1	Automated Part Washing Line
 	1	Fully Equipped Inspection
Calibration Traceable to NIS         </v>
      </c>
      <c r="M104" t="e">
        <f>_xlfn.IFNA(VLOOKUP(Table2[[#This Row],[Website]],'Contacted Companies'!$C$2:$L$28,11,FALSE),0)</f>
        <v>#REF!</v>
      </c>
      <c r="N104" s="87"/>
      <c r="O104" s="87"/>
      <c r="P104" s="87"/>
      <c r="Q104" s="87"/>
    </row>
    <row r="105" spans="1:17" ht="28.8" x14ac:dyDescent="0.3">
      <c r="A105" s="28">
        <v>104</v>
      </c>
      <c r="B105" s="24" t="s">
        <v>538</v>
      </c>
      <c r="C105" s="31" t="s">
        <v>539</v>
      </c>
      <c r="D105" s="24">
        <f>IF('Final List'!$C105=0,0,1)</f>
        <v>1</v>
      </c>
      <c r="E105" s="24"/>
      <c r="F105" s="24"/>
      <c r="G105" s="49" t="s">
        <v>102</v>
      </c>
      <c r="H105" s="49" t="s">
        <v>540</v>
      </c>
      <c r="I105" s="49"/>
      <c r="J105" s="2"/>
      <c r="K105" s="49">
        <f>_xlfn.IFNA(VLOOKUP(Table2[[#This Row],[Website]],'Contacted Companies'!$C$2:$L$28,9,FALSE),0)</f>
        <v>0</v>
      </c>
      <c r="L105" s="49">
        <f>_xlfn.IFNA(VLOOKUP(Table2[[#This Row],[Website]],'Contacted Companies'!$C$2:$L$28,10,FALSE),0)</f>
        <v>0</v>
      </c>
      <c r="M105">
        <f>_xlfn.IFNA(VLOOKUP(Table2[[#This Row],[Website]],'Contacted Companies'!$C$2:$L$28,11,FALSE),0)</f>
        <v>0</v>
      </c>
      <c r="N105" s="87"/>
      <c r="O105" s="87"/>
      <c r="P105" s="87"/>
      <c r="Q105" s="87"/>
    </row>
    <row r="106" spans="1:17" ht="172.8" x14ac:dyDescent="0.3">
      <c r="A106" s="27">
        <v>105</v>
      </c>
      <c r="B106" s="23" t="s">
        <v>541</v>
      </c>
      <c r="C106" s="34" t="s">
        <v>542</v>
      </c>
      <c r="D106" s="23">
        <f>IF('Final List'!$C106=0,0,1)</f>
        <v>1</v>
      </c>
      <c r="E106" s="23"/>
      <c r="F106" s="23"/>
      <c r="G106" s="49" t="s">
        <v>225</v>
      </c>
      <c r="H106" s="49" t="s">
        <v>543</v>
      </c>
      <c r="I106" s="48" t="s">
        <v>544</v>
      </c>
      <c r="J106" s="44"/>
      <c r="K106" s="49">
        <f>_xlfn.IFNA(VLOOKUP(Table2[[#This Row],[Website]],'Contacted Companies'!$C$2:$L$28,9,FALSE),0)</f>
        <v>0</v>
      </c>
      <c r="L106" s="49">
        <f>_xlfn.IFNA(VLOOKUP(Table2[[#This Row],[Website]],'Contacted Companies'!$C$2:$L$28,10,FALSE),0)</f>
        <v>0</v>
      </c>
      <c r="M106">
        <f>_xlfn.IFNA(VLOOKUP(Table2[[#This Row],[Website]],'Contacted Companies'!$C$2:$L$28,11,FALSE),0)</f>
        <v>0</v>
      </c>
      <c r="N106" s="87"/>
      <c r="O106" s="87"/>
      <c r="P106" s="87"/>
      <c r="Q106" s="87"/>
    </row>
    <row r="107" spans="1:17" ht="100.8" x14ac:dyDescent="0.3">
      <c r="A107" s="28">
        <v>106</v>
      </c>
      <c r="B107" s="24" t="s">
        <v>546</v>
      </c>
      <c r="C107" s="31" t="s">
        <v>547</v>
      </c>
      <c r="D107" s="24">
        <f>IF('Final List'!$C107=0,0,1)</f>
        <v>1</v>
      </c>
      <c r="E107" s="24" t="s">
        <v>31</v>
      </c>
      <c r="F107" s="24"/>
      <c r="G107" s="49">
        <f>_xlfn.IFNA(VLOOKUP(Table2[[#This Row],[Website]],'Contacted Companies'!$C$2:$L$28,5,FALSE),0)</f>
        <v>0</v>
      </c>
      <c r="H107" s="49" t="s">
        <v>549</v>
      </c>
      <c r="I107" s="49" t="s">
        <v>550</v>
      </c>
      <c r="J107" s="2"/>
      <c r="K107" s="49">
        <f>_xlfn.IFNA(VLOOKUP(Table2[[#This Row],[Website]],'Contacted Companies'!$C$2:$L$28,9,FALSE),0)</f>
        <v>0</v>
      </c>
      <c r="L107" s="49">
        <f>_xlfn.IFNA(VLOOKUP(Table2[[#This Row],[Website]],'Contacted Companies'!$C$2:$L$28,10,FALSE),0)</f>
        <v>0</v>
      </c>
      <c r="M107">
        <f>_xlfn.IFNA(VLOOKUP(Table2[[#This Row],[Website]],'Contacted Companies'!$C$2:$L$28,11,FALSE),0)</f>
        <v>0</v>
      </c>
      <c r="N107" s="87"/>
      <c r="O107" s="87"/>
      <c r="P107" s="87"/>
      <c r="Q107" s="87"/>
    </row>
    <row r="108" spans="1:17" s="95" customFormat="1" x14ac:dyDescent="0.3">
      <c r="A108" s="90">
        <v>107</v>
      </c>
      <c r="B108" s="91" t="s">
        <v>553</v>
      </c>
      <c r="C108" s="92"/>
      <c r="D108" s="91">
        <f>IF('Final List'!$C108=0,0,1)</f>
        <v>0</v>
      </c>
      <c r="E108" s="91"/>
      <c r="F108" s="91"/>
      <c r="G108" s="93">
        <f>_xlfn.IFNA(VLOOKUP(Table2[[#This Row],[Website]],'Contacted Companies'!$C$2:$L$28,5,FALSE),0)</f>
        <v>0</v>
      </c>
      <c r="H108" s="93" t="s">
        <v>555</v>
      </c>
      <c r="I108" s="93"/>
      <c r="J108" s="94"/>
      <c r="K108" s="93">
        <f>_xlfn.IFNA(VLOOKUP(Table2[[#This Row],[Website]],'Contacted Companies'!$C$2:$L$28,9,FALSE),0)</f>
        <v>0</v>
      </c>
      <c r="L108" s="93">
        <f>_xlfn.IFNA(VLOOKUP(Table2[[#This Row],[Website]],'Contacted Companies'!$C$2:$L$28,10,FALSE),0)</f>
        <v>0</v>
      </c>
      <c r="M108" s="95">
        <f>_xlfn.IFNA(VLOOKUP(Table2[[#This Row],[Website]],'Contacted Companies'!$C$2:$L$28,11,FALSE),0)</f>
        <v>0</v>
      </c>
    </row>
    <row r="109" spans="1:17" ht="196.95" customHeight="1" x14ac:dyDescent="0.3">
      <c r="A109" s="28">
        <v>108</v>
      </c>
      <c r="B109" s="24" t="s">
        <v>557</v>
      </c>
      <c r="C109" s="89" t="s">
        <v>558</v>
      </c>
      <c r="D109" s="24">
        <f>IF('Final List'!$C109=0,0,1)</f>
        <v>1</v>
      </c>
      <c r="E109" s="24"/>
      <c r="F109" s="24"/>
      <c r="G109" s="49" t="s">
        <v>559</v>
      </c>
      <c r="H109" s="49" t="s">
        <v>560</v>
      </c>
      <c r="I109" s="49" t="s">
        <v>561</v>
      </c>
      <c r="J109" s="2"/>
      <c r="K109" s="49">
        <f>_xlfn.IFNA(VLOOKUP(Table2[[#This Row],[Website]],'Contacted Companies'!$C$2:$L$28,9,FALSE),0)</f>
        <v>0</v>
      </c>
      <c r="L109" s="49">
        <f>_xlfn.IFNA(VLOOKUP(Table2[[#This Row],[Website]],'Contacted Companies'!$C$2:$L$28,10,FALSE),0)</f>
        <v>0</v>
      </c>
      <c r="M109">
        <f>_xlfn.IFNA(VLOOKUP(Table2[[#This Row],[Website]],'Contacted Companies'!$C$2:$L$28,11,FALSE),0)</f>
        <v>0</v>
      </c>
      <c r="N109" s="87"/>
      <c r="O109" s="87"/>
      <c r="P109" s="87"/>
      <c r="Q109" s="87"/>
    </row>
    <row r="110" spans="1:17" s="95" customFormat="1" x14ac:dyDescent="0.3">
      <c r="A110" s="90">
        <v>109</v>
      </c>
      <c r="B110" s="91" t="s">
        <v>562</v>
      </c>
      <c r="C110" s="92" t="s">
        <v>563</v>
      </c>
      <c r="D110" s="91">
        <f>IF('Final List'!$C110=0,0,1)</f>
        <v>1</v>
      </c>
      <c r="E110" s="91"/>
      <c r="F110" s="91"/>
      <c r="G110" s="93">
        <f>_xlfn.IFNA(VLOOKUP(Table2[[#This Row],[Website]],'Contacted Companies'!$C$2:$L$28,5,FALSE),0)</f>
        <v>0</v>
      </c>
      <c r="H110" s="93" t="s">
        <v>564</v>
      </c>
      <c r="I110" s="93"/>
      <c r="J110" s="94"/>
      <c r="K110" s="93">
        <f>_xlfn.IFNA(VLOOKUP(Table2[[#This Row],[Website]],'Contacted Companies'!$C$2:$L$28,9,FALSE),0)</f>
        <v>0</v>
      </c>
      <c r="L110" s="93">
        <f>_xlfn.IFNA(VLOOKUP(Table2[[#This Row],[Website]],'Contacted Companies'!$C$2:$L$28,10,FALSE),0)</f>
        <v>0</v>
      </c>
      <c r="M110" s="95">
        <f>_xlfn.IFNA(VLOOKUP(Table2[[#This Row],[Website]],'Contacted Companies'!$C$2:$L$28,11,FALSE),0)</f>
        <v>0</v>
      </c>
    </row>
    <row r="111" spans="1:17" ht="100.8" x14ac:dyDescent="0.3">
      <c r="A111" s="28">
        <v>110</v>
      </c>
      <c r="B111" s="24" t="s">
        <v>565</v>
      </c>
      <c r="C111" s="31" t="s">
        <v>566</v>
      </c>
      <c r="D111" s="24">
        <f>IF('Final List'!$C111=0,0,1)</f>
        <v>1</v>
      </c>
      <c r="E111" s="24"/>
      <c r="F111" s="24"/>
      <c r="G111" s="49" t="s">
        <v>567</v>
      </c>
      <c r="H111" s="49" t="s">
        <v>568</v>
      </c>
      <c r="I111" s="49" t="s">
        <v>1860</v>
      </c>
      <c r="J111" s="2"/>
      <c r="K111" s="49">
        <f>_xlfn.IFNA(VLOOKUP(Table2[[#This Row],[Website]],'Contacted Companies'!$C$2:$L$28,9,FALSE),0)</f>
        <v>0</v>
      </c>
      <c r="L111" s="49">
        <f>_xlfn.IFNA(VLOOKUP(Table2[[#This Row],[Website]],'Contacted Companies'!$C$2:$L$28,10,FALSE),0)</f>
        <v>0</v>
      </c>
      <c r="M111">
        <f>_xlfn.IFNA(VLOOKUP(Table2[[#This Row],[Website]],'Contacted Companies'!$C$2:$L$28,11,FALSE),0)</f>
        <v>0</v>
      </c>
      <c r="N111" s="87"/>
      <c r="O111" s="87"/>
      <c r="P111" s="87"/>
      <c r="Q111" s="87"/>
    </row>
    <row r="112" spans="1:17" ht="86.4" x14ac:dyDescent="0.3">
      <c r="A112" s="27">
        <v>111</v>
      </c>
      <c r="B112" s="23" t="s">
        <v>570</v>
      </c>
      <c r="C112" s="34" t="s">
        <v>571</v>
      </c>
      <c r="D112" s="23">
        <f>IF('Final List'!$C112=0,0,1)</f>
        <v>1</v>
      </c>
      <c r="E112" s="23" t="s">
        <v>31</v>
      </c>
      <c r="F112" s="23"/>
      <c r="G112" s="49" t="s">
        <v>45</v>
      </c>
      <c r="H112" s="49" t="s">
        <v>572</v>
      </c>
      <c r="I112" s="48" t="s">
        <v>1861</v>
      </c>
      <c r="J112" s="44"/>
      <c r="K112" s="49">
        <f>_xlfn.IFNA(VLOOKUP(Table2[[#This Row],[Website]],'Contacted Companies'!$C$2:$L$28,9,FALSE),0)</f>
        <v>0</v>
      </c>
      <c r="L112" s="49">
        <f>_xlfn.IFNA(VLOOKUP(Table2[[#This Row],[Website]],'Contacted Companies'!$C$2:$L$28,10,FALSE),0)</f>
        <v>0</v>
      </c>
      <c r="M112">
        <f>_xlfn.IFNA(VLOOKUP(Table2[[#This Row],[Website]],'Contacted Companies'!$C$2:$L$28,11,FALSE),0)</f>
        <v>0</v>
      </c>
      <c r="N112" s="87"/>
      <c r="O112" s="87"/>
      <c r="P112" s="87"/>
      <c r="Q112" s="87"/>
    </row>
    <row r="113" spans="1:17" x14ac:dyDescent="0.3">
      <c r="A113" s="28">
        <v>112</v>
      </c>
      <c r="B113" s="24" t="s">
        <v>575</v>
      </c>
      <c r="C113" s="31" t="s">
        <v>576</v>
      </c>
      <c r="D113" s="24">
        <f>IF('Final List'!$C113=0,0,1)</f>
        <v>1</v>
      </c>
      <c r="E113" s="24"/>
      <c r="F113" s="24"/>
      <c r="G113" s="49">
        <f>_xlfn.IFNA(VLOOKUP(Table2[[#This Row],[Website]],'Contacted Companies'!$C$2:$L$28,5,FALSE),0)</f>
        <v>0</v>
      </c>
      <c r="H113" s="49" t="s">
        <v>564</v>
      </c>
      <c r="I113" s="49"/>
      <c r="J113" s="2"/>
      <c r="K113" s="49">
        <f>_xlfn.IFNA(VLOOKUP(Table2[[#This Row],[Website]],'Contacted Companies'!$C$2:$L$28,9,FALSE),0)</f>
        <v>0</v>
      </c>
      <c r="L113" s="49">
        <f>_xlfn.IFNA(VLOOKUP(Table2[[#This Row],[Website]],'Contacted Companies'!$C$2:$L$28,10,FALSE),0)</f>
        <v>0</v>
      </c>
      <c r="M113">
        <f>_xlfn.IFNA(VLOOKUP(Table2[[#This Row],[Website]],'Contacted Companies'!$C$2:$L$28,11,FALSE),0)</f>
        <v>0</v>
      </c>
      <c r="N113" s="87"/>
      <c r="O113" s="87"/>
      <c r="P113" s="87"/>
      <c r="Q113" s="87"/>
    </row>
    <row r="114" spans="1:17" ht="28.8" x14ac:dyDescent="0.3">
      <c r="A114" s="27">
        <v>113</v>
      </c>
      <c r="B114" s="23" t="s">
        <v>577</v>
      </c>
      <c r="C114" s="34" t="s">
        <v>578</v>
      </c>
      <c r="D114" s="23">
        <f>IF('Final List'!$C114=0,0,1)</f>
        <v>1</v>
      </c>
      <c r="E114" s="23"/>
      <c r="F114" s="23"/>
      <c r="G114" s="48" t="s">
        <v>579</v>
      </c>
      <c r="H114" s="48"/>
      <c r="I114" s="48" t="s">
        <v>1862</v>
      </c>
      <c r="J114" s="44"/>
      <c r="K114" s="49">
        <f>_xlfn.IFNA(VLOOKUP(Table2[[#This Row],[Website]],'Contacted Companies'!$C$2:$L$28,9,FALSE),0)</f>
        <v>0</v>
      </c>
      <c r="L114" s="49">
        <f>_xlfn.IFNA(VLOOKUP(Table2[[#This Row],[Website]],'Contacted Companies'!$C$2:$L$28,10,FALSE),0)</f>
        <v>0</v>
      </c>
      <c r="M114">
        <f>_xlfn.IFNA(VLOOKUP(Table2[[#This Row],[Website]],'Contacted Companies'!$C$2:$L$28,11,FALSE),0)</f>
        <v>0</v>
      </c>
      <c r="N114" s="87"/>
      <c r="O114" s="87"/>
      <c r="P114" s="87"/>
      <c r="Q114" s="87"/>
    </row>
    <row r="115" spans="1:17" x14ac:dyDescent="0.3">
      <c r="A115" s="28">
        <v>114</v>
      </c>
      <c r="B115" s="24" t="s">
        <v>580</v>
      </c>
      <c r="C115" s="31" t="s">
        <v>581</v>
      </c>
      <c r="D115" s="24">
        <f>IF('Final List'!$C115=0,0,1)</f>
        <v>1</v>
      </c>
      <c r="E115" s="24"/>
      <c r="F115" s="24"/>
      <c r="G115" s="48" t="s">
        <v>45</v>
      </c>
      <c r="H115" s="49" t="s">
        <v>582</v>
      </c>
      <c r="I115" s="49" t="s">
        <v>1863</v>
      </c>
      <c r="J115" s="2"/>
      <c r="K115" s="49">
        <f>_xlfn.IFNA(VLOOKUP(Table2[[#This Row],[Website]],'Contacted Companies'!$C$2:$L$28,9,FALSE),0)</f>
        <v>0</v>
      </c>
      <c r="L115" s="49">
        <f>_xlfn.IFNA(VLOOKUP(Table2[[#This Row],[Website]],'Contacted Companies'!$C$2:$L$28,10,FALSE),0)</f>
        <v>0</v>
      </c>
      <c r="M115">
        <f>_xlfn.IFNA(VLOOKUP(Table2[[#This Row],[Website]],'Contacted Companies'!$C$2:$L$28,11,FALSE),0)</f>
        <v>0</v>
      </c>
      <c r="N115" s="87"/>
      <c r="O115" s="87"/>
      <c r="P115" s="87"/>
      <c r="Q115" s="87"/>
    </row>
    <row r="116" spans="1:17" ht="57.6" x14ac:dyDescent="0.3">
      <c r="A116" s="27">
        <v>115</v>
      </c>
      <c r="B116" s="23" t="s">
        <v>587</v>
      </c>
      <c r="C116" s="34" t="s">
        <v>588</v>
      </c>
      <c r="D116" s="23">
        <f>IF('Final List'!$C116=0,0,1)</f>
        <v>1</v>
      </c>
      <c r="E116" s="23"/>
      <c r="F116" s="23"/>
      <c r="G116" s="49" t="s">
        <v>589</v>
      </c>
      <c r="H116" s="49"/>
      <c r="I116" s="48" t="s">
        <v>1864</v>
      </c>
      <c r="J116" s="44"/>
      <c r="K116" s="49">
        <f>_xlfn.IFNA(VLOOKUP(Table2[[#This Row],[Website]],'Contacted Companies'!$C$2:$L$28,9,FALSE),0)</f>
        <v>0</v>
      </c>
      <c r="L116" s="49">
        <f>_xlfn.IFNA(VLOOKUP(Table2[[#This Row],[Website]],'Contacted Companies'!$C$2:$L$28,10,FALSE),0)</f>
        <v>0</v>
      </c>
      <c r="M116">
        <f>_xlfn.IFNA(VLOOKUP(Table2[[#This Row],[Website]],'Contacted Companies'!$C$2:$L$28,11,FALSE),0)</f>
        <v>0</v>
      </c>
      <c r="N116" s="87"/>
      <c r="O116" s="87"/>
      <c r="P116" s="87"/>
      <c r="Q116" s="87"/>
    </row>
    <row r="117" spans="1:17" ht="57.6" x14ac:dyDescent="0.3">
      <c r="A117" s="28">
        <v>116</v>
      </c>
      <c r="B117" s="24" t="s">
        <v>591</v>
      </c>
      <c r="C117" s="31" t="s">
        <v>592</v>
      </c>
      <c r="D117" s="24">
        <f>IF('Final List'!$C117=0,0,1)</f>
        <v>1</v>
      </c>
      <c r="E117" s="24"/>
      <c r="F117" s="24"/>
      <c r="G117" s="49" t="s">
        <v>589</v>
      </c>
      <c r="H117" s="49"/>
      <c r="I117" s="48" t="s">
        <v>1864</v>
      </c>
      <c r="J117" s="2"/>
      <c r="K117" s="49">
        <f>_xlfn.IFNA(VLOOKUP(Table2[[#This Row],[Website]],'Contacted Companies'!$C$2:$L$28,9,FALSE),0)</f>
        <v>0</v>
      </c>
      <c r="L117" s="49">
        <f>_xlfn.IFNA(VLOOKUP(Table2[[#This Row],[Website]],'Contacted Companies'!$C$2:$L$28,10,FALSE),0)</f>
        <v>0</v>
      </c>
      <c r="M117">
        <f>_xlfn.IFNA(VLOOKUP(Table2[[#This Row],[Website]],'Contacted Companies'!$C$2:$L$28,11,FALSE),0)</f>
        <v>0</v>
      </c>
      <c r="N117" s="87"/>
      <c r="O117" s="87"/>
      <c r="P117" s="87"/>
      <c r="Q117" s="87"/>
    </row>
    <row r="118" spans="1:17" s="95" customFormat="1" x14ac:dyDescent="0.3">
      <c r="A118" s="90">
        <v>117</v>
      </c>
      <c r="B118" s="91" t="s">
        <v>593</v>
      </c>
      <c r="C118" s="92" t="s">
        <v>594</v>
      </c>
      <c r="D118" s="91">
        <f>IF('Final List'!$C118=0,0,1)</f>
        <v>1</v>
      </c>
      <c r="E118" s="91" t="s">
        <v>31</v>
      </c>
      <c r="F118" s="91"/>
      <c r="G118" s="93">
        <f>_xlfn.IFNA(VLOOKUP(Table2[[#This Row],[Website]],'Contacted Companies'!$C$2:$L$28,5,FALSE),0)</f>
        <v>0</v>
      </c>
      <c r="H118" s="93" t="s">
        <v>595</v>
      </c>
      <c r="I118" s="93"/>
      <c r="J118" s="94"/>
      <c r="K118" s="93">
        <f>_xlfn.IFNA(VLOOKUP(Table2[[#This Row],[Website]],'Contacted Companies'!$C$2:$L$28,9,FALSE),0)</f>
        <v>0</v>
      </c>
      <c r="L118" s="93">
        <f>_xlfn.IFNA(VLOOKUP(Table2[[#This Row],[Website]],'Contacted Companies'!$C$2:$L$28,10,FALSE),0)</f>
        <v>0</v>
      </c>
      <c r="M118" s="95">
        <f>_xlfn.IFNA(VLOOKUP(Table2[[#This Row],[Website]],'Contacted Companies'!$C$2:$L$28,11,FALSE),0)</f>
        <v>0</v>
      </c>
    </row>
    <row r="119" spans="1:17" s="95" customFormat="1" x14ac:dyDescent="0.3">
      <c r="A119" s="90">
        <v>118</v>
      </c>
      <c r="B119" s="91" t="s">
        <v>597</v>
      </c>
      <c r="C119" s="92" t="s">
        <v>598</v>
      </c>
      <c r="D119" s="91">
        <f>IF('Final List'!$C119=0,0,1)</f>
        <v>1</v>
      </c>
      <c r="E119" s="91"/>
      <c r="F119" s="91"/>
      <c r="G119" s="93">
        <f>_xlfn.IFNA(VLOOKUP(Table2[[#This Row],[Website]],'Contacted Companies'!$C$2:$L$28,5,FALSE),0)</f>
        <v>0</v>
      </c>
      <c r="H119" s="93" t="s">
        <v>564</v>
      </c>
      <c r="I119" s="93"/>
      <c r="J119" s="94"/>
      <c r="K119" s="93">
        <f>_xlfn.IFNA(VLOOKUP(Table2[[#This Row],[Website]],'Contacted Companies'!$C$2:$L$28,9,FALSE),0)</f>
        <v>0</v>
      </c>
      <c r="L119" s="93">
        <f>_xlfn.IFNA(VLOOKUP(Table2[[#This Row],[Website]],'Contacted Companies'!$C$2:$L$28,10,FALSE),0)</f>
        <v>0</v>
      </c>
      <c r="M119" s="95">
        <f>_xlfn.IFNA(VLOOKUP(Table2[[#This Row],[Website]],'Contacted Companies'!$C$2:$L$28,11,FALSE),0)</f>
        <v>0</v>
      </c>
    </row>
    <row r="120" spans="1:17" ht="72" x14ac:dyDescent="0.3">
      <c r="A120" s="27">
        <v>119</v>
      </c>
      <c r="B120" s="23" t="s">
        <v>599</v>
      </c>
      <c r="C120" s="32" t="s">
        <v>600</v>
      </c>
      <c r="D120" s="23">
        <f>IF('Final List'!$C120=0,0,1)</f>
        <v>1</v>
      </c>
      <c r="E120" s="23" t="s">
        <v>40</v>
      </c>
      <c r="F120" s="23"/>
      <c r="G120" s="49" t="s">
        <v>355</v>
      </c>
      <c r="H120" s="49" t="s">
        <v>601</v>
      </c>
      <c r="I120" s="48" t="s">
        <v>602</v>
      </c>
      <c r="J120" s="44"/>
      <c r="K120" s="49">
        <f>_xlfn.IFNA(VLOOKUP(Table2[[#This Row],[Website]],'Contacted Companies'!$C$2:$L$28,9,FALSE),0)</f>
        <v>0</v>
      </c>
      <c r="L120" s="49">
        <f>_xlfn.IFNA(VLOOKUP(Table2[[#This Row],[Website]],'Contacted Companies'!$C$2:$L$28,10,FALSE),0)</f>
        <v>0</v>
      </c>
      <c r="M120">
        <f>_xlfn.IFNA(VLOOKUP(Table2[[#This Row],[Website]],'Contacted Companies'!$C$2:$L$28,11,FALSE),0)</f>
        <v>0</v>
      </c>
      <c r="N120" s="87"/>
      <c r="O120" s="87"/>
      <c r="P120" s="87"/>
      <c r="Q120" s="87"/>
    </row>
    <row r="121" spans="1:17" ht="86.4" x14ac:dyDescent="0.3">
      <c r="A121" s="28">
        <v>120</v>
      </c>
      <c r="B121" s="24" t="s">
        <v>606</v>
      </c>
      <c r="C121" s="31" t="s">
        <v>607</v>
      </c>
      <c r="D121" s="24">
        <f>IF('Final List'!$C121=0,0,1)</f>
        <v>1</v>
      </c>
      <c r="E121" s="24"/>
      <c r="F121" s="24"/>
      <c r="G121" s="49" t="s">
        <v>45</v>
      </c>
      <c r="H121" s="49" t="s">
        <v>608</v>
      </c>
      <c r="I121" s="49" t="s">
        <v>609</v>
      </c>
      <c r="J121" s="2"/>
      <c r="K121" s="49">
        <f>_xlfn.IFNA(VLOOKUP(Table2[[#This Row],[Website]],'Contacted Companies'!$C$2:$L$28,9,FALSE),0)</f>
        <v>0</v>
      </c>
      <c r="L121" s="49">
        <f>_xlfn.IFNA(VLOOKUP(Table2[[#This Row],[Website]],'Contacted Companies'!$C$2:$L$28,10,FALSE),0)</f>
        <v>0</v>
      </c>
      <c r="M121">
        <f>_xlfn.IFNA(VLOOKUP(Table2[[#This Row],[Website]],'Contacted Companies'!$C$2:$L$28,11,FALSE),0)</f>
        <v>0</v>
      </c>
      <c r="N121" s="87"/>
      <c r="O121" s="87"/>
      <c r="P121" s="87"/>
      <c r="Q121" s="87"/>
    </row>
    <row r="122" spans="1:17" ht="86.4" x14ac:dyDescent="0.3">
      <c r="A122" s="27">
        <v>121</v>
      </c>
      <c r="B122" s="23" t="s">
        <v>613</v>
      </c>
      <c r="C122" s="34" t="s">
        <v>614</v>
      </c>
      <c r="D122" s="23">
        <f>IF('Final List'!$C122=0,0,1)</f>
        <v>1</v>
      </c>
      <c r="E122" s="23" t="s">
        <v>40</v>
      </c>
      <c r="F122" s="23"/>
      <c r="G122" s="49" t="s">
        <v>102</v>
      </c>
      <c r="H122" s="49" t="s">
        <v>615</v>
      </c>
      <c r="I122" s="48" t="s">
        <v>616</v>
      </c>
      <c r="J122" s="44"/>
      <c r="K122" s="49">
        <f>_xlfn.IFNA(VLOOKUP(Table2[[#This Row],[Website]],'Contacted Companies'!$C$2:$L$28,9,FALSE),0)</f>
        <v>0</v>
      </c>
      <c r="L122" s="49">
        <f>_xlfn.IFNA(VLOOKUP(Table2[[#This Row],[Website]],'Contacted Companies'!$C$2:$L$28,10,FALSE),0)</f>
        <v>0</v>
      </c>
      <c r="M122">
        <f>_xlfn.IFNA(VLOOKUP(Table2[[#This Row],[Website]],'Contacted Companies'!$C$2:$L$28,11,FALSE),0)</f>
        <v>0</v>
      </c>
      <c r="N122" s="87"/>
      <c r="O122" s="87"/>
      <c r="P122" s="87"/>
      <c r="Q122" s="87"/>
    </row>
    <row r="123" spans="1:17" ht="86.4" x14ac:dyDescent="0.3">
      <c r="A123" s="28">
        <v>122</v>
      </c>
      <c r="B123" s="24" t="s">
        <v>619</v>
      </c>
      <c r="C123" s="31" t="s">
        <v>620</v>
      </c>
      <c r="D123" s="24">
        <f>IF('Final List'!$C123=0,0,1)</f>
        <v>1</v>
      </c>
      <c r="E123" s="24" t="s">
        <v>31</v>
      </c>
      <c r="F123" s="24"/>
      <c r="G123" s="49" t="s">
        <v>621</v>
      </c>
      <c r="H123" s="49" t="s">
        <v>622</v>
      </c>
      <c r="I123" s="49"/>
      <c r="J123" s="2"/>
      <c r="K123" s="49">
        <f>_xlfn.IFNA(VLOOKUP(Table2[[#This Row],[Website]],'Contacted Companies'!$C$2:$L$28,9,FALSE),0)</f>
        <v>0</v>
      </c>
      <c r="L123" s="49">
        <f>_xlfn.IFNA(VLOOKUP(Table2[[#This Row],[Website]],'Contacted Companies'!$C$2:$L$28,10,FALSE),0)</f>
        <v>0</v>
      </c>
      <c r="M123">
        <f>_xlfn.IFNA(VLOOKUP(Table2[[#This Row],[Website]],'Contacted Companies'!$C$2:$L$28,11,FALSE),0)</f>
        <v>0</v>
      </c>
      <c r="N123" s="87"/>
      <c r="O123" s="87"/>
      <c r="P123" s="87"/>
      <c r="Q123" s="87"/>
    </row>
    <row r="124" spans="1:17" ht="72" x14ac:dyDescent="0.3">
      <c r="A124" s="27">
        <v>123</v>
      </c>
      <c r="B124" s="23" t="s">
        <v>625</v>
      </c>
      <c r="C124" s="34" t="s">
        <v>626</v>
      </c>
      <c r="D124" s="23">
        <f>IF('Final List'!$C124=0,0,1)</f>
        <v>1</v>
      </c>
      <c r="E124" s="23" t="s">
        <v>40</v>
      </c>
      <c r="F124" s="23"/>
      <c r="G124" s="49" t="s">
        <v>102</v>
      </c>
      <c r="H124" s="49" t="s">
        <v>627</v>
      </c>
      <c r="I124" s="48" t="s">
        <v>628</v>
      </c>
      <c r="J124" s="44"/>
      <c r="K124" s="49">
        <f>_xlfn.IFNA(VLOOKUP(Table2[[#This Row],[Website]],'Contacted Companies'!$C$2:$L$28,9,FALSE),0)</f>
        <v>0</v>
      </c>
      <c r="L124" s="49">
        <f>_xlfn.IFNA(VLOOKUP(Table2[[#This Row],[Website]],'Contacted Companies'!$C$2:$L$28,10,FALSE),0)</f>
        <v>0</v>
      </c>
      <c r="M124">
        <f>_xlfn.IFNA(VLOOKUP(Table2[[#This Row],[Website]],'Contacted Companies'!$C$2:$L$28,11,FALSE),0)</f>
        <v>0</v>
      </c>
      <c r="N124" s="87"/>
      <c r="O124" s="87"/>
      <c r="P124" s="87"/>
      <c r="Q124" s="87"/>
    </row>
    <row r="125" spans="1:17" x14ac:dyDescent="0.3">
      <c r="A125" s="28">
        <v>124</v>
      </c>
      <c r="B125" s="24" t="s">
        <v>629</v>
      </c>
      <c r="C125" s="31">
        <v>0</v>
      </c>
      <c r="D125" s="24">
        <f>IF('Final List'!$C125=0,0,1)</f>
        <v>0</v>
      </c>
      <c r="E125" s="24"/>
      <c r="F125" s="24">
        <v>0</v>
      </c>
      <c r="G125" s="49">
        <f>_xlfn.IFNA(VLOOKUP(Table2[[#This Row],[Website]],'Contacted Companies'!$C$2:$L$28,5,FALSE),0)</f>
        <v>0</v>
      </c>
      <c r="H125" s="49">
        <f>_xlfn.IFNA(VLOOKUP(Table2[[#This Row],[Website]],'Contacted Companies'!$C$2:$L$28,6,FALSE),0)</f>
        <v>0</v>
      </c>
      <c r="I125" s="49"/>
      <c r="J125" s="2"/>
      <c r="K125" s="49">
        <f>_xlfn.IFNA(VLOOKUP(Table2[[#This Row],[Website]],'Contacted Companies'!$C$2:$L$28,9,FALSE),0)</f>
        <v>0</v>
      </c>
      <c r="L125" s="49">
        <f>_xlfn.IFNA(VLOOKUP(Table2[[#This Row],[Website]],'Contacted Companies'!$C$2:$L$28,10,FALSE),0)</f>
        <v>0</v>
      </c>
      <c r="M125">
        <f>_xlfn.IFNA(VLOOKUP(Table2[[#This Row],[Website]],'Contacted Companies'!$C$2:$L$28,11,FALSE),0)</f>
        <v>0</v>
      </c>
      <c r="N125" s="87"/>
      <c r="O125" s="87"/>
      <c r="P125" s="87"/>
      <c r="Q125" s="87"/>
    </row>
    <row r="126" spans="1:17" x14ac:dyDescent="0.3">
      <c r="A126" s="27">
        <v>125</v>
      </c>
      <c r="B126" s="23" t="s">
        <v>630</v>
      </c>
      <c r="C126" s="34" t="s">
        <v>631</v>
      </c>
      <c r="D126" s="23">
        <f>IF('Final List'!$C126=0,0,1)</f>
        <v>1</v>
      </c>
      <c r="E126" s="23" t="s">
        <v>40</v>
      </c>
      <c r="F126" s="23"/>
      <c r="G126" s="49" t="s">
        <v>632</v>
      </c>
      <c r="H126" s="49" t="s">
        <v>633</v>
      </c>
      <c r="I126" s="48"/>
      <c r="J126" s="44"/>
      <c r="K126" s="49">
        <f>_xlfn.IFNA(VLOOKUP(Table2[[#This Row],[Website]],'Contacted Companies'!$C$2:$L$28,9,FALSE),0)</f>
        <v>0</v>
      </c>
      <c r="L126" s="49">
        <f>_xlfn.IFNA(VLOOKUP(Table2[[#This Row],[Website]],'Contacted Companies'!$C$2:$L$28,10,FALSE),0)</f>
        <v>0</v>
      </c>
      <c r="M126">
        <f>_xlfn.IFNA(VLOOKUP(Table2[[#This Row],[Website]],'Contacted Companies'!$C$2:$L$28,11,FALSE),0)</f>
        <v>0</v>
      </c>
      <c r="N126" s="87"/>
      <c r="O126" s="87"/>
      <c r="P126" s="87"/>
      <c r="Q126" s="87"/>
    </row>
    <row r="127" spans="1:17" s="95" customFormat="1" x14ac:dyDescent="0.3">
      <c r="A127" s="90">
        <v>126</v>
      </c>
      <c r="B127" s="91" t="s">
        <v>635</v>
      </c>
      <c r="C127" s="92" t="s">
        <v>636</v>
      </c>
      <c r="D127" s="91">
        <f>IF('Final List'!$C127=0,0,1)</f>
        <v>1</v>
      </c>
      <c r="E127" s="91"/>
      <c r="F127" s="91"/>
      <c r="G127" s="93" t="s">
        <v>637</v>
      </c>
      <c r="H127" s="93" t="s">
        <v>638</v>
      </c>
      <c r="I127" s="93"/>
      <c r="J127" s="94"/>
      <c r="K127" s="93">
        <f>_xlfn.IFNA(VLOOKUP(Table2[[#This Row],[Website]],'Contacted Companies'!$C$2:$L$28,9,FALSE),0)</f>
        <v>0</v>
      </c>
      <c r="L127" s="93">
        <f>_xlfn.IFNA(VLOOKUP(Table2[[#This Row],[Website]],'Contacted Companies'!$C$2:$L$28,10,FALSE),0)</f>
        <v>0</v>
      </c>
      <c r="M127" s="95">
        <f>_xlfn.IFNA(VLOOKUP(Table2[[#This Row],[Website]],'Contacted Companies'!$C$2:$L$28,11,FALSE),0)</f>
        <v>0</v>
      </c>
    </row>
    <row r="128" spans="1:17" ht="72" x14ac:dyDescent="0.3">
      <c r="A128" s="27">
        <v>127</v>
      </c>
      <c r="B128" s="23" t="s">
        <v>639</v>
      </c>
      <c r="C128" s="34" t="s">
        <v>640</v>
      </c>
      <c r="D128" s="23">
        <f>IF('Final List'!$C128=0,0,1)</f>
        <v>1</v>
      </c>
      <c r="E128" s="23" t="s">
        <v>31</v>
      </c>
      <c r="F128" s="23"/>
      <c r="G128" s="49" t="s">
        <v>102</v>
      </c>
      <c r="H128" s="48" t="s">
        <v>641</v>
      </c>
      <c r="I128" s="49" t="s">
        <v>642</v>
      </c>
      <c r="J128" s="44"/>
      <c r="K128" s="49">
        <f>_xlfn.IFNA(VLOOKUP(Table2[[#This Row],[Website]],'Contacted Companies'!$C$2:$L$28,9,FALSE),0)</f>
        <v>0</v>
      </c>
      <c r="L128" s="49">
        <f>_xlfn.IFNA(VLOOKUP(Table2[[#This Row],[Website]],'Contacted Companies'!$C$2:$L$28,10,FALSE),0)</f>
        <v>0</v>
      </c>
      <c r="M128">
        <f>_xlfn.IFNA(VLOOKUP(Table2[[#This Row],[Website]],'Contacted Companies'!$C$2:$L$28,11,FALSE),0)</f>
        <v>0</v>
      </c>
      <c r="N128" s="87"/>
      <c r="O128" s="87"/>
      <c r="P128" s="87"/>
      <c r="Q128" s="87"/>
    </row>
    <row r="129" spans="1:17" ht="216" x14ac:dyDescent="0.3">
      <c r="A129" s="28">
        <v>128</v>
      </c>
      <c r="B129" s="24" t="s">
        <v>643</v>
      </c>
      <c r="C129" s="31" t="s">
        <v>644</v>
      </c>
      <c r="D129" s="24">
        <f>IF('Final List'!$C129=0,0,1)</f>
        <v>1</v>
      </c>
      <c r="E129" s="24" t="s">
        <v>40</v>
      </c>
      <c r="F129" s="24"/>
      <c r="G129" s="49" t="s">
        <v>102</v>
      </c>
      <c r="H129" s="48" t="s">
        <v>645</v>
      </c>
      <c r="I129" s="49" t="s">
        <v>646</v>
      </c>
      <c r="J129" s="2"/>
      <c r="K129" s="49">
        <f>_xlfn.IFNA(VLOOKUP(Table2[[#This Row],[Website]],'Contacted Companies'!$C$2:$L$28,9,FALSE),0)</f>
        <v>0</v>
      </c>
      <c r="L129" s="49">
        <f>_xlfn.IFNA(VLOOKUP(Table2[[#This Row],[Website]],'Contacted Companies'!$C$2:$L$28,10,FALSE),0)</f>
        <v>0</v>
      </c>
      <c r="M129">
        <f>_xlfn.IFNA(VLOOKUP(Table2[[#This Row],[Website]],'Contacted Companies'!$C$2:$L$28,11,FALSE),0)</f>
        <v>0</v>
      </c>
      <c r="N129" s="87"/>
      <c r="O129" s="87"/>
      <c r="P129" s="87"/>
      <c r="Q129" s="87"/>
    </row>
    <row r="130" spans="1:17" ht="57.6" x14ac:dyDescent="0.3">
      <c r="A130" s="27">
        <v>129</v>
      </c>
      <c r="B130" s="23" t="s">
        <v>647</v>
      </c>
      <c r="C130" s="32" t="s">
        <v>648</v>
      </c>
      <c r="D130" s="23">
        <f>IF('Final List'!$C130=0,0,1)</f>
        <v>1</v>
      </c>
      <c r="E130" s="23" t="s">
        <v>40</v>
      </c>
      <c r="F130" s="23"/>
      <c r="G130" s="49" t="s">
        <v>650</v>
      </c>
      <c r="H130" s="49">
        <f>_xlfn.IFNA(VLOOKUP(Table2[[#This Row],[Website]],'Contacted Companies'!$C$2:$L$28,6,FALSE),0)</f>
        <v>0</v>
      </c>
      <c r="I130" s="48" t="s">
        <v>651</v>
      </c>
      <c r="J130" s="44"/>
      <c r="K130" s="49">
        <f>_xlfn.IFNA(VLOOKUP(Table2[[#This Row],[Website]],'Contacted Companies'!$C$2:$L$28,9,FALSE),0)</f>
        <v>0</v>
      </c>
      <c r="L130" s="49">
        <f>_xlfn.IFNA(VLOOKUP(Table2[[#This Row],[Website]],'Contacted Companies'!$C$2:$L$28,10,FALSE),0)</f>
        <v>0</v>
      </c>
      <c r="M130">
        <f>_xlfn.IFNA(VLOOKUP(Table2[[#This Row],[Website]],'Contacted Companies'!$C$2:$L$28,11,FALSE),0)</f>
        <v>0</v>
      </c>
      <c r="N130" s="87"/>
      <c r="O130" s="87"/>
      <c r="P130" s="87"/>
      <c r="Q130" s="87"/>
    </row>
    <row r="131" spans="1:17" ht="216" x14ac:dyDescent="0.3">
      <c r="A131" s="28">
        <v>130</v>
      </c>
      <c r="B131" s="24" t="s">
        <v>652</v>
      </c>
      <c r="C131" s="31" t="s">
        <v>653</v>
      </c>
      <c r="D131" s="24">
        <f>IF('Final List'!$C131=0,0,1)</f>
        <v>1</v>
      </c>
      <c r="E131" s="24"/>
      <c r="F131" s="24"/>
      <c r="G131" s="49" t="s">
        <v>654</v>
      </c>
      <c r="H131" s="49" t="s">
        <v>655</v>
      </c>
      <c r="I131" s="49" t="s">
        <v>656</v>
      </c>
      <c r="J131" s="2"/>
      <c r="K131" s="49">
        <f>_xlfn.IFNA(VLOOKUP(Table2[[#This Row],[Website]],'Contacted Companies'!$C$2:$L$28,9,FALSE),0)</f>
        <v>0</v>
      </c>
      <c r="L131" s="49">
        <f>_xlfn.IFNA(VLOOKUP(Table2[[#This Row],[Website]],'Contacted Companies'!$C$2:$L$28,10,FALSE),0)</f>
        <v>0</v>
      </c>
      <c r="M131">
        <f>_xlfn.IFNA(VLOOKUP(Table2[[#This Row],[Website]],'Contacted Companies'!$C$2:$L$28,11,FALSE),0)</f>
        <v>0</v>
      </c>
      <c r="N131" s="87"/>
      <c r="O131" s="87"/>
      <c r="P131" s="87"/>
      <c r="Q131" s="87"/>
    </row>
    <row r="132" spans="1:17" ht="86.4" x14ac:dyDescent="0.3">
      <c r="A132" s="27">
        <v>131</v>
      </c>
      <c r="B132" s="23" t="s">
        <v>657</v>
      </c>
      <c r="C132" s="32" t="s">
        <v>658</v>
      </c>
      <c r="D132" s="23">
        <f>IF('Final List'!$C132=0,0,1)</f>
        <v>1</v>
      </c>
      <c r="E132" s="23"/>
      <c r="F132" s="23"/>
      <c r="G132" s="49" t="s">
        <v>659</v>
      </c>
      <c r="H132" s="49" t="s">
        <v>660</v>
      </c>
      <c r="I132" s="48" t="s">
        <v>661</v>
      </c>
      <c r="J132" s="44"/>
      <c r="K132" s="49">
        <f>_xlfn.IFNA(VLOOKUP(Table2[[#This Row],[Website]],'Contacted Companies'!$C$2:$L$28,9,FALSE),0)</f>
        <v>0</v>
      </c>
      <c r="L132" s="49">
        <f>_xlfn.IFNA(VLOOKUP(Table2[[#This Row],[Website]],'Contacted Companies'!$C$2:$L$28,10,FALSE),0)</f>
        <v>0</v>
      </c>
      <c r="M132">
        <f>_xlfn.IFNA(VLOOKUP(Table2[[#This Row],[Website]],'Contacted Companies'!$C$2:$L$28,11,FALSE),0)</f>
        <v>0</v>
      </c>
      <c r="N132" s="87"/>
      <c r="O132" s="87"/>
      <c r="P132" s="87"/>
      <c r="Q132" s="87"/>
    </row>
    <row r="133" spans="1:17" ht="86.4" x14ac:dyDescent="0.3">
      <c r="A133" s="28">
        <v>132</v>
      </c>
      <c r="B133" s="24" t="s">
        <v>663</v>
      </c>
      <c r="C133" s="31" t="s">
        <v>664</v>
      </c>
      <c r="D133" s="24">
        <f>IF('Final List'!$C133=0,0,1)</f>
        <v>1</v>
      </c>
      <c r="E133" s="24"/>
      <c r="F133" s="24"/>
      <c r="G133" s="49" t="s">
        <v>102</v>
      </c>
      <c r="H133" s="49" t="s">
        <v>665</v>
      </c>
      <c r="I133" s="49" t="s">
        <v>666</v>
      </c>
      <c r="J133" s="2"/>
      <c r="K133" s="49">
        <f>_xlfn.IFNA(VLOOKUP(Table2[[#This Row],[Website]],'Contacted Companies'!$C$2:$L$28,9,FALSE),0)</f>
        <v>0</v>
      </c>
      <c r="L133" s="49">
        <f>_xlfn.IFNA(VLOOKUP(Table2[[#This Row],[Website]],'Contacted Companies'!$C$2:$L$28,10,FALSE),0)</f>
        <v>0</v>
      </c>
      <c r="M133">
        <f>_xlfn.IFNA(VLOOKUP(Table2[[#This Row],[Website]],'Contacted Companies'!$C$2:$L$28,11,FALSE),0)</f>
        <v>0</v>
      </c>
      <c r="N133" s="87"/>
      <c r="O133" s="87"/>
      <c r="P133" s="87"/>
      <c r="Q133" s="87"/>
    </row>
    <row r="134" spans="1:17" s="95" customFormat="1" x14ac:dyDescent="0.3">
      <c r="A134" s="90">
        <v>133</v>
      </c>
      <c r="B134" s="91" t="s">
        <v>669</v>
      </c>
      <c r="C134" s="92">
        <v>0</v>
      </c>
      <c r="D134" s="91">
        <f>IF('Final List'!$C134=0,0,1)</f>
        <v>0</v>
      </c>
      <c r="E134" s="91"/>
      <c r="F134" s="91">
        <v>0</v>
      </c>
      <c r="G134" s="93">
        <f>_xlfn.IFNA(VLOOKUP(Table2[[#This Row],[Website]],'Contacted Companies'!$C$2:$L$28,5,FALSE),0)</f>
        <v>0</v>
      </c>
      <c r="H134" s="93" t="s">
        <v>485</v>
      </c>
      <c r="I134" s="93"/>
      <c r="J134" s="94"/>
      <c r="K134" s="93">
        <f>_xlfn.IFNA(VLOOKUP(Table2[[#This Row],[Website]],'Contacted Companies'!$C$2:$L$28,9,FALSE),0)</f>
        <v>0</v>
      </c>
      <c r="L134" s="93">
        <f>_xlfn.IFNA(VLOOKUP(Table2[[#This Row],[Website]],'Contacted Companies'!$C$2:$L$28,10,FALSE),0)</f>
        <v>0</v>
      </c>
      <c r="M134" s="95">
        <f>_xlfn.IFNA(VLOOKUP(Table2[[#This Row],[Website]],'Contacted Companies'!$C$2:$L$28,11,FALSE),0)</f>
        <v>0</v>
      </c>
    </row>
    <row r="135" spans="1:17" ht="86.4" x14ac:dyDescent="0.3">
      <c r="A135" s="28">
        <v>134</v>
      </c>
      <c r="B135" s="24" t="s">
        <v>672</v>
      </c>
      <c r="C135" s="31" t="s">
        <v>673</v>
      </c>
      <c r="D135" s="24">
        <f>IF('Final List'!$C135=0,0,1)</f>
        <v>1</v>
      </c>
      <c r="E135" s="24"/>
      <c r="F135" s="24"/>
      <c r="G135" s="49" t="s">
        <v>650</v>
      </c>
      <c r="H135" s="49" t="s">
        <v>674</v>
      </c>
      <c r="I135" s="49" t="s">
        <v>675</v>
      </c>
      <c r="J135" s="2"/>
      <c r="K135" s="49">
        <f>_xlfn.IFNA(VLOOKUP(Table2[[#This Row],[Website]],'Contacted Companies'!$C$2:$L$28,9,FALSE),0)</f>
        <v>0</v>
      </c>
      <c r="L135" s="49">
        <f>_xlfn.IFNA(VLOOKUP(Table2[[#This Row],[Website]],'Contacted Companies'!$C$2:$L$28,10,FALSE),0)</f>
        <v>0</v>
      </c>
      <c r="M135">
        <f>_xlfn.IFNA(VLOOKUP(Table2[[#This Row],[Website]],'Contacted Companies'!$C$2:$L$28,11,FALSE),0)</f>
        <v>0</v>
      </c>
      <c r="N135" s="87"/>
      <c r="O135" s="87"/>
      <c r="P135" s="87"/>
      <c r="Q135" s="87"/>
    </row>
    <row r="136" spans="1:17" ht="43.2" x14ac:dyDescent="0.3">
      <c r="A136" s="27">
        <v>135</v>
      </c>
      <c r="B136" s="23" t="s">
        <v>676</v>
      </c>
      <c r="C136" s="32" t="s">
        <v>677</v>
      </c>
      <c r="D136" s="23">
        <f>IF('Final List'!$C136=0,0,1)</f>
        <v>1</v>
      </c>
      <c r="E136" s="23"/>
      <c r="F136" s="23"/>
      <c r="G136" s="48" t="s">
        <v>678</v>
      </c>
      <c r="H136" s="48" t="s">
        <v>679</v>
      </c>
      <c r="I136" s="48" t="s">
        <v>680</v>
      </c>
      <c r="J136" s="44"/>
      <c r="K136" s="49">
        <f>_xlfn.IFNA(VLOOKUP(Table2[[#This Row],[Website]],'Contacted Companies'!$C$2:$L$28,9,FALSE),0)</f>
        <v>0</v>
      </c>
      <c r="L136" s="49">
        <f>_xlfn.IFNA(VLOOKUP(Table2[[#This Row],[Website]],'Contacted Companies'!$C$2:$L$28,10,FALSE),0)</f>
        <v>0</v>
      </c>
      <c r="M136">
        <f>_xlfn.IFNA(VLOOKUP(Table2[[#This Row],[Website]],'Contacted Companies'!$C$2:$L$28,11,FALSE),0)</f>
        <v>0</v>
      </c>
      <c r="N136" s="87"/>
      <c r="O136" s="87"/>
      <c r="P136" s="87"/>
      <c r="Q136" s="87"/>
    </row>
    <row r="137" spans="1:17" ht="187.2" x14ac:dyDescent="0.3">
      <c r="A137" s="28">
        <v>136</v>
      </c>
      <c r="B137" s="24" t="s">
        <v>683</v>
      </c>
      <c r="C137" s="31" t="s">
        <v>684</v>
      </c>
      <c r="D137" s="24">
        <f>IF('Final List'!$C137=0,0,1)</f>
        <v>1</v>
      </c>
      <c r="E137" s="24" t="s">
        <v>31</v>
      </c>
      <c r="F137" s="24"/>
      <c r="G137" s="49" t="str">
        <f>_xlfn.IFNA(VLOOKUP(Table2[[#This Row],[Website]],'Contacted Companies'!$C$2:$L$28,5,FALSE),0)</f>
        <v>Maintenance contractor</v>
      </c>
      <c r="H137" s="49" t="str">
        <f>_xlfn.IFNA(VLOOKUP(Table2[[#This Row],[Website]],'Contacted Companies'!$C$2:$L$28,6,FALSE),0)</f>
        <v>Custom Metal Fabrication, General Contracting, Millwright / Steel Erection, Industrial Doors, Concrete, Heavy and Specialty Hauling</v>
      </c>
      <c r="I137" s="49"/>
      <c r="J137" s="2"/>
      <c r="K137" s="49">
        <f>_xlfn.IFNA(VLOOKUP(Table2[[#This Row],[Website]],'Contacted Companies'!$C$2:$L$28,9,FALSE),0)</f>
        <v>0</v>
      </c>
      <c r="L137" s="49" t="str">
        <f>_xlfn.IFNA(VLOOKUP(Table2[[#This Row],[Website]],'Contacted Companies'!$C$2:$L$28,10,FALSE),0)</f>
        <v>Fabrication and Installation Equipment
    •    Tig, mig, and stick welders
    •    Ironworkers
    •    Bridgeport milling machine
    •    10 foot shear
    •    150-ton break
    •    6,000 lb to 40,000 lb forklifts
    •    4-ton to 16-ton carry-deck cranes
Hauling Equipment
Specialized Trailers
Multi-Axle Trailers</v>
      </c>
      <c r="M137" t="e">
        <f>_xlfn.IFNA(VLOOKUP(Table2[[#This Row],[Website]],'Contacted Companies'!$C$2:$L$28,11,FALSE),0)</f>
        <v>#REF!</v>
      </c>
      <c r="N137" s="87"/>
      <c r="O137" s="87"/>
      <c r="P137" s="87"/>
      <c r="Q137" s="87"/>
    </row>
    <row r="138" spans="1:17" ht="187.2" x14ac:dyDescent="0.3">
      <c r="A138" s="27">
        <v>137</v>
      </c>
      <c r="B138" s="23" t="s">
        <v>686</v>
      </c>
      <c r="C138" s="34" t="s">
        <v>687</v>
      </c>
      <c r="D138" s="23">
        <f>IF('Final List'!$C138=0,0,1)</f>
        <v>1</v>
      </c>
      <c r="E138" s="23"/>
      <c r="F138" s="23"/>
      <c r="G138" s="48" t="s">
        <v>688</v>
      </c>
      <c r="H138" s="48" t="s">
        <v>689</v>
      </c>
      <c r="I138" s="48" t="s">
        <v>690</v>
      </c>
      <c r="J138" s="44"/>
      <c r="K138" s="49">
        <f>_xlfn.IFNA(VLOOKUP(Table2[[#This Row],[Website]],'Contacted Companies'!$C$2:$L$28,9,FALSE),0)</f>
        <v>0</v>
      </c>
      <c r="L138" s="49">
        <f>_xlfn.IFNA(VLOOKUP(Table2[[#This Row],[Website]],'Contacted Companies'!$C$2:$L$28,10,FALSE),0)</f>
        <v>0</v>
      </c>
      <c r="M138">
        <f>_xlfn.IFNA(VLOOKUP(Table2[[#This Row],[Website]],'Contacted Companies'!$C$2:$L$28,11,FALSE),0)</f>
        <v>0</v>
      </c>
      <c r="N138" s="87"/>
      <c r="O138" s="87"/>
      <c r="P138" s="87"/>
      <c r="Q138" s="87"/>
    </row>
    <row r="139" spans="1:17" x14ac:dyDescent="0.3">
      <c r="A139" s="28">
        <v>138</v>
      </c>
      <c r="B139" s="24" t="s">
        <v>691</v>
      </c>
      <c r="C139" s="31"/>
      <c r="D139" s="24">
        <f>IF('Final List'!$C139=0,0,1)</f>
        <v>0</v>
      </c>
      <c r="E139" s="24"/>
      <c r="F139" s="24"/>
      <c r="G139" s="48"/>
      <c r="H139" s="48"/>
      <c r="I139" s="49"/>
      <c r="J139" s="2"/>
      <c r="K139" s="49">
        <f>_xlfn.IFNA(VLOOKUP(Table2[[#This Row],[Website]],'Contacted Companies'!$C$2:$L$28,9,FALSE),0)</f>
        <v>0</v>
      </c>
      <c r="L139" s="49">
        <f>_xlfn.IFNA(VLOOKUP(Table2[[#This Row],[Website]],'Contacted Companies'!$C$2:$L$28,10,FALSE),0)</f>
        <v>0</v>
      </c>
      <c r="M139">
        <f>_xlfn.IFNA(VLOOKUP(Table2[[#This Row],[Website]],'Contacted Companies'!$C$2:$L$28,11,FALSE),0)</f>
        <v>0</v>
      </c>
      <c r="N139" s="87"/>
      <c r="O139" s="87"/>
      <c r="P139" s="87"/>
      <c r="Q139" s="87"/>
    </row>
    <row r="140" spans="1:17" ht="28.8" x14ac:dyDescent="0.3">
      <c r="A140" s="27">
        <v>139</v>
      </c>
      <c r="B140" s="23" t="s">
        <v>695</v>
      </c>
      <c r="C140" s="34" t="s">
        <v>696</v>
      </c>
      <c r="D140" s="23">
        <f>IF('Final List'!$C140=0,0,1)</f>
        <v>1</v>
      </c>
      <c r="E140" s="23"/>
      <c r="F140" s="23"/>
      <c r="G140" s="49" t="s">
        <v>697</v>
      </c>
      <c r="H140" s="49" t="s">
        <v>698</v>
      </c>
      <c r="I140" s="48"/>
      <c r="J140" s="44"/>
      <c r="K140" s="49">
        <f>_xlfn.IFNA(VLOOKUP(Table2[[#This Row],[Website]],'Contacted Companies'!$C$2:$L$28,9,FALSE),0)</f>
        <v>0</v>
      </c>
      <c r="L140" s="49">
        <f>_xlfn.IFNA(VLOOKUP(Table2[[#This Row],[Website]],'Contacted Companies'!$C$2:$L$28,10,FALSE),0)</f>
        <v>0</v>
      </c>
      <c r="M140">
        <f>_xlfn.IFNA(VLOOKUP(Table2[[#This Row],[Website]],'Contacted Companies'!$C$2:$L$28,11,FALSE),0)</f>
        <v>0</v>
      </c>
      <c r="N140" s="87"/>
      <c r="O140" s="87"/>
      <c r="P140" s="87"/>
      <c r="Q140" s="87"/>
    </row>
    <row r="141" spans="1:17" x14ac:dyDescent="0.3">
      <c r="A141" s="28">
        <v>140</v>
      </c>
      <c r="B141" s="35" t="s">
        <v>699</v>
      </c>
      <c r="C141" s="31">
        <v>0</v>
      </c>
      <c r="D141" s="24">
        <f>IF('Final List'!$C141=0,0,1)</f>
        <v>0</v>
      </c>
      <c r="E141" s="24"/>
      <c r="F141" s="24">
        <v>0</v>
      </c>
      <c r="G141" s="49">
        <f>_xlfn.IFNA(VLOOKUP(Table2[[#This Row],[Website]],'Contacted Companies'!$C$2:$L$28,5,FALSE),0)</f>
        <v>0</v>
      </c>
      <c r="H141" s="49">
        <f>_xlfn.IFNA(VLOOKUP(Table2[[#This Row],[Website]],'Contacted Companies'!$C$2:$L$28,6,FALSE),0)</f>
        <v>0</v>
      </c>
      <c r="I141" s="49"/>
      <c r="J141" s="2"/>
      <c r="K141" s="49">
        <f>_xlfn.IFNA(VLOOKUP(Table2[[#This Row],[Website]],'Contacted Companies'!$C$2:$L$28,9,FALSE),0)</f>
        <v>0</v>
      </c>
      <c r="L141" s="49">
        <f>_xlfn.IFNA(VLOOKUP(Table2[[#This Row],[Website]],'Contacted Companies'!$C$2:$L$28,10,FALSE),0)</f>
        <v>0</v>
      </c>
      <c r="M141">
        <f>_xlfn.IFNA(VLOOKUP(Table2[[#This Row],[Website]],'Contacted Companies'!$C$2:$L$28,11,FALSE),0)</f>
        <v>0</v>
      </c>
      <c r="N141" s="87"/>
      <c r="O141" s="87"/>
      <c r="P141" s="87"/>
      <c r="Q141" s="87"/>
    </row>
    <row r="142" spans="1:17" ht="28.8" x14ac:dyDescent="0.3">
      <c r="A142" s="27">
        <v>141</v>
      </c>
      <c r="B142" s="36" t="s">
        <v>700</v>
      </c>
      <c r="C142" s="34" t="s">
        <v>701</v>
      </c>
      <c r="D142" s="23">
        <f>IF('Final List'!$C142=0,0,1)</f>
        <v>1</v>
      </c>
      <c r="E142" s="23"/>
      <c r="F142" s="23"/>
      <c r="G142" s="49" t="s">
        <v>702</v>
      </c>
      <c r="H142" s="49" t="s">
        <v>703</v>
      </c>
      <c r="I142" s="48"/>
      <c r="J142" s="44"/>
      <c r="K142" s="49">
        <f>_xlfn.IFNA(VLOOKUP(Table2[[#This Row],[Website]],'Contacted Companies'!$C$2:$L$28,9,FALSE),0)</f>
        <v>0</v>
      </c>
      <c r="L142" s="49">
        <f>_xlfn.IFNA(VLOOKUP(Table2[[#This Row],[Website]],'Contacted Companies'!$C$2:$L$28,10,FALSE),0)</f>
        <v>0</v>
      </c>
      <c r="M142">
        <f>_xlfn.IFNA(VLOOKUP(Table2[[#This Row],[Website]],'Contacted Companies'!$C$2:$L$28,11,FALSE),0)</f>
        <v>0</v>
      </c>
      <c r="N142" s="87"/>
      <c r="O142" s="87"/>
      <c r="P142" s="87"/>
      <c r="Q142" s="87"/>
    </row>
    <row r="143" spans="1:17" ht="72" x14ac:dyDescent="0.3">
      <c r="A143" s="28">
        <v>142</v>
      </c>
      <c r="B143" s="24" t="s">
        <v>706</v>
      </c>
      <c r="C143" s="31" t="s">
        <v>707</v>
      </c>
      <c r="D143" s="24">
        <f>IF('Final List'!$C143=0,0,1)</f>
        <v>1</v>
      </c>
      <c r="E143" s="24" t="s">
        <v>31</v>
      </c>
      <c r="F143" s="24"/>
      <c r="G143" s="49" t="s">
        <v>708</v>
      </c>
      <c r="H143" s="49" t="s">
        <v>709</v>
      </c>
      <c r="I143" s="49" t="s">
        <v>710</v>
      </c>
      <c r="J143" s="2"/>
      <c r="K143" s="49">
        <f>_xlfn.IFNA(VLOOKUP(Table2[[#This Row],[Website]],'Contacted Companies'!$C$2:$L$28,9,FALSE),0)</f>
        <v>0</v>
      </c>
      <c r="L143" s="49">
        <f>_xlfn.IFNA(VLOOKUP(Table2[[#This Row],[Website]],'Contacted Companies'!$C$2:$L$28,10,FALSE),0)</f>
        <v>0</v>
      </c>
      <c r="M143">
        <f>_xlfn.IFNA(VLOOKUP(Table2[[#This Row],[Website]],'Contacted Companies'!$C$2:$L$28,11,FALSE),0)</f>
        <v>0</v>
      </c>
      <c r="N143" s="87"/>
      <c r="O143" s="87"/>
      <c r="P143" s="87"/>
      <c r="Q143" s="87"/>
    </row>
    <row r="144" spans="1:17" ht="259.2" x14ac:dyDescent="0.3">
      <c r="A144" s="27">
        <v>143</v>
      </c>
      <c r="B144" s="23" t="s">
        <v>713</v>
      </c>
      <c r="C144" s="34" t="s">
        <v>714</v>
      </c>
      <c r="D144" s="23">
        <f>IF('Final List'!$C144=0,0,1)</f>
        <v>1</v>
      </c>
      <c r="E144" s="23" t="s">
        <v>31</v>
      </c>
      <c r="F144" s="23"/>
      <c r="G144" s="49" t="str">
        <f>_xlfn.IFNA(VLOOKUP(Table2[[#This Row],[Website]],'Contacted Companies'!$C$2:$L$28,5,FALSE),0)</f>
        <v>Manufacturing</v>
      </c>
      <c r="H144" s="49" t="str">
        <f>_xlfn.IFNA(VLOOKUP(Table2[[#This Row],[Website]],'Contacted Companies'!$C$2:$L$28,6,FALSE),0)</f>
        <v>precision engineered steel castings</v>
      </c>
      <c r="I144" s="48"/>
      <c r="J144" s="44"/>
      <c r="K144" s="49">
        <f>_xlfn.IFNA(VLOOKUP(Table2[[#This Row],[Website]],'Contacted Companies'!$C$2:$L$28,9,FALSE),0)</f>
        <v>0</v>
      </c>
      <c r="L144" s="49" t="str">
        <f>_xlfn.IFNA(VLOOKUP(Table2[[#This Row],[Website]],'Contacted Companies'!$C$2:$L$28,10,FALSE),0)</f>
        <v>Three electric arc furnaces with the flexibility of acid and basic melting practices                                        Machines:                                                       
Seven vertical turning machines with swings up to 84-inches in diameter
Ten conventional engine lathes with swings up to 84-inches in diameter
Six Giddings &amp; Lewis horizontal boring mills
Three multi-pallet horizontal machining centers
Multi-pallet vertical five-sided machining center
One CNC Engine Lathe up to 80" swing
One 5 Axis vertical machining center
One 5 Axis turning center up to 92" swing
Machines:
Gauges are uniquely identified with individual serial numbers for _x0003_trackability
Gauges are maintained and calibrated by certified Harrison Steel employees and in conjunction with a third party accredited calibration _x0003_service
2 faro arms for dimensional inspection  Mazak V100 and E1850 machines</v>
      </c>
      <c r="M144" t="e">
        <f>_xlfn.IFNA(VLOOKUP(Table2[[#This Row],[Website]],'Contacted Companies'!$C$2:$L$28,11,FALSE),0)</f>
        <v>#REF!</v>
      </c>
      <c r="N144" s="87"/>
      <c r="O144" s="87"/>
      <c r="P144" s="87"/>
      <c r="Q144" s="87"/>
    </row>
    <row r="145" spans="1:17" ht="43.2" x14ac:dyDescent="0.3">
      <c r="A145" s="28">
        <v>144</v>
      </c>
      <c r="B145" s="24" t="s">
        <v>719</v>
      </c>
      <c r="C145" s="31" t="s">
        <v>720</v>
      </c>
      <c r="D145" s="24">
        <f>IF('Final List'!$C145=0,0,1)</f>
        <v>1</v>
      </c>
      <c r="E145" s="24"/>
      <c r="F145" s="24"/>
      <c r="G145" s="49" t="s">
        <v>721</v>
      </c>
      <c r="H145" s="49" t="s">
        <v>722</v>
      </c>
      <c r="I145" s="49" t="s">
        <v>723</v>
      </c>
      <c r="J145" s="2"/>
      <c r="K145" s="49">
        <f>_xlfn.IFNA(VLOOKUP(Table2[[#This Row],[Website]],'Contacted Companies'!$C$2:$L$28,9,FALSE),0)</f>
        <v>0</v>
      </c>
      <c r="L145" s="49">
        <f>_xlfn.IFNA(VLOOKUP(Table2[[#This Row],[Website]],'Contacted Companies'!$C$2:$L$28,10,FALSE),0)</f>
        <v>0</v>
      </c>
      <c r="M145">
        <f>_xlfn.IFNA(VLOOKUP(Table2[[#This Row],[Website]],'Contacted Companies'!$C$2:$L$28,11,FALSE),0)</f>
        <v>0</v>
      </c>
      <c r="N145" s="87"/>
      <c r="O145" s="87"/>
      <c r="P145" s="87"/>
      <c r="Q145" s="87"/>
    </row>
    <row r="146" spans="1:17" s="95" customFormat="1" x14ac:dyDescent="0.3">
      <c r="A146" s="90">
        <v>145</v>
      </c>
      <c r="B146" s="91" t="s">
        <v>724</v>
      </c>
      <c r="C146" s="92"/>
      <c r="D146" s="91">
        <f>IF('Final List'!$C146=0,0,1)</f>
        <v>0</v>
      </c>
      <c r="E146" s="91"/>
      <c r="F146" s="91"/>
      <c r="G146" s="93">
        <f>_xlfn.IFNA(VLOOKUP(Table2[[#This Row],[Website]],'Contacted Companies'!$C$2:$L$28,5,FALSE),0)</f>
        <v>0</v>
      </c>
      <c r="H146" s="93" t="s">
        <v>670</v>
      </c>
      <c r="I146" s="93"/>
      <c r="J146" s="94"/>
      <c r="K146" s="93">
        <f>_xlfn.IFNA(VLOOKUP(Table2[[#This Row],[Website]],'Contacted Companies'!$C$2:$L$28,9,FALSE),0)</f>
        <v>0</v>
      </c>
      <c r="L146" s="93">
        <f>_xlfn.IFNA(VLOOKUP(Table2[[#This Row],[Website]],'Contacted Companies'!$C$2:$L$28,10,FALSE),0)</f>
        <v>0</v>
      </c>
      <c r="M146" s="95">
        <f>_xlfn.IFNA(VLOOKUP(Table2[[#This Row],[Website]],'Contacted Companies'!$C$2:$L$28,11,FALSE),0)</f>
        <v>0</v>
      </c>
    </row>
    <row r="147" spans="1:17" ht="43.2" x14ac:dyDescent="0.3">
      <c r="A147" s="28">
        <v>146</v>
      </c>
      <c r="B147" s="24" t="s">
        <v>725</v>
      </c>
      <c r="C147" s="31" t="s">
        <v>726</v>
      </c>
      <c r="D147" s="24">
        <f>IF('Final List'!$C147=0,0,1)</f>
        <v>1</v>
      </c>
      <c r="E147" s="24"/>
      <c r="F147" s="24"/>
      <c r="G147" s="49" t="s">
        <v>727</v>
      </c>
      <c r="H147" s="49">
        <f>_xlfn.IFNA(VLOOKUP(Table2[[#This Row],[Website]],'Contacted Companies'!$C$2:$L$28,6,FALSE),0)</f>
        <v>0</v>
      </c>
      <c r="I147" s="49" t="s">
        <v>728</v>
      </c>
      <c r="J147" s="2"/>
      <c r="K147" s="49">
        <f>_xlfn.IFNA(VLOOKUP(Table2[[#This Row],[Website]],'Contacted Companies'!$C$2:$L$28,9,FALSE),0)</f>
        <v>0</v>
      </c>
      <c r="L147" s="49">
        <f>_xlfn.IFNA(VLOOKUP(Table2[[#This Row],[Website]],'Contacted Companies'!$C$2:$L$28,10,FALSE),0)</f>
        <v>0</v>
      </c>
      <c r="M147">
        <f>_xlfn.IFNA(VLOOKUP(Table2[[#This Row],[Website]],'Contacted Companies'!$C$2:$L$28,11,FALSE),0)</f>
        <v>0</v>
      </c>
      <c r="N147" s="87"/>
      <c r="O147" s="87"/>
      <c r="P147" s="87"/>
      <c r="Q147" s="87"/>
    </row>
    <row r="148" spans="1:17" ht="86.4" x14ac:dyDescent="0.3">
      <c r="A148" s="27">
        <v>147</v>
      </c>
      <c r="B148" s="23" t="s">
        <v>730</v>
      </c>
      <c r="C148" s="32" t="s">
        <v>731</v>
      </c>
      <c r="D148" s="23">
        <f>IF('Final List'!$C148=0,0,1)</f>
        <v>1</v>
      </c>
      <c r="E148" s="23" t="s">
        <v>31</v>
      </c>
      <c r="F148" s="23"/>
      <c r="G148" s="49" t="s">
        <v>732</v>
      </c>
      <c r="H148" s="49" t="s">
        <v>733</v>
      </c>
      <c r="I148" s="48" t="s">
        <v>734</v>
      </c>
      <c r="J148" s="44"/>
      <c r="K148" s="49">
        <f>_xlfn.IFNA(VLOOKUP(Table2[[#This Row],[Website]],'Contacted Companies'!$C$2:$L$28,9,FALSE),0)</f>
        <v>0</v>
      </c>
      <c r="L148" s="49">
        <f>_xlfn.IFNA(VLOOKUP(Table2[[#This Row],[Website]],'Contacted Companies'!$C$2:$L$28,10,FALSE),0)</f>
        <v>0</v>
      </c>
      <c r="M148">
        <f>_xlfn.IFNA(VLOOKUP(Table2[[#This Row],[Website]],'Contacted Companies'!$C$2:$L$28,11,FALSE),0)</f>
        <v>0</v>
      </c>
      <c r="N148" s="87"/>
      <c r="O148" s="87"/>
      <c r="P148" s="87"/>
      <c r="Q148" s="87"/>
    </row>
    <row r="149" spans="1:17" ht="145.19999999999999" customHeight="1" x14ac:dyDescent="0.3">
      <c r="A149" s="28">
        <v>148</v>
      </c>
      <c r="B149" s="24" t="s">
        <v>739</v>
      </c>
      <c r="C149" s="31" t="s">
        <v>740</v>
      </c>
      <c r="D149" s="24">
        <f>IF('Final List'!$C149=0,0,1)</f>
        <v>1</v>
      </c>
      <c r="E149" s="24" t="s">
        <v>40</v>
      </c>
      <c r="F149" s="24"/>
      <c r="G149" s="49" t="s">
        <v>102</v>
      </c>
      <c r="H149" s="49" t="s">
        <v>741</v>
      </c>
      <c r="I149" s="49" t="s">
        <v>742</v>
      </c>
      <c r="J149" s="2"/>
      <c r="K149" s="49">
        <f>_xlfn.IFNA(VLOOKUP(Table2[[#This Row],[Website]],'Contacted Companies'!$C$2:$L$28,9,FALSE),0)</f>
        <v>0</v>
      </c>
      <c r="L149" s="49">
        <f>_xlfn.IFNA(VLOOKUP(Table2[[#This Row],[Website]],'Contacted Companies'!$C$2:$L$28,10,FALSE),0)</f>
        <v>0</v>
      </c>
      <c r="M149">
        <f>_xlfn.IFNA(VLOOKUP(Table2[[#This Row],[Website]],'Contacted Companies'!$C$2:$L$28,11,FALSE),0)</f>
        <v>0</v>
      </c>
      <c r="N149" s="87"/>
      <c r="O149" s="87"/>
      <c r="P149" s="87"/>
      <c r="Q149" s="87"/>
    </row>
    <row r="150" spans="1:17" ht="43.2" x14ac:dyDescent="0.3">
      <c r="A150" s="27">
        <v>149</v>
      </c>
      <c r="B150" s="23" t="s">
        <v>743</v>
      </c>
      <c r="C150" s="32" t="s">
        <v>744</v>
      </c>
      <c r="D150" s="23">
        <f>IF('Final List'!$C150=0,0,1)</f>
        <v>1</v>
      </c>
      <c r="E150" s="23" t="s">
        <v>40</v>
      </c>
      <c r="F150" s="23"/>
      <c r="G150" s="49" t="s">
        <v>102</v>
      </c>
      <c r="H150" s="49" t="s">
        <v>745</v>
      </c>
      <c r="I150" s="48" t="s">
        <v>746</v>
      </c>
      <c r="J150" s="44"/>
      <c r="K150" s="49">
        <f>_xlfn.IFNA(VLOOKUP(Table2[[#This Row],[Website]],'Contacted Companies'!$C$2:$L$28,9,FALSE),0)</f>
        <v>0</v>
      </c>
      <c r="L150" s="49">
        <f>_xlfn.IFNA(VLOOKUP(Table2[[#This Row],[Website]],'Contacted Companies'!$C$2:$L$28,10,FALSE),0)</f>
        <v>0</v>
      </c>
      <c r="M150">
        <f>_xlfn.IFNA(VLOOKUP(Table2[[#This Row],[Website]],'Contacted Companies'!$C$2:$L$28,11,FALSE),0)</f>
        <v>0</v>
      </c>
      <c r="N150" s="87"/>
      <c r="O150" s="87"/>
      <c r="P150" s="87"/>
      <c r="Q150" s="87"/>
    </row>
    <row r="151" spans="1:17" ht="88.2" customHeight="1" x14ac:dyDescent="0.3">
      <c r="A151" s="28">
        <v>150</v>
      </c>
      <c r="B151" s="24" t="s">
        <v>748</v>
      </c>
      <c r="C151" s="31" t="s">
        <v>749</v>
      </c>
      <c r="D151" s="24">
        <f>IF('Final List'!$C151=0,0,1)</f>
        <v>1</v>
      </c>
      <c r="E151" s="24" t="s">
        <v>31</v>
      </c>
      <c r="F151" s="24"/>
      <c r="G151" s="49" t="s">
        <v>102</v>
      </c>
      <c r="H151" s="78" t="s">
        <v>750</v>
      </c>
      <c r="I151" s="49" t="s">
        <v>751</v>
      </c>
      <c r="J151" s="2"/>
      <c r="K151" s="49">
        <f>_xlfn.IFNA(VLOOKUP(Table2[[#This Row],[Website]],'Contacted Companies'!$C$2:$L$28,9,FALSE),0)</f>
        <v>0</v>
      </c>
      <c r="L151" s="49">
        <f>_xlfn.IFNA(VLOOKUP(Table2[[#This Row],[Website]],'Contacted Companies'!$C$2:$L$28,10,FALSE),0)</f>
        <v>0</v>
      </c>
      <c r="M151">
        <f>_xlfn.IFNA(VLOOKUP(Table2[[#This Row],[Website]],'Contacted Companies'!$C$2:$L$28,11,FALSE),0)</f>
        <v>0</v>
      </c>
      <c r="N151" s="87"/>
      <c r="O151" s="87"/>
      <c r="P151" s="87"/>
      <c r="Q151" s="87"/>
    </row>
    <row r="152" spans="1:17" ht="57.6" x14ac:dyDescent="0.3">
      <c r="A152" s="27">
        <v>151</v>
      </c>
      <c r="B152" s="23" t="s">
        <v>755</v>
      </c>
      <c r="C152" s="34" t="s">
        <v>756</v>
      </c>
      <c r="D152" s="23">
        <f>IF('Final List'!$C152=0,0,1)</f>
        <v>1</v>
      </c>
      <c r="E152" s="23"/>
      <c r="F152" s="23"/>
      <c r="G152" s="49" t="str">
        <f>_xlfn.IFNA(VLOOKUP(Table2[[#This Row],[Website]],'Contacted Companies'!$C$2:$L$28,5,FALSE),0)</f>
        <v>manufacturing</v>
      </c>
      <c r="H152" s="49" t="str">
        <f>_xlfn.IFNA(VLOOKUP(Table2[[#This Row],[Website]],'Contacted Companies'!$C$2:$L$28,6,FALSE),0)</f>
        <v>Research and Engineering Department available for new product development,,Repair services available,,Interlock and Corrugated / Braid Assemblies,,Oval, Square and Rectangle Hoses,,Jacketed / Tracer Assemblies</v>
      </c>
      <c r="I152" s="48"/>
      <c r="J152" s="44"/>
      <c r="K152" s="49">
        <f>_xlfn.IFNA(VLOOKUP(Table2[[#This Row],[Website]],'Contacted Companies'!$C$2:$L$28,9,FALSE),0)</f>
        <v>0</v>
      </c>
      <c r="L152" s="49">
        <f>_xlfn.IFNA(VLOOKUP(Table2[[#This Row],[Website]],'Contacted Companies'!$C$2:$L$28,10,FALSE),0)</f>
        <v>0</v>
      </c>
      <c r="M152" t="e">
        <f>_xlfn.IFNA(VLOOKUP(Table2[[#This Row],[Website]],'Contacted Companies'!$C$2:$L$28,11,FALSE),0)</f>
        <v>#REF!</v>
      </c>
      <c r="N152" s="87"/>
      <c r="O152" s="87"/>
      <c r="P152" s="87"/>
      <c r="Q152" s="87"/>
    </row>
    <row r="153" spans="1:17" ht="57.6" x14ac:dyDescent="0.3">
      <c r="A153" s="28">
        <v>152</v>
      </c>
      <c r="B153" s="24" t="s">
        <v>757</v>
      </c>
      <c r="C153" s="31" t="s">
        <v>758</v>
      </c>
      <c r="D153" s="24">
        <f>IF('Final List'!$C153=0,0,1)</f>
        <v>1</v>
      </c>
      <c r="E153" s="24"/>
      <c r="F153" s="24"/>
      <c r="G153" s="49" t="s">
        <v>759</v>
      </c>
      <c r="H153" s="49">
        <f>_xlfn.IFNA(VLOOKUP(Table2[[#This Row],[Website]],'Contacted Companies'!$C$2:$L$28,6,FALSE),0)</f>
        <v>0</v>
      </c>
      <c r="I153" s="48" t="s">
        <v>760</v>
      </c>
      <c r="J153" s="2"/>
      <c r="K153" s="49">
        <f>_xlfn.IFNA(VLOOKUP(Table2[[#This Row],[Website]],'Contacted Companies'!$C$2:$L$28,9,FALSE),0)</f>
        <v>0</v>
      </c>
      <c r="L153" s="49">
        <f>_xlfn.IFNA(VLOOKUP(Table2[[#This Row],[Website]],'Contacted Companies'!$C$2:$L$28,10,FALSE),0)</f>
        <v>0</v>
      </c>
      <c r="M153">
        <f>_xlfn.IFNA(VLOOKUP(Table2[[#This Row],[Website]],'Contacted Companies'!$C$2:$L$28,11,FALSE),0)</f>
        <v>0</v>
      </c>
      <c r="N153" s="87"/>
      <c r="O153" s="87"/>
      <c r="P153" s="87"/>
      <c r="Q153" s="87"/>
    </row>
    <row r="154" spans="1:17" ht="72" x14ac:dyDescent="0.3">
      <c r="A154" s="27">
        <v>153</v>
      </c>
      <c r="B154" s="23" t="s">
        <v>762</v>
      </c>
      <c r="C154" s="34"/>
      <c r="D154" s="23">
        <f>IF('Final List'!$C154=0,0,1)</f>
        <v>0</v>
      </c>
      <c r="E154" s="23"/>
      <c r="F154" s="23"/>
      <c r="G154" s="49" t="s">
        <v>759</v>
      </c>
      <c r="H154" s="49" t="s">
        <v>763</v>
      </c>
      <c r="I154" s="49" t="s">
        <v>764</v>
      </c>
      <c r="J154" s="44"/>
      <c r="K154" s="49">
        <f>_xlfn.IFNA(VLOOKUP(Table2[[#This Row],[Website]],'Contacted Companies'!$C$2:$L$28,9,FALSE),0)</f>
        <v>0</v>
      </c>
      <c r="L154" s="49">
        <f>_xlfn.IFNA(VLOOKUP(Table2[[#This Row],[Website]],'Contacted Companies'!$C$2:$L$28,10,FALSE),0)</f>
        <v>0</v>
      </c>
      <c r="M154">
        <f>_xlfn.IFNA(VLOOKUP(Table2[[#This Row],[Website]],'Contacted Companies'!$C$2:$L$28,11,FALSE),0)</f>
        <v>0</v>
      </c>
      <c r="N154" s="87"/>
      <c r="O154" s="87"/>
      <c r="P154" s="87"/>
      <c r="Q154" s="87"/>
    </row>
    <row r="155" spans="1:17" s="100" customFormat="1" x14ac:dyDescent="0.3">
      <c r="A155" s="96">
        <v>154</v>
      </c>
      <c r="B155" s="97" t="s">
        <v>765</v>
      </c>
      <c r="C155" s="101" t="s">
        <v>766</v>
      </c>
      <c r="D155" s="97">
        <f>IF('Final List'!$C155=0,0,1)</f>
        <v>1</v>
      </c>
      <c r="E155" s="97"/>
      <c r="F155" s="97"/>
      <c r="G155" s="98">
        <f>_xlfn.IFNA(VLOOKUP(Table2[[#This Row],[Website]],'Contacted Companies'!$C$2:$L$28,5,FALSE),0)</f>
        <v>0</v>
      </c>
      <c r="H155" s="98">
        <f>_xlfn.IFNA(VLOOKUP(Table2[[#This Row],[Website]],'Contacted Companies'!$C$2:$L$28,6,FALSE),0)</f>
        <v>0</v>
      </c>
      <c r="I155" s="98"/>
      <c r="J155" s="99"/>
      <c r="K155" s="98">
        <f>_xlfn.IFNA(VLOOKUP(Table2[[#This Row],[Website]],'Contacted Companies'!$C$2:$L$28,9,FALSE),0)</f>
        <v>0</v>
      </c>
      <c r="L155" s="98">
        <f>_xlfn.IFNA(VLOOKUP(Table2[[#This Row],[Website]],'Contacted Companies'!$C$2:$L$28,10,FALSE),0)</f>
        <v>0</v>
      </c>
      <c r="M155" s="100">
        <f>_xlfn.IFNA(VLOOKUP(Table2[[#This Row],[Website]],'Contacted Companies'!$C$2:$L$28,11,FALSE),0)</f>
        <v>0</v>
      </c>
    </row>
    <row r="156" spans="1:17" ht="28.8" x14ac:dyDescent="0.3">
      <c r="A156" s="27">
        <v>155</v>
      </c>
      <c r="B156" s="23" t="s">
        <v>767</v>
      </c>
      <c r="C156" s="102" t="s">
        <v>768</v>
      </c>
      <c r="D156" s="23">
        <f>IF('Final List'!$C156=0,0,1)</f>
        <v>1</v>
      </c>
      <c r="E156" s="23"/>
      <c r="F156" s="23"/>
      <c r="G156" s="49" t="s">
        <v>769</v>
      </c>
      <c r="H156" s="49">
        <f>_xlfn.IFNA(VLOOKUP(Table2[[#This Row],[Website]],'Contacted Companies'!$C$2:$L$28,6,FALSE),0)</f>
        <v>0</v>
      </c>
      <c r="I156" s="48" t="s">
        <v>770</v>
      </c>
      <c r="J156" s="44"/>
      <c r="K156" s="49">
        <f>_xlfn.IFNA(VLOOKUP(Table2[[#This Row],[Website]],'Contacted Companies'!$C$2:$L$28,9,FALSE),0)</f>
        <v>0</v>
      </c>
      <c r="L156" s="49">
        <f>_xlfn.IFNA(VLOOKUP(Table2[[#This Row],[Website]],'Contacted Companies'!$C$2:$L$28,10,FALSE),0)</f>
        <v>0</v>
      </c>
      <c r="M156">
        <f>_xlfn.IFNA(VLOOKUP(Table2[[#This Row],[Website]],'Contacted Companies'!$C$2:$L$28,11,FALSE),0)</f>
        <v>0</v>
      </c>
      <c r="N156" s="87"/>
      <c r="O156" s="87"/>
      <c r="P156" s="87"/>
      <c r="Q156" s="87"/>
    </row>
    <row r="157" spans="1:17" ht="100.8" x14ac:dyDescent="0.3">
      <c r="A157" s="28">
        <v>156</v>
      </c>
      <c r="B157" s="24" t="s">
        <v>771</v>
      </c>
      <c r="C157" s="33" t="s">
        <v>772</v>
      </c>
      <c r="D157" s="24">
        <f>IF('Final List'!$C157=0,0,1)</f>
        <v>1</v>
      </c>
      <c r="E157" s="24"/>
      <c r="F157" s="24"/>
      <c r="G157" s="49" t="s">
        <v>1865</v>
      </c>
      <c r="H157" s="49" t="s">
        <v>774</v>
      </c>
      <c r="I157" s="49" t="s">
        <v>1866</v>
      </c>
      <c r="J157" s="2"/>
      <c r="K157" s="49">
        <f>_xlfn.IFNA(VLOOKUP(Table2[[#This Row],[Website]],'Contacted Companies'!$C$2:$L$28,9,FALSE),0)</f>
        <v>0</v>
      </c>
      <c r="L157" s="49">
        <f>_xlfn.IFNA(VLOOKUP(Table2[[#This Row],[Website]],'Contacted Companies'!$C$2:$L$28,10,FALSE),0)</f>
        <v>0</v>
      </c>
      <c r="M157">
        <f>_xlfn.IFNA(VLOOKUP(Table2[[#This Row],[Website]],'Contacted Companies'!$C$2:$L$28,11,FALSE),0)</f>
        <v>0</v>
      </c>
      <c r="N157" s="87"/>
      <c r="O157" s="87"/>
      <c r="P157" s="87"/>
      <c r="Q157" s="87"/>
    </row>
    <row r="158" spans="1:17" ht="216" x14ac:dyDescent="0.3">
      <c r="A158" s="27">
        <v>157</v>
      </c>
      <c r="B158" s="23" t="s">
        <v>776</v>
      </c>
      <c r="C158" s="34" t="s">
        <v>777</v>
      </c>
      <c r="D158" s="23">
        <f>IF('Final List'!$C158=0,0,1)</f>
        <v>1</v>
      </c>
      <c r="E158" s="23"/>
      <c r="F158" s="23"/>
      <c r="G158" s="49" t="s">
        <v>778</v>
      </c>
      <c r="H158" s="49" t="s">
        <v>779</v>
      </c>
      <c r="I158" s="48" t="s">
        <v>780</v>
      </c>
      <c r="J158" s="44"/>
      <c r="K158" s="49">
        <f>_xlfn.IFNA(VLOOKUP(Table2[[#This Row],[Website]],'Contacted Companies'!$C$2:$L$28,9,FALSE),0)</f>
        <v>0</v>
      </c>
      <c r="L158" s="49">
        <f>_xlfn.IFNA(VLOOKUP(Table2[[#This Row],[Website]],'Contacted Companies'!$C$2:$L$28,10,FALSE),0)</f>
        <v>0</v>
      </c>
      <c r="M158">
        <f>_xlfn.IFNA(VLOOKUP(Table2[[#This Row],[Website]],'Contacted Companies'!$C$2:$L$28,11,FALSE),0)</f>
        <v>0</v>
      </c>
      <c r="N158" s="87"/>
      <c r="O158" s="87"/>
      <c r="P158" s="87"/>
      <c r="Q158" s="87"/>
    </row>
    <row r="159" spans="1:17" ht="57.6" x14ac:dyDescent="0.3">
      <c r="A159" s="28">
        <v>158</v>
      </c>
      <c r="B159" s="24" t="s">
        <v>782</v>
      </c>
      <c r="C159" s="31" t="s">
        <v>783</v>
      </c>
      <c r="D159" s="24">
        <f>IF('Final List'!$C159=0,0,1)</f>
        <v>1</v>
      </c>
      <c r="E159" s="24"/>
      <c r="F159" s="24"/>
      <c r="G159" s="49" t="s">
        <v>784</v>
      </c>
      <c r="H159" s="49">
        <f>_xlfn.IFNA(VLOOKUP(Table2[[#This Row],[Website]],'Contacted Companies'!$C$2:$L$28,6,FALSE),0)</f>
        <v>0</v>
      </c>
      <c r="I159" s="49" t="s">
        <v>785</v>
      </c>
      <c r="J159" s="2"/>
      <c r="K159" s="49">
        <f>_xlfn.IFNA(VLOOKUP(Table2[[#This Row],[Website]],'Contacted Companies'!$C$2:$L$28,9,FALSE),0)</f>
        <v>0</v>
      </c>
      <c r="L159" s="49">
        <f>_xlfn.IFNA(VLOOKUP(Table2[[#This Row],[Website]],'Contacted Companies'!$C$2:$L$28,10,FALSE),0)</f>
        <v>0</v>
      </c>
      <c r="M159">
        <f>_xlfn.IFNA(VLOOKUP(Table2[[#This Row],[Website]],'Contacted Companies'!$C$2:$L$28,11,FALSE),0)</f>
        <v>0</v>
      </c>
      <c r="N159" s="87"/>
      <c r="O159" s="87"/>
      <c r="P159" s="87"/>
      <c r="Q159" s="87"/>
    </row>
    <row r="160" spans="1:17" ht="43.2" x14ac:dyDescent="0.3">
      <c r="A160" s="27">
        <v>159</v>
      </c>
      <c r="B160" s="36" t="s">
        <v>786</v>
      </c>
      <c r="C160" s="34" t="s">
        <v>787</v>
      </c>
      <c r="D160" s="23">
        <f>IF('Final List'!$C160=0,0,1)</f>
        <v>1</v>
      </c>
      <c r="E160" s="23"/>
      <c r="F160" s="23"/>
      <c r="G160" s="49" t="s">
        <v>788</v>
      </c>
      <c r="H160" s="49" t="s">
        <v>789</v>
      </c>
      <c r="I160" s="48" t="s">
        <v>790</v>
      </c>
      <c r="J160" s="44"/>
      <c r="K160" s="49">
        <f>_xlfn.IFNA(VLOOKUP(Table2[[#This Row],[Website]],'Contacted Companies'!$C$2:$L$28,9,FALSE),0)</f>
        <v>0</v>
      </c>
      <c r="L160" s="49">
        <f>_xlfn.IFNA(VLOOKUP(Table2[[#This Row],[Website]],'Contacted Companies'!$C$2:$L$28,10,FALSE),0)</f>
        <v>0</v>
      </c>
      <c r="M160">
        <f>_xlfn.IFNA(VLOOKUP(Table2[[#This Row],[Website]],'Contacted Companies'!$C$2:$L$28,11,FALSE),0)</f>
        <v>0</v>
      </c>
      <c r="N160" s="87"/>
      <c r="O160" s="87"/>
      <c r="P160" s="87"/>
      <c r="Q160" s="87"/>
    </row>
    <row r="161" spans="1:17" ht="57.6" x14ac:dyDescent="0.3">
      <c r="A161" s="28">
        <v>160</v>
      </c>
      <c r="B161" s="24" t="s">
        <v>791</v>
      </c>
      <c r="C161" s="31" t="s">
        <v>792</v>
      </c>
      <c r="D161" s="24">
        <f>IF('Final List'!$C161=0,0,1)</f>
        <v>1</v>
      </c>
      <c r="E161" s="24"/>
      <c r="F161" s="24"/>
      <c r="G161" s="49" t="s">
        <v>793</v>
      </c>
      <c r="H161" s="49" t="s">
        <v>794</v>
      </c>
      <c r="I161" s="49" t="s">
        <v>795</v>
      </c>
      <c r="J161" s="2"/>
      <c r="K161" s="49">
        <f>_xlfn.IFNA(VLOOKUP(Table2[[#This Row],[Website]],'Contacted Companies'!$C$2:$L$28,9,FALSE),0)</f>
        <v>0</v>
      </c>
      <c r="L161" s="49">
        <f>_xlfn.IFNA(VLOOKUP(Table2[[#This Row],[Website]],'Contacted Companies'!$C$2:$L$28,10,FALSE),0)</f>
        <v>0</v>
      </c>
      <c r="M161">
        <f>_xlfn.IFNA(VLOOKUP(Table2[[#This Row],[Website]],'Contacted Companies'!$C$2:$L$28,11,FALSE),0)</f>
        <v>0</v>
      </c>
      <c r="N161" s="87"/>
      <c r="O161" s="87"/>
      <c r="P161" s="87"/>
      <c r="Q161" s="87"/>
    </row>
    <row r="162" spans="1:17" x14ac:dyDescent="0.3">
      <c r="A162" s="27">
        <v>161</v>
      </c>
      <c r="B162" s="23" t="s">
        <v>898</v>
      </c>
      <c r="C162" s="34" t="s">
        <v>899</v>
      </c>
      <c r="D162" s="23">
        <v>1</v>
      </c>
      <c r="E162" s="23"/>
      <c r="F162" s="23"/>
      <c r="G162" s="49">
        <v>0</v>
      </c>
      <c r="H162" s="49" t="s">
        <v>900</v>
      </c>
      <c r="I162" s="48"/>
      <c r="J162" s="44"/>
      <c r="K162" s="49">
        <v>0</v>
      </c>
      <c r="L162" s="49">
        <v>0</v>
      </c>
      <c r="M162">
        <v>0</v>
      </c>
      <c r="N162" s="87"/>
      <c r="O162" s="87"/>
      <c r="P162" s="87"/>
      <c r="Q162" s="87"/>
    </row>
    <row r="163" spans="1:17" ht="57.6" x14ac:dyDescent="0.3">
      <c r="A163" s="28">
        <v>162</v>
      </c>
      <c r="B163" s="24" t="s">
        <v>901</v>
      </c>
      <c r="C163" s="33" t="s">
        <v>902</v>
      </c>
      <c r="D163" s="24">
        <v>1</v>
      </c>
      <c r="E163" s="24" t="s">
        <v>40</v>
      </c>
      <c r="F163" s="24"/>
      <c r="G163" s="49" t="s">
        <v>903</v>
      </c>
      <c r="H163" s="49" t="s">
        <v>904</v>
      </c>
      <c r="I163" s="49" t="s">
        <v>905</v>
      </c>
      <c r="J163" s="2"/>
      <c r="K163" s="49">
        <v>0</v>
      </c>
      <c r="L163" s="49">
        <v>0</v>
      </c>
      <c r="M163">
        <v>0</v>
      </c>
      <c r="N163" s="87"/>
      <c r="O163" s="87"/>
      <c r="P163" s="87"/>
      <c r="Q163" s="87"/>
    </row>
    <row r="164" spans="1:17" ht="115.2" x14ac:dyDescent="0.3">
      <c r="A164" s="27">
        <v>163</v>
      </c>
      <c r="B164" s="23" t="s">
        <v>908</v>
      </c>
      <c r="C164" s="34" t="s">
        <v>909</v>
      </c>
      <c r="D164" s="23">
        <v>1</v>
      </c>
      <c r="E164" s="23"/>
      <c r="F164" s="23"/>
      <c r="G164" s="49" t="s">
        <v>45</v>
      </c>
      <c r="H164" s="49" t="s">
        <v>911</v>
      </c>
      <c r="I164" s="48" t="s">
        <v>912</v>
      </c>
      <c r="J164" s="44"/>
      <c r="K164" s="49">
        <v>0</v>
      </c>
      <c r="L164" s="49">
        <v>0</v>
      </c>
      <c r="M164">
        <v>0</v>
      </c>
      <c r="N164" s="87"/>
      <c r="O164" s="87"/>
      <c r="P164" s="87"/>
      <c r="Q164" s="87"/>
    </row>
    <row r="165" spans="1:17" ht="43.2" x14ac:dyDescent="0.3">
      <c r="A165" s="28">
        <v>164</v>
      </c>
      <c r="B165" s="24" t="s">
        <v>914</v>
      </c>
      <c r="C165" s="31" t="s">
        <v>915</v>
      </c>
      <c r="D165" s="24">
        <v>1</v>
      </c>
      <c r="E165" s="24" t="s">
        <v>40</v>
      </c>
      <c r="F165" s="24"/>
      <c r="G165" s="49" t="s">
        <v>916</v>
      </c>
      <c r="H165" s="49" t="s">
        <v>917</v>
      </c>
      <c r="I165" s="49" t="s">
        <v>918</v>
      </c>
      <c r="J165" s="2"/>
      <c r="K165" s="49">
        <v>0</v>
      </c>
      <c r="L165" s="49">
        <v>0</v>
      </c>
      <c r="M165">
        <v>0</v>
      </c>
      <c r="N165" s="87"/>
      <c r="O165" s="87"/>
      <c r="P165" s="87"/>
      <c r="Q165" s="87"/>
    </row>
    <row r="166" spans="1:17" ht="115.2" x14ac:dyDescent="0.3">
      <c r="A166" s="27">
        <v>165</v>
      </c>
      <c r="B166" s="23" t="s">
        <v>919</v>
      </c>
      <c r="C166" s="32" t="s">
        <v>920</v>
      </c>
      <c r="D166" s="23">
        <v>1</v>
      </c>
      <c r="E166" s="23"/>
      <c r="F166" s="23"/>
      <c r="G166" s="49" t="s">
        <v>438</v>
      </c>
      <c r="H166" s="49" t="s">
        <v>922</v>
      </c>
      <c r="I166" s="48" t="s">
        <v>923</v>
      </c>
      <c r="J166" s="44"/>
      <c r="K166" s="49">
        <v>0</v>
      </c>
      <c r="L166" s="49">
        <v>0</v>
      </c>
      <c r="M166">
        <v>0</v>
      </c>
      <c r="N166" s="87"/>
      <c r="O166" s="87"/>
      <c r="P166" s="87"/>
      <c r="Q166" s="87"/>
    </row>
    <row r="167" spans="1:17" ht="144" x14ac:dyDescent="0.3">
      <c r="A167" s="28">
        <v>166</v>
      </c>
      <c r="B167" s="24" t="s">
        <v>926</v>
      </c>
      <c r="C167" s="31" t="s">
        <v>927</v>
      </c>
      <c r="D167" s="24">
        <v>1</v>
      </c>
      <c r="E167" s="24"/>
      <c r="F167" s="24"/>
      <c r="G167" s="49" t="s">
        <v>438</v>
      </c>
      <c r="H167" s="49" t="s">
        <v>929</v>
      </c>
      <c r="I167" s="49" t="s">
        <v>930</v>
      </c>
      <c r="J167" s="2"/>
      <c r="K167" s="49">
        <v>0</v>
      </c>
      <c r="L167" s="49">
        <v>0</v>
      </c>
      <c r="M167">
        <v>0</v>
      </c>
      <c r="N167" s="87"/>
      <c r="O167" s="87"/>
      <c r="P167" s="87"/>
      <c r="Q167" s="87"/>
    </row>
    <row r="168" spans="1:17" ht="86.4" x14ac:dyDescent="0.3">
      <c r="A168" s="27">
        <v>167</v>
      </c>
      <c r="B168" s="23" t="s">
        <v>932</v>
      </c>
      <c r="C168" s="34" t="s">
        <v>933</v>
      </c>
      <c r="D168" s="23">
        <v>1</v>
      </c>
      <c r="E168" s="23"/>
      <c r="F168" s="23"/>
      <c r="G168" s="49" t="s">
        <v>934</v>
      </c>
      <c r="H168" s="49" t="s">
        <v>935</v>
      </c>
      <c r="I168" s="48"/>
      <c r="J168" s="44"/>
      <c r="K168" s="49">
        <v>0</v>
      </c>
      <c r="L168" s="49">
        <v>0</v>
      </c>
      <c r="M168">
        <v>0</v>
      </c>
      <c r="N168" s="87"/>
      <c r="O168" s="87"/>
      <c r="P168" s="87"/>
      <c r="Q168" s="87"/>
    </row>
    <row r="169" spans="1:17" x14ac:dyDescent="0.3">
      <c r="A169" s="28">
        <v>168</v>
      </c>
      <c r="B169" s="24" t="s">
        <v>937</v>
      </c>
      <c r="C169" s="31" t="s">
        <v>938</v>
      </c>
      <c r="D169" s="24">
        <v>1</v>
      </c>
      <c r="E169" s="24"/>
      <c r="F169" s="24"/>
      <c r="G169" s="49" t="s">
        <v>939</v>
      </c>
      <c r="H169" s="49" t="s">
        <v>940</v>
      </c>
      <c r="I169" s="49"/>
      <c r="J169" s="2"/>
      <c r="K169" s="49">
        <v>0</v>
      </c>
      <c r="L169" s="49">
        <v>0</v>
      </c>
      <c r="M169">
        <v>0</v>
      </c>
      <c r="N169" s="87"/>
      <c r="O169" s="87"/>
      <c r="P169" s="87"/>
      <c r="Q169" s="87"/>
    </row>
    <row r="170" spans="1:17" ht="86.4" x14ac:dyDescent="0.3">
      <c r="A170" s="27">
        <v>169</v>
      </c>
      <c r="B170" s="23" t="s">
        <v>941</v>
      </c>
      <c r="C170" s="32" t="s">
        <v>942</v>
      </c>
      <c r="D170" s="23">
        <v>1</v>
      </c>
      <c r="E170" s="23" t="s">
        <v>31</v>
      </c>
      <c r="F170" s="23"/>
      <c r="G170" s="49" t="s">
        <v>80</v>
      </c>
      <c r="H170" s="49" t="s">
        <v>943</v>
      </c>
      <c r="I170" s="48" t="s">
        <v>944</v>
      </c>
      <c r="J170" s="44"/>
      <c r="K170" s="49">
        <v>0</v>
      </c>
      <c r="L170" s="49">
        <v>0</v>
      </c>
      <c r="M170">
        <v>0</v>
      </c>
      <c r="N170" s="87"/>
      <c r="O170" s="87"/>
      <c r="P170" s="87"/>
      <c r="Q170" s="87"/>
    </row>
    <row r="171" spans="1:17" x14ac:dyDescent="0.3">
      <c r="A171" s="28">
        <v>170</v>
      </c>
      <c r="B171" s="24" t="s">
        <v>945</v>
      </c>
      <c r="C171" s="31" t="s">
        <v>946</v>
      </c>
      <c r="D171" s="24">
        <v>1</v>
      </c>
      <c r="E171" s="24"/>
      <c r="F171" s="24"/>
      <c r="G171" s="49">
        <v>0</v>
      </c>
      <c r="H171" s="49" t="s">
        <v>947</v>
      </c>
      <c r="I171" s="49"/>
      <c r="J171" s="2"/>
      <c r="K171" s="49">
        <v>0</v>
      </c>
      <c r="L171" s="49">
        <v>0</v>
      </c>
      <c r="M171">
        <v>0</v>
      </c>
      <c r="N171" s="87"/>
      <c r="O171" s="87"/>
      <c r="P171" s="87"/>
      <c r="Q171" s="87"/>
    </row>
    <row r="172" spans="1:17" ht="409.6" x14ac:dyDescent="0.3">
      <c r="A172" s="27">
        <v>171</v>
      </c>
      <c r="B172" s="23" t="s">
        <v>948</v>
      </c>
      <c r="C172" s="34" t="s">
        <v>949</v>
      </c>
      <c r="D172" s="23">
        <v>1</v>
      </c>
      <c r="E172" s="23" t="s">
        <v>40</v>
      </c>
      <c r="F172" s="23"/>
      <c r="G172" s="49" t="s">
        <v>950</v>
      </c>
      <c r="H172" s="49" t="s">
        <v>951</v>
      </c>
      <c r="I172" s="48" t="s">
        <v>952</v>
      </c>
      <c r="J172" s="44"/>
      <c r="K172" s="49">
        <v>0</v>
      </c>
      <c r="L172" s="49">
        <v>0</v>
      </c>
      <c r="M172">
        <v>0</v>
      </c>
      <c r="N172" s="87"/>
      <c r="O172" s="87"/>
      <c r="P172" s="87"/>
      <c r="Q172" s="87"/>
    </row>
    <row r="173" spans="1:17" ht="158.4" x14ac:dyDescent="0.3">
      <c r="A173" s="28">
        <v>172</v>
      </c>
      <c r="B173" s="24" t="s">
        <v>953</v>
      </c>
      <c r="C173" s="33" t="s">
        <v>954</v>
      </c>
      <c r="D173" s="24">
        <v>1</v>
      </c>
      <c r="E173" s="24" t="s">
        <v>31</v>
      </c>
      <c r="F173" s="24"/>
      <c r="G173" s="49" t="s">
        <v>955</v>
      </c>
      <c r="H173" s="49" t="s">
        <v>956</v>
      </c>
      <c r="I173" s="49" t="s">
        <v>957</v>
      </c>
      <c r="J173" s="2"/>
      <c r="K173" s="49">
        <v>0</v>
      </c>
      <c r="L173" s="49">
        <v>0</v>
      </c>
      <c r="M173">
        <v>0</v>
      </c>
      <c r="N173" s="87"/>
      <c r="O173" s="87"/>
      <c r="P173" s="87"/>
      <c r="Q173" s="87"/>
    </row>
    <row r="174" spans="1:17" ht="72" x14ac:dyDescent="0.3">
      <c r="A174" s="27">
        <v>173</v>
      </c>
      <c r="B174" s="23" t="s">
        <v>960</v>
      </c>
      <c r="C174" s="34" t="s">
        <v>961</v>
      </c>
      <c r="D174" s="23">
        <v>1</v>
      </c>
      <c r="E174" s="23"/>
      <c r="F174" s="23"/>
      <c r="G174" s="49" t="s">
        <v>962</v>
      </c>
      <c r="H174" s="49" t="s">
        <v>963</v>
      </c>
      <c r="I174" s="48" t="s">
        <v>964</v>
      </c>
      <c r="J174" s="44"/>
      <c r="K174" s="49">
        <v>0</v>
      </c>
      <c r="L174" s="49">
        <v>0</v>
      </c>
      <c r="M174">
        <v>0</v>
      </c>
      <c r="N174" s="87"/>
      <c r="O174" s="87"/>
      <c r="P174" s="87"/>
      <c r="Q174" s="87"/>
    </row>
    <row r="175" spans="1:17" ht="86.4" x14ac:dyDescent="0.3">
      <c r="A175" s="28">
        <v>174</v>
      </c>
      <c r="B175" s="24" t="s">
        <v>965</v>
      </c>
      <c r="C175" s="31"/>
      <c r="D175" s="24">
        <v>0</v>
      </c>
      <c r="E175" s="24"/>
      <c r="F175" s="24"/>
      <c r="G175" s="49"/>
      <c r="H175" s="49" t="s">
        <v>485</v>
      </c>
      <c r="I175" s="49" t="s">
        <v>966</v>
      </c>
      <c r="J175" s="2"/>
      <c r="K175" s="49">
        <v>0</v>
      </c>
      <c r="L175" s="49">
        <v>0</v>
      </c>
      <c r="M175">
        <v>0</v>
      </c>
      <c r="N175" s="87"/>
      <c r="O175" s="87"/>
      <c r="P175" s="87"/>
      <c r="Q175" s="87"/>
    </row>
    <row r="176" spans="1:17" ht="86.4" x14ac:dyDescent="0.3">
      <c r="A176" s="27">
        <v>175</v>
      </c>
      <c r="B176" s="23" t="s">
        <v>967</v>
      </c>
      <c r="C176" s="32" t="s">
        <v>968</v>
      </c>
      <c r="D176" s="23">
        <v>1</v>
      </c>
      <c r="E176" s="23"/>
      <c r="F176" s="23"/>
      <c r="G176" s="49" t="s">
        <v>969</v>
      </c>
      <c r="H176" s="49" t="s">
        <v>970</v>
      </c>
      <c r="I176" s="48" t="s">
        <v>971</v>
      </c>
      <c r="J176" s="44"/>
      <c r="K176" s="49">
        <v>0</v>
      </c>
      <c r="L176" s="49">
        <v>0</v>
      </c>
      <c r="M176">
        <v>0</v>
      </c>
      <c r="N176" s="87"/>
      <c r="O176" s="87"/>
      <c r="P176" s="87"/>
      <c r="Q176" s="87"/>
    </row>
    <row r="177" spans="1:17" ht="144" x14ac:dyDescent="0.3">
      <c r="A177" s="28">
        <v>176</v>
      </c>
      <c r="B177" s="24" t="s">
        <v>972</v>
      </c>
      <c r="C177" s="31" t="s">
        <v>973</v>
      </c>
      <c r="D177" s="24">
        <v>1</v>
      </c>
      <c r="E177" s="24"/>
      <c r="F177" s="24"/>
      <c r="G177" s="49" t="s">
        <v>974</v>
      </c>
      <c r="H177" s="49">
        <v>0</v>
      </c>
      <c r="I177" s="49" t="s">
        <v>975</v>
      </c>
      <c r="J177" s="2"/>
      <c r="K177" s="49">
        <v>0</v>
      </c>
      <c r="L177" s="49">
        <v>0</v>
      </c>
      <c r="M177">
        <v>0</v>
      </c>
      <c r="N177" s="87"/>
      <c r="O177" s="87"/>
      <c r="P177" s="87"/>
      <c r="Q177" s="87"/>
    </row>
    <row r="178" spans="1:17" ht="86.4" x14ac:dyDescent="0.3">
      <c r="A178" s="27">
        <v>177</v>
      </c>
      <c r="B178" s="23" t="s">
        <v>977</v>
      </c>
      <c r="C178" s="34" t="s">
        <v>978</v>
      </c>
      <c r="D178" s="23">
        <v>1</v>
      </c>
      <c r="E178" s="23"/>
      <c r="F178" s="23"/>
      <c r="G178" s="49" t="s">
        <v>979</v>
      </c>
      <c r="H178" s="49" t="s">
        <v>980</v>
      </c>
      <c r="I178" s="48" t="s">
        <v>981</v>
      </c>
      <c r="J178" s="44"/>
      <c r="K178" s="49">
        <v>0</v>
      </c>
      <c r="L178" s="49">
        <v>0</v>
      </c>
      <c r="M178">
        <v>0</v>
      </c>
      <c r="N178" s="87"/>
      <c r="O178" s="87"/>
      <c r="P178" s="87"/>
      <c r="Q178" s="87"/>
    </row>
    <row r="179" spans="1:17" x14ac:dyDescent="0.3">
      <c r="A179" s="28">
        <v>178</v>
      </c>
      <c r="B179" s="24" t="s">
        <v>982</v>
      </c>
      <c r="C179" s="31" t="s">
        <v>983</v>
      </c>
      <c r="D179" s="24">
        <v>1</v>
      </c>
      <c r="E179" s="24"/>
      <c r="F179" s="24"/>
      <c r="G179" s="49" t="s">
        <v>984</v>
      </c>
      <c r="H179" s="49">
        <v>0</v>
      </c>
      <c r="I179" s="49"/>
      <c r="J179" s="2"/>
      <c r="K179" s="49">
        <v>0</v>
      </c>
      <c r="L179" s="49">
        <v>0</v>
      </c>
      <c r="M179">
        <v>0</v>
      </c>
      <c r="N179" s="87"/>
      <c r="O179" s="87"/>
      <c r="P179" s="87"/>
      <c r="Q179" s="87"/>
    </row>
    <row r="180" spans="1:17" x14ac:dyDescent="0.3">
      <c r="A180" s="27">
        <v>179</v>
      </c>
      <c r="B180" s="23" t="s">
        <v>985</v>
      </c>
      <c r="C180" s="34" t="s">
        <v>986</v>
      </c>
      <c r="D180" s="23">
        <v>1</v>
      </c>
      <c r="E180" s="23"/>
      <c r="F180" s="23"/>
      <c r="G180" s="49" t="s">
        <v>987</v>
      </c>
      <c r="H180" s="49">
        <v>0</v>
      </c>
      <c r="I180" s="48"/>
      <c r="J180" s="44"/>
      <c r="K180" s="49">
        <v>0</v>
      </c>
      <c r="L180" s="49">
        <v>0</v>
      </c>
      <c r="M180">
        <v>0</v>
      </c>
      <c r="N180" s="87"/>
      <c r="O180" s="87"/>
      <c r="P180" s="87"/>
      <c r="Q180" s="87"/>
    </row>
    <row r="181" spans="1:17" ht="28.8" x14ac:dyDescent="0.3">
      <c r="A181" s="28">
        <v>180</v>
      </c>
      <c r="B181" s="24" t="s">
        <v>988</v>
      </c>
      <c r="C181" s="33" t="s">
        <v>989</v>
      </c>
      <c r="D181" s="24">
        <v>1</v>
      </c>
      <c r="E181" s="24"/>
      <c r="F181" s="24"/>
      <c r="G181" s="49" t="s">
        <v>990</v>
      </c>
      <c r="H181" s="49" t="s">
        <v>991</v>
      </c>
      <c r="I181" s="49" t="s">
        <v>992</v>
      </c>
      <c r="J181" s="2"/>
      <c r="K181" s="49">
        <v>0</v>
      </c>
      <c r="L181" s="49">
        <v>0</v>
      </c>
      <c r="M181">
        <v>0</v>
      </c>
      <c r="N181" s="87"/>
      <c r="O181" s="87"/>
      <c r="P181" s="87"/>
      <c r="Q181" s="87"/>
    </row>
    <row r="182" spans="1:17" x14ac:dyDescent="0.3">
      <c r="A182" s="27">
        <v>181</v>
      </c>
      <c r="B182" s="23" t="s">
        <v>994</v>
      </c>
      <c r="C182" s="34" t="s">
        <v>995</v>
      </c>
      <c r="D182" s="23">
        <v>1</v>
      </c>
      <c r="E182" s="23" t="s">
        <v>31</v>
      </c>
      <c r="F182" s="23"/>
      <c r="G182" s="49" t="s">
        <v>678</v>
      </c>
      <c r="H182" s="49">
        <v>0</v>
      </c>
      <c r="I182" s="48" t="s">
        <v>996</v>
      </c>
      <c r="J182" s="44"/>
      <c r="K182" s="49">
        <v>0</v>
      </c>
      <c r="L182" s="49">
        <v>0</v>
      </c>
      <c r="M182">
        <v>0</v>
      </c>
      <c r="N182" s="87"/>
      <c r="O182" s="87"/>
      <c r="P182" s="87"/>
      <c r="Q182" s="87"/>
    </row>
    <row r="183" spans="1:17" ht="115.2" x14ac:dyDescent="0.3">
      <c r="A183" s="28">
        <v>182</v>
      </c>
      <c r="B183" s="24" t="s">
        <v>997</v>
      </c>
      <c r="C183" s="31" t="s">
        <v>998</v>
      </c>
      <c r="D183" s="24">
        <v>1</v>
      </c>
      <c r="E183" s="24"/>
      <c r="F183" s="24"/>
      <c r="G183" s="49" t="s">
        <v>999</v>
      </c>
      <c r="H183" s="49" t="s">
        <v>1000</v>
      </c>
      <c r="I183" s="49" t="s">
        <v>1001</v>
      </c>
      <c r="J183" s="2"/>
      <c r="K183" s="49">
        <v>0</v>
      </c>
      <c r="L183" s="49">
        <v>0</v>
      </c>
      <c r="M183">
        <v>0</v>
      </c>
      <c r="N183" s="87"/>
      <c r="O183" s="87"/>
      <c r="P183" s="87"/>
      <c r="Q183" s="87"/>
    </row>
    <row r="184" spans="1:17" ht="72" x14ac:dyDescent="0.3">
      <c r="A184" s="27">
        <v>183</v>
      </c>
      <c r="B184" s="23" t="s">
        <v>1002</v>
      </c>
      <c r="C184" s="32" t="s">
        <v>1003</v>
      </c>
      <c r="D184" s="23">
        <v>1</v>
      </c>
      <c r="E184" s="23" t="s">
        <v>40</v>
      </c>
      <c r="F184" s="23"/>
      <c r="G184" s="49" t="s">
        <v>1004</v>
      </c>
      <c r="H184" s="49" t="s">
        <v>1005</v>
      </c>
      <c r="I184" s="48" t="s">
        <v>1006</v>
      </c>
      <c r="J184" s="44"/>
      <c r="K184" s="49">
        <v>0</v>
      </c>
      <c r="L184" s="49">
        <v>0</v>
      </c>
      <c r="M184">
        <v>0</v>
      </c>
      <c r="N184" s="87"/>
      <c r="O184" s="87"/>
      <c r="P184" s="87"/>
      <c r="Q184" s="87"/>
    </row>
    <row r="185" spans="1:17" ht="28.8" x14ac:dyDescent="0.3">
      <c r="A185" s="28">
        <v>184</v>
      </c>
      <c r="B185" s="24" t="s">
        <v>1010</v>
      </c>
      <c r="C185" s="31" t="s">
        <v>1011</v>
      </c>
      <c r="D185" s="24">
        <v>1</v>
      </c>
      <c r="E185" s="24"/>
      <c r="F185" s="24"/>
      <c r="G185" s="49" t="s">
        <v>1012</v>
      </c>
      <c r="H185" s="49" t="s">
        <v>1013</v>
      </c>
      <c r="I185" s="49"/>
      <c r="J185" s="2"/>
      <c r="K185" s="49">
        <v>0</v>
      </c>
      <c r="L185" s="49">
        <v>0</v>
      </c>
      <c r="M185">
        <v>0</v>
      </c>
      <c r="N185" s="87"/>
      <c r="O185" s="87"/>
      <c r="P185" s="87"/>
      <c r="Q185" s="87"/>
    </row>
    <row r="186" spans="1:17" x14ac:dyDescent="0.3">
      <c r="A186" s="27">
        <v>185</v>
      </c>
      <c r="B186" s="23" t="s">
        <v>1014</v>
      </c>
      <c r="C186" s="34"/>
      <c r="D186" s="23">
        <v>0</v>
      </c>
      <c r="E186" s="23"/>
      <c r="F186" s="23"/>
      <c r="G186" s="49" t="s">
        <v>976</v>
      </c>
      <c r="H186" s="49" t="s">
        <v>1015</v>
      </c>
      <c r="I186" s="48"/>
      <c r="J186" s="44"/>
      <c r="K186" s="49">
        <v>0</v>
      </c>
      <c r="L186" s="49">
        <v>0</v>
      </c>
      <c r="M186">
        <v>0</v>
      </c>
      <c r="N186" s="87"/>
      <c r="O186" s="87"/>
      <c r="P186" s="87"/>
      <c r="Q186" s="87"/>
    </row>
    <row r="187" spans="1:17" ht="100.8" x14ac:dyDescent="0.3">
      <c r="A187" s="28">
        <v>186</v>
      </c>
      <c r="B187" s="24" t="s">
        <v>1016</v>
      </c>
      <c r="C187" s="31" t="s">
        <v>1017</v>
      </c>
      <c r="D187" s="24">
        <v>1</v>
      </c>
      <c r="E187" s="24" t="s">
        <v>40</v>
      </c>
      <c r="F187" s="24"/>
      <c r="G187" s="49" t="s">
        <v>1018</v>
      </c>
      <c r="H187" s="49" t="s">
        <v>1019</v>
      </c>
      <c r="I187" s="49" t="s">
        <v>1020</v>
      </c>
      <c r="J187" s="2"/>
      <c r="K187" s="49">
        <v>0</v>
      </c>
      <c r="L187" s="49">
        <v>0</v>
      </c>
      <c r="M187">
        <v>0</v>
      </c>
      <c r="N187" s="87"/>
      <c r="O187" s="87"/>
      <c r="P187" s="87"/>
      <c r="Q187" s="87"/>
    </row>
    <row r="188" spans="1:17" x14ac:dyDescent="0.3">
      <c r="A188" s="27">
        <v>187</v>
      </c>
      <c r="B188" s="23" t="s">
        <v>1021</v>
      </c>
      <c r="C188" s="34"/>
      <c r="D188" s="23">
        <v>0</v>
      </c>
      <c r="E188" s="23"/>
      <c r="F188" s="23"/>
      <c r="G188" s="49">
        <v>0</v>
      </c>
      <c r="H188" s="49" t="s">
        <v>1015</v>
      </c>
      <c r="I188" s="48"/>
      <c r="J188" s="44"/>
      <c r="K188" s="49">
        <v>0</v>
      </c>
      <c r="L188" s="49">
        <v>0</v>
      </c>
      <c r="M188">
        <v>0</v>
      </c>
      <c r="N188" s="87"/>
      <c r="O188" s="87"/>
      <c r="P188" s="87"/>
      <c r="Q188" s="87"/>
    </row>
    <row r="189" spans="1:17" x14ac:dyDescent="0.3">
      <c r="A189" s="28">
        <v>188</v>
      </c>
      <c r="B189" s="24" t="s">
        <v>1022</v>
      </c>
      <c r="C189" s="31"/>
      <c r="D189" s="24">
        <v>0</v>
      </c>
      <c r="E189" s="24"/>
      <c r="F189" s="24"/>
      <c r="G189" s="49">
        <v>0</v>
      </c>
      <c r="H189" s="49" t="s">
        <v>1015</v>
      </c>
      <c r="I189" s="49"/>
      <c r="J189" s="2"/>
      <c r="K189" s="49">
        <v>0</v>
      </c>
      <c r="L189" s="49">
        <v>0</v>
      </c>
      <c r="M189">
        <v>0</v>
      </c>
      <c r="N189" s="87"/>
      <c r="O189" s="87"/>
      <c r="P189" s="87"/>
      <c r="Q189" s="87"/>
    </row>
    <row r="190" spans="1:17" x14ac:dyDescent="0.3">
      <c r="A190" s="27">
        <v>189</v>
      </c>
      <c r="B190" s="23" t="s">
        <v>1023</v>
      </c>
      <c r="C190" s="34" t="s">
        <v>1024</v>
      </c>
      <c r="D190" s="23">
        <v>1</v>
      </c>
      <c r="E190" s="23"/>
      <c r="F190" s="23"/>
      <c r="G190" s="49">
        <v>0</v>
      </c>
      <c r="H190" s="49" t="s">
        <v>1025</v>
      </c>
      <c r="I190" s="48"/>
      <c r="J190" s="44"/>
      <c r="K190" s="49">
        <v>0</v>
      </c>
      <c r="L190" s="49">
        <v>0</v>
      </c>
      <c r="M190">
        <v>0</v>
      </c>
      <c r="N190" s="87"/>
      <c r="O190" s="87"/>
      <c r="P190" s="87"/>
      <c r="Q190" s="87"/>
    </row>
    <row r="191" spans="1:17" ht="187.2" x14ac:dyDescent="0.3">
      <c r="A191" s="28">
        <v>190</v>
      </c>
      <c r="B191" s="24" t="s">
        <v>821</v>
      </c>
      <c r="C191" s="33" t="s">
        <v>1028</v>
      </c>
      <c r="D191" s="24">
        <v>1</v>
      </c>
      <c r="E191" s="24"/>
      <c r="F191" s="24"/>
      <c r="G191" s="49" t="s">
        <v>822</v>
      </c>
      <c r="H191" s="49" t="s">
        <v>823</v>
      </c>
      <c r="I191" s="49"/>
      <c r="J191" s="2"/>
      <c r="K191" s="49">
        <v>0</v>
      </c>
      <c r="L191" s="49">
        <v>0</v>
      </c>
      <c r="M191" t="e">
        <v>#REF!</v>
      </c>
      <c r="N191" s="87"/>
      <c r="O191" s="87"/>
      <c r="P191" s="87"/>
      <c r="Q191" s="87"/>
    </row>
    <row r="192" spans="1:17" x14ac:dyDescent="0.3">
      <c r="A192" s="27">
        <v>191</v>
      </c>
      <c r="B192" s="23" t="s">
        <v>1029</v>
      </c>
      <c r="C192" s="34"/>
      <c r="D192" s="23">
        <v>0</v>
      </c>
      <c r="E192" s="23"/>
      <c r="F192" s="23"/>
      <c r="G192" s="49" t="s">
        <v>1030</v>
      </c>
      <c r="H192" s="49" t="s">
        <v>1015</v>
      </c>
      <c r="I192" s="48"/>
      <c r="J192" s="44"/>
      <c r="K192" s="49">
        <v>0</v>
      </c>
      <c r="L192" s="49">
        <v>0</v>
      </c>
      <c r="M192">
        <v>0</v>
      </c>
      <c r="N192" s="87"/>
      <c r="O192" s="87"/>
      <c r="P192" s="87"/>
      <c r="Q192" s="87"/>
    </row>
    <row r="193" spans="1:17" ht="86.4" x14ac:dyDescent="0.3">
      <c r="A193" s="28">
        <v>192</v>
      </c>
      <c r="B193" s="24" t="s">
        <v>1031</v>
      </c>
      <c r="C193" s="33" t="s">
        <v>1032</v>
      </c>
      <c r="D193" s="24">
        <v>1</v>
      </c>
      <c r="E193" s="24"/>
      <c r="F193" s="24"/>
      <c r="G193" s="49" t="s">
        <v>1033</v>
      </c>
      <c r="H193" s="49" t="s">
        <v>1034</v>
      </c>
      <c r="I193" s="49"/>
      <c r="J193" s="2"/>
      <c r="K193" s="49">
        <v>0</v>
      </c>
      <c r="L193" s="49">
        <v>0</v>
      </c>
      <c r="M193">
        <v>0</v>
      </c>
      <c r="N193" s="87"/>
      <c r="O193" s="87"/>
      <c r="P193" s="87"/>
      <c r="Q193" s="87"/>
    </row>
    <row r="194" spans="1:17" ht="43.2" x14ac:dyDescent="0.3">
      <c r="A194" s="27">
        <v>193</v>
      </c>
      <c r="B194" s="23" t="s">
        <v>1035</v>
      </c>
      <c r="C194" s="32" t="s">
        <v>1036</v>
      </c>
      <c r="D194" s="23">
        <v>1</v>
      </c>
      <c r="E194" s="23"/>
      <c r="F194" s="23"/>
      <c r="G194" s="49" t="s">
        <v>990</v>
      </c>
      <c r="H194" s="49" t="s">
        <v>1037</v>
      </c>
      <c r="I194" s="48" t="s">
        <v>1038</v>
      </c>
      <c r="J194" s="44"/>
      <c r="K194" s="49">
        <v>0</v>
      </c>
      <c r="L194" s="49">
        <v>0</v>
      </c>
      <c r="M194">
        <v>0</v>
      </c>
      <c r="N194" s="87"/>
      <c r="O194" s="87"/>
      <c r="P194" s="87"/>
      <c r="Q194" s="87"/>
    </row>
    <row r="195" spans="1:17" ht="86.4" x14ac:dyDescent="0.3">
      <c r="A195" s="28">
        <v>194</v>
      </c>
      <c r="B195" s="24" t="s">
        <v>1041</v>
      </c>
      <c r="C195" s="31" t="s">
        <v>1042</v>
      </c>
      <c r="D195" s="24">
        <v>1</v>
      </c>
      <c r="E195" s="24" t="s">
        <v>40</v>
      </c>
      <c r="F195" s="24"/>
      <c r="G195" s="49" t="s">
        <v>678</v>
      </c>
      <c r="H195" s="49">
        <v>0</v>
      </c>
      <c r="I195" s="49" t="s">
        <v>1043</v>
      </c>
      <c r="J195" s="2"/>
      <c r="K195" s="49">
        <v>0</v>
      </c>
      <c r="L195" s="49">
        <v>0</v>
      </c>
      <c r="M195">
        <v>0</v>
      </c>
      <c r="N195" s="87"/>
      <c r="O195" s="87"/>
      <c r="P195" s="87"/>
      <c r="Q195" s="87"/>
    </row>
    <row r="196" spans="1:17" x14ac:dyDescent="0.3">
      <c r="A196" s="27">
        <v>195</v>
      </c>
      <c r="B196" s="23" t="s">
        <v>1045</v>
      </c>
      <c r="C196" s="34" t="s">
        <v>1046</v>
      </c>
      <c r="D196" s="23">
        <v>1</v>
      </c>
      <c r="E196" s="23"/>
      <c r="F196" s="23"/>
      <c r="G196" s="49" t="s">
        <v>1047</v>
      </c>
      <c r="H196" s="49" t="s">
        <v>1048</v>
      </c>
      <c r="I196" s="48"/>
      <c r="J196" s="44"/>
      <c r="K196" s="49">
        <v>0</v>
      </c>
      <c r="L196" s="49">
        <v>0</v>
      </c>
      <c r="M196">
        <v>0</v>
      </c>
      <c r="N196" s="87"/>
      <c r="O196" s="87"/>
      <c r="P196" s="87"/>
      <c r="Q196" s="87"/>
    </row>
    <row r="197" spans="1:17" ht="28.8" x14ac:dyDescent="0.3">
      <c r="A197" s="28">
        <v>196</v>
      </c>
      <c r="B197" s="24" t="s">
        <v>1049</v>
      </c>
      <c r="C197" s="31" t="s">
        <v>1050</v>
      </c>
      <c r="D197" s="24">
        <v>1</v>
      </c>
      <c r="E197" s="24"/>
      <c r="F197" s="24"/>
      <c r="G197" s="49" t="s">
        <v>1051</v>
      </c>
      <c r="H197" s="49">
        <v>0</v>
      </c>
      <c r="I197" s="49"/>
      <c r="J197" s="2"/>
      <c r="K197" s="49">
        <v>0</v>
      </c>
      <c r="L197" s="49">
        <v>0</v>
      </c>
      <c r="M197">
        <v>0</v>
      </c>
      <c r="N197" s="87"/>
      <c r="O197" s="87"/>
      <c r="P197" s="87"/>
      <c r="Q197" s="87"/>
    </row>
    <row r="198" spans="1:17" x14ac:dyDescent="0.3">
      <c r="A198" s="27">
        <v>197</v>
      </c>
      <c r="B198" s="23" t="s">
        <v>1052</v>
      </c>
      <c r="C198" s="32" t="s">
        <v>1053</v>
      </c>
      <c r="D198" s="23">
        <v>1</v>
      </c>
      <c r="E198" s="23"/>
      <c r="F198" s="23"/>
      <c r="G198" s="49" t="s">
        <v>1054</v>
      </c>
      <c r="H198" s="49" t="s">
        <v>1015</v>
      </c>
      <c r="I198" s="48"/>
      <c r="J198" s="44"/>
      <c r="K198" s="49">
        <v>0</v>
      </c>
      <c r="L198" s="49">
        <v>0</v>
      </c>
      <c r="M198">
        <v>0</v>
      </c>
      <c r="N198" s="87"/>
      <c r="O198" s="87"/>
      <c r="P198" s="87"/>
      <c r="Q198" s="87"/>
    </row>
    <row r="199" spans="1:17" ht="409.6" x14ac:dyDescent="0.3">
      <c r="A199" s="28">
        <v>198</v>
      </c>
      <c r="B199" s="24" t="s">
        <v>1055</v>
      </c>
      <c r="C199" s="33" t="s">
        <v>1056</v>
      </c>
      <c r="D199" s="24">
        <v>1</v>
      </c>
      <c r="E199" s="24"/>
      <c r="F199" s="24"/>
      <c r="G199" s="49" t="s">
        <v>102</v>
      </c>
      <c r="H199" s="49" t="s">
        <v>1058</v>
      </c>
      <c r="I199" s="49" t="s">
        <v>1059</v>
      </c>
      <c r="J199" s="2"/>
      <c r="K199" s="49">
        <v>0</v>
      </c>
      <c r="L199" s="49">
        <v>0</v>
      </c>
      <c r="M199">
        <v>0</v>
      </c>
      <c r="N199" s="87"/>
      <c r="O199" s="87"/>
      <c r="P199" s="87"/>
      <c r="Q199" s="87"/>
    </row>
    <row r="200" spans="1:17" s="75" customFormat="1" x14ac:dyDescent="0.3">
      <c r="A200" s="113">
        <v>199</v>
      </c>
      <c r="B200" s="36" t="s">
        <v>1060</v>
      </c>
      <c r="C200" s="114"/>
      <c r="D200" s="36">
        <v>0</v>
      </c>
      <c r="E200" s="36"/>
      <c r="F200" s="36"/>
      <c r="G200" s="78" t="s">
        <v>1061</v>
      </c>
      <c r="H200" s="78">
        <v>0</v>
      </c>
      <c r="I200" s="115"/>
      <c r="J200" s="116"/>
      <c r="K200" s="78">
        <v>0</v>
      </c>
      <c r="L200" s="78">
        <v>0</v>
      </c>
      <c r="M200" s="75">
        <v>0</v>
      </c>
      <c r="N200" s="117"/>
      <c r="O200" s="117"/>
      <c r="P200" s="117"/>
      <c r="Q200" s="117"/>
    </row>
    <row r="201" spans="1:17" x14ac:dyDescent="0.3">
      <c r="A201" s="28">
        <v>200</v>
      </c>
      <c r="B201" s="24" t="s">
        <v>1821</v>
      </c>
      <c r="C201" s="31" t="s">
        <v>1867</v>
      </c>
      <c r="D201" s="24">
        <f>IF('Final List'!$C201=0,0,1)</f>
        <v>1</v>
      </c>
      <c r="E201" s="24"/>
      <c r="F201" s="24"/>
      <c r="G201" s="49">
        <f>_xlfn.IFNA(VLOOKUP(Table2[[#This Row],[Website]],'Contacted Companies'!$C$2:$L$28,5,FALSE),0)</f>
        <v>0</v>
      </c>
      <c r="H201" s="49">
        <f>_xlfn.IFNA(VLOOKUP(Table2[[#This Row],[Website]],'Contacted Companies'!$C$2:$L$28,6,FALSE),0)</f>
        <v>0</v>
      </c>
      <c r="I201" s="49"/>
      <c r="J201" s="2"/>
      <c r="K201" s="49">
        <f>_xlfn.IFNA(VLOOKUP(Table2[[#This Row],[Website]],'Contacted Companies'!$C$2:$L$28,9,FALSE),0)</f>
        <v>0</v>
      </c>
      <c r="L201" s="49">
        <f>_xlfn.IFNA(VLOOKUP(Table2[[#This Row],[Website]],'Contacted Companies'!$C$2:$L$28,10,FALSE),0)</f>
        <v>0</v>
      </c>
      <c r="M201">
        <f>_xlfn.IFNA(VLOOKUP(Table2[[#This Row],[Website]],'Contacted Companies'!$C$2:$L$28,11,FALSE),0)</f>
        <v>0</v>
      </c>
      <c r="N201" s="87"/>
      <c r="O201" s="87"/>
      <c r="P201" s="87"/>
      <c r="Q201" s="87"/>
    </row>
    <row r="202" spans="1:17" x14ac:dyDescent="0.3">
      <c r="A202" s="27">
        <v>201</v>
      </c>
      <c r="B202" s="23" t="s">
        <v>1340</v>
      </c>
      <c r="C202" s="32" t="s">
        <v>1868</v>
      </c>
      <c r="D202" s="23">
        <f>IF('Final List'!$C202=0,0,1)</f>
        <v>1</v>
      </c>
      <c r="E202" s="23"/>
      <c r="F202" s="23"/>
      <c r="G202" s="49">
        <f>_xlfn.IFNA(VLOOKUP(Table2[[#This Row],[Website]],'Contacted Companies'!$C$2:$L$28,5,FALSE),0)</f>
        <v>0</v>
      </c>
      <c r="H202" s="49">
        <f>_xlfn.IFNA(VLOOKUP(Table2[[#This Row],[Website]],'Contacted Companies'!$C$2:$L$28,6,FALSE),0)</f>
        <v>0</v>
      </c>
      <c r="I202" s="48"/>
      <c r="J202" s="44"/>
      <c r="K202" s="49">
        <f>_xlfn.IFNA(VLOOKUP(Table2[[#This Row],[Website]],'Contacted Companies'!$C$2:$L$28,9,FALSE),0)</f>
        <v>0</v>
      </c>
      <c r="L202" s="49">
        <f>_xlfn.IFNA(VLOOKUP(Table2[[#This Row],[Website]],'Contacted Companies'!$C$2:$L$28,10,FALSE),0)</f>
        <v>0</v>
      </c>
      <c r="M202">
        <f>_xlfn.IFNA(VLOOKUP(Table2[[#This Row],[Website]],'Contacted Companies'!$C$2:$L$28,11,FALSE),0)</f>
        <v>0</v>
      </c>
      <c r="N202" s="87"/>
      <c r="O202" s="87"/>
      <c r="P202" s="87"/>
      <c r="Q202" s="87"/>
    </row>
    <row r="203" spans="1:17" x14ac:dyDescent="0.3">
      <c r="A203" s="28">
        <v>202</v>
      </c>
      <c r="B203" s="24" t="s">
        <v>1522</v>
      </c>
      <c r="C203" s="31"/>
      <c r="D203" s="24">
        <f>IF('Final List'!$C203=0,0,1)</f>
        <v>0</v>
      </c>
      <c r="E203" s="24"/>
      <c r="F203" s="24"/>
      <c r="G203" s="49">
        <f>_xlfn.IFNA(VLOOKUP(Table2[[#This Row],[Website]],'Contacted Companies'!$C$2:$L$28,5,FALSE),0)</f>
        <v>0</v>
      </c>
      <c r="H203" s="49">
        <f>_xlfn.IFNA(VLOOKUP(Table2[[#This Row],[Website]],'Contacted Companies'!$C$2:$L$28,6,FALSE),0)</f>
        <v>0</v>
      </c>
      <c r="I203" s="49"/>
      <c r="J203" s="2"/>
      <c r="K203" s="49">
        <f>_xlfn.IFNA(VLOOKUP(Table2[[#This Row],[Website]],'Contacted Companies'!$C$2:$L$28,9,FALSE),0)</f>
        <v>0</v>
      </c>
      <c r="L203" s="49">
        <f>_xlfn.IFNA(VLOOKUP(Table2[[#This Row],[Website]],'Contacted Companies'!$C$2:$L$28,10,FALSE),0)</f>
        <v>0</v>
      </c>
      <c r="M203">
        <f>_xlfn.IFNA(VLOOKUP(Table2[[#This Row],[Website]],'Contacted Companies'!$C$2:$L$28,11,FALSE),0)</f>
        <v>0</v>
      </c>
      <c r="N203" s="87"/>
      <c r="O203" s="87"/>
      <c r="P203" s="87"/>
      <c r="Q203" s="87"/>
    </row>
    <row r="204" spans="1:17" x14ac:dyDescent="0.3">
      <c r="A204" s="27">
        <v>203</v>
      </c>
      <c r="B204" s="23" t="s">
        <v>1524</v>
      </c>
      <c r="C204" s="34"/>
      <c r="D204" s="23">
        <f>IF('Final List'!$C204=0,0,1)</f>
        <v>0</v>
      </c>
      <c r="E204" s="23"/>
      <c r="F204" s="23"/>
      <c r="G204" s="49">
        <f>_xlfn.IFNA(VLOOKUP(Table2[[#This Row],[Website]],'Contacted Companies'!$C$2:$L$28,5,FALSE),0)</f>
        <v>0</v>
      </c>
      <c r="H204" s="49">
        <f>_xlfn.IFNA(VLOOKUP(Table2[[#This Row],[Website]],'Contacted Companies'!$C$2:$L$28,6,FALSE),0)</f>
        <v>0</v>
      </c>
      <c r="I204" s="48"/>
      <c r="J204" s="44"/>
      <c r="K204" s="49">
        <f>_xlfn.IFNA(VLOOKUP(Table2[[#This Row],[Website]],'Contacted Companies'!$C$2:$L$28,9,FALSE),0)</f>
        <v>0</v>
      </c>
      <c r="L204" s="49">
        <f>_xlfn.IFNA(VLOOKUP(Table2[[#This Row],[Website]],'Contacted Companies'!$C$2:$L$28,10,FALSE),0)</f>
        <v>0</v>
      </c>
      <c r="M204">
        <f>_xlfn.IFNA(VLOOKUP(Table2[[#This Row],[Website]],'Contacted Companies'!$C$2:$L$28,11,FALSE),0)</f>
        <v>0</v>
      </c>
      <c r="N204" s="87"/>
      <c r="O204" s="87"/>
      <c r="P204" s="87"/>
      <c r="Q204" s="87"/>
    </row>
    <row r="205" spans="1:17" x14ac:dyDescent="0.3">
      <c r="A205" s="28">
        <v>204</v>
      </c>
      <c r="B205" s="24" t="s">
        <v>1342</v>
      </c>
      <c r="C205" s="31" t="s">
        <v>1869</v>
      </c>
      <c r="D205" s="24">
        <f>IF('Final List'!$C205=0,0,1)</f>
        <v>1</v>
      </c>
      <c r="E205" s="24"/>
      <c r="F205" s="24"/>
      <c r="G205" s="49">
        <f>_xlfn.IFNA(VLOOKUP(Table2[[#This Row],[Website]],'Contacted Companies'!$C$2:$L$28,5,FALSE),0)</f>
        <v>0</v>
      </c>
      <c r="H205" s="49">
        <f>_xlfn.IFNA(VLOOKUP(Table2[[#This Row],[Website]],'Contacted Companies'!$C$2:$L$28,6,FALSE),0)</f>
        <v>0</v>
      </c>
      <c r="I205" s="49"/>
      <c r="J205" s="2"/>
      <c r="K205" s="49">
        <f>_xlfn.IFNA(VLOOKUP(Table2[[#This Row],[Website]],'Contacted Companies'!$C$2:$L$28,9,FALSE),0)</f>
        <v>0</v>
      </c>
      <c r="L205" s="49">
        <f>_xlfn.IFNA(VLOOKUP(Table2[[#This Row],[Website]],'Contacted Companies'!$C$2:$L$28,10,FALSE),0)</f>
        <v>0</v>
      </c>
      <c r="M205">
        <f>_xlfn.IFNA(VLOOKUP(Table2[[#This Row],[Website]],'Contacted Companies'!$C$2:$L$28,11,FALSE),0)</f>
        <v>0</v>
      </c>
      <c r="N205" s="87"/>
      <c r="O205" s="87"/>
      <c r="P205" s="87"/>
      <c r="Q205" s="87"/>
    </row>
    <row r="206" spans="1:17" ht="57.6" x14ac:dyDescent="0.3">
      <c r="A206" s="27">
        <v>205</v>
      </c>
      <c r="B206" s="23" t="s">
        <v>826</v>
      </c>
      <c r="C206" s="34" t="s">
        <v>1870</v>
      </c>
      <c r="D206" s="23">
        <f>IF('Final List'!$C206=0,0,1)</f>
        <v>1</v>
      </c>
      <c r="E206" s="23"/>
      <c r="F206" s="23"/>
      <c r="G206" s="49" t="str">
        <f>_xlfn.IFNA(VLOOKUP(Table2[[#This Row],[Website]],'Contacted Companies'!$C$2:$L$28,5,FALSE),0)</f>
        <v>Manufacturing</v>
      </c>
      <c r="H206" s="49" t="str">
        <f>_xlfn.IFNA(VLOOKUP(Table2[[#This Row],[Website]],'Contacted Companies'!$C$2:$L$28,6,FALSE),0)</f>
        <v>Commercial, Industrial Wire Shelving Products, 
Standard Wire Containers and Carts, 
Custom Engineered Wire Containers and Carts, 
Industrial Powder Coating</v>
      </c>
      <c r="I206" s="48"/>
      <c r="J206" s="44"/>
      <c r="K206" s="49">
        <f>_xlfn.IFNA(VLOOKUP(Table2[[#This Row],[Website]],'Contacted Companies'!$C$2:$L$28,9,FALSE),0)</f>
        <v>0</v>
      </c>
      <c r="L206" s="49">
        <f>_xlfn.IFNA(VLOOKUP(Table2[[#This Row],[Website]],'Contacted Companies'!$C$2:$L$28,10,FALSE),0)</f>
        <v>0</v>
      </c>
      <c r="M206" t="e">
        <f>_xlfn.IFNA(VLOOKUP(Table2[[#This Row],[Website]],'Contacted Companies'!$C$2:$L$28,11,FALSE),0)</f>
        <v>#REF!</v>
      </c>
      <c r="N206" s="87"/>
      <c r="O206" s="87"/>
      <c r="P206" s="87"/>
      <c r="Q206" s="87"/>
    </row>
    <row r="207" spans="1:17" x14ac:dyDescent="0.3">
      <c r="A207" s="28">
        <v>206</v>
      </c>
      <c r="B207" s="24" t="s">
        <v>1527</v>
      </c>
      <c r="C207" s="31"/>
      <c r="D207" s="24">
        <f>IF('Final List'!$C207=0,0,1)</f>
        <v>0</v>
      </c>
      <c r="E207" s="24"/>
      <c r="F207" s="24"/>
      <c r="G207" s="49">
        <f>_xlfn.IFNA(VLOOKUP(Table2[[#This Row],[Website]],'Contacted Companies'!$C$2:$L$28,5,FALSE),0)</f>
        <v>0</v>
      </c>
      <c r="H207" s="49">
        <f>_xlfn.IFNA(VLOOKUP(Table2[[#This Row],[Website]],'Contacted Companies'!$C$2:$L$28,6,FALSE),0)</f>
        <v>0</v>
      </c>
      <c r="I207" s="49"/>
      <c r="J207" s="2"/>
      <c r="K207" s="49">
        <f>_xlfn.IFNA(VLOOKUP(Table2[[#This Row],[Website]],'Contacted Companies'!$C$2:$L$28,9,FALSE),0)</f>
        <v>0</v>
      </c>
      <c r="L207" s="49">
        <f>_xlfn.IFNA(VLOOKUP(Table2[[#This Row],[Website]],'Contacted Companies'!$C$2:$L$28,10,FALSE),0)</f>
        <v>0</v>
      </c>
      <c r="M207">
        <f>_xlfn.IFNA(VLOOKUP(Table2[[#This Row],[Website]],'Contacted Companies'!$C$2:$L$28,11,FALSE),0)</f>
        <v>0</v>
      </c>
      <c r="N207" s="87"/>
      <c r="O207" s="87"/>
      <c r="P207" s="87"/>
      <c r="Q207" s="87"/>
    </row>
    <row r="208" spans="1:17" x14ac:dyDescent="0.3">
      <c r="A208" s="27">
        <v>207</v>
      </c>
      <c r="B208" s="23" t="s">
        <v>1744</v>
      </c>
      <c r="C208" s="34" t="s">
        <v>1871</v>
      </c>
      <c r="D208" s="23">
        <f>IF('Final List'!$C208=0,0,1)</f>
        <v>1</v>
      </c>
      <c r="E208" s="23"/>
      <c r="F208" s="23"/>
      <c r="G208" s="49">
        <f>_xlfn.IFNA(VLOOKUP(Table2[[#This Row],[Website]],'Contacted Companies'!$C$2:$L$28,5,FALSE),0)</f>
        <v>0</v>
      </c>
      <c r="H208" s="49">
        <f>_xlfn.IFNA(VLOOKUP(Table2[[#This Row],[Website]],'Contacted Companies'!$C$2:$L$28,6,FALSE),0)</f>
        <v>0</v>
      </c>
      <c r="I208" s="48"/>
      <c r="J208" s="44"/>
      <c r="K208" s="49">
        <f>_xlfn.IFNA(VLOOKUP(Table2[[#This Row],[Website]],'Contacted Companies'!$C$2:$L$28,9,FALSE),0)</f>
        <v>0</v>
      </c>
      <c r="L208" s="49">
        <f>_xlfn.IFNA(VLOOKUP(Table2[[#This Row],[Website]],'Contacted Companies'!$C$2:$L$28,10,FALSE),0)</f>
        <v>0</v>
      </c>
      <c r="M208">
        <f>_xlfn.IFNA(VLOOKUP(Table2[[#This Row],[Website]],'Contacted Companies'!$C$2:$L$28,11,FALSE),0)</f>
        <v>0</v>
      </c>
      <c r="N208" s="87"/>
      <c r="O208" s="87"/>
      <c r="P208" s="87"/>
      <c r="Q208" s="87"/>
    </row>
    <row r="209" spans="1:17" x14ac:dyDescent="0.3">
      <c r="A209" s="28">
        <v>208</v>
      </c>
      <c r="B209" s="24" t="s">
        <v>1345</v>
      </c>
      <c r="C209" s="31" t="s">
        <v>1872</v>
      </c>
      <c r="D209" s="24">
        <f>IF('Final List'!$C209=0,0,1)</f>
        <v>1</v>
      </c>
      <c r="E209" s="24"/>
      <c r="F209" s="24"/>
      <c r="G209" s="49">
        <f>_xlfn.IFNA(VLOOKUP(Table2[[#This Row],[Website]],'Contacted Companies'!$C$2:$L$28,5,FALSE),0)</f>
        <v>0</v>
      </c>
      <c r="H209" s="49">
        <f>_xlfn.IFNA(VLOOKUP(Table2[[#This Row],[Website]],'Contacted Companies'!$C$2:$L$28,6,FALSE),0)</f>
        <v>0</v>
      </c>
      <c r="I209" s="49"/>
      <c r="J209" s="2"/>
      <c r="K209" s="49">
        <f>_xlfn.IFNA(VLOOKUP(Table2[[#This Row],[Website]],'Contacted Companies'!$C$2:$L$28,9,FALSE),0)</f>
        <v>0</v>
      </c>
      <c r="L209" s="49">
        <f>_xlfn.IFNA(VLOOKUP(Table2[[#This Row],[Website]],'Contacted Companies'!$C$2:$L$28,10,FALSE),0)</f>
        <v>0</v>
      </c>
      <c r="M209">
        <f>_xlfn.IFNA(VLOOKUP(Table2[[#This Row],[Website]],'Contacted Companies'!$C$2:$L$28,11,FALSE),0)</f>
        <v>0</v>
      </c>
      <c r="N209" s="87"/>
      <c r="O209" s="87"/>
      <c r="P209" s="87"/>
      <c r="Q209" s="87"/>
    </row>
    <row r="210" spans="1:17" x14ac:dyDescent="0.3">
      <c r="A210" s="27">
        <v>209</v>
      </c>
      <c r="B210" s="23" t="s">
        <v>1347</v>
      </c>
      <c r="C210" s="34" t="s">
        <v>1873</v>
      </c>
      <c r="D210" s="23">
        <f>IF('Final List'!$C210=0,0,1)</f>
        <v>1</v>
      </c>
      <c r="E210" s="23"/>
      <c r="F210" s="23"/>
      <c r="G210" s="49">
        <f>_xlfn.IFNA(VLOOKUP(Table2[[#This Row],[Website]],'Contacted Companies'!$C$2:$L$28,5,FALSE),0)</f>
        <v>0</v>
      </c>
      <c r="H210" s="49">
        <f>_xlfn.IFNA(VLOOKUP(Table2[[#This Row],[Website]],'Contacted Companies'!$C$2:$L$28,6,FALSE),0)</f>
        <v>0</v>
      </c>
      <c r="I210" s="48"/>
      <c r="J210" s="44"/>
      <c r="K210" s="49">
        <f>_xlfn.IFNA(VLOOKUP(Table2[[#This Row],[Website]],'Contacted Companies'!$C$2:$L$28,9,FALSE),0)</f>
        <v>0</v>
      </c>
      <c r="L210" s="49">
        <f>_xlfn.IFNA(VLOOKUP(Table2[[#This Row],[Website]],'Contacted Companies'!$C$2:$L$28,10,FALSE),0)</f>
        <v>0</v>
      </c>
      <c r="M210">
        <f>_xlfn.IFNA(VLOOKUP(Table2[[#This Row],[Website]],'Contacted Companies'!$C$2:$L$28,11,FALSE),0)</f>
        <v>0</v>
      </c>
      <c r="N210" s="87"/>
      <c r="O210" s="87"/>
      <c r="P210" s="87"/>
      <c r="Q210" s="87"/>
    </row>
    <row r="211" spans="1:17" x14ac:dyDescent="0.3">
      <c r="A211" s="28">
        <v>210</v>
      </c>
      <c r="B211" s="24" t="s">
        <v>1348</v>
      </c>
      <c r="C211" s="31" t="s">
        <v>1874</v>
      </c>
      <c r="D211" s="24">
        <f>IF('Final List'!$C211=0,0,1)</f>
        <v>1</v>
      </c>
      <c r="E211" s="24"/>
      <c r="F211" s="24"/>
      <c r="G211" s="49">
        <f>_xlfn.IFNA(VLOOKUP(Table2[[#This Row],[Website]],'Contacted Companies'!$C$2:$L$28,5,FALSE),0)</f>
        <v>0</v>
      </c>
      <c r="H211" s="49">
        <f>_xlfn.IFNA(VLOOKUP(Table2[[#This Row],[Website]],'Contacted Companies'!$C$2:$L$28,6,FALSE),0)</f>
        <v>0</v>
      </c>
      <c r="I211" s="49"/>
      <c r="J211" s="2"/>
      <c r="K211" s="49">
        <f>_xlfn.IFNA(VLOOKUP(Table2[[#This Row],[Website]],'Contacted Companies'!$C$2:$L$28,9,FALSE),0)</f>
        <v>0</v>
      </c>
      <c r="L211" s="49">
        <f>_xlfn.IFNA(VLOOKUP(Table2[[#This Row],[Website]],'Contacted Companies'!$C$2:$L$28,10,FALSE),0)</f>
        <v>0</v>
      </c>
      <c r="M211">
        <f>_xlfn.IFNA(VLOOKUP(Table2[[#This Row],[Website]],'Contacted Companies'!$C$2:$L$28,11,FALSE),0)</f>
        <v>0</v>
      </c>
      <c r="N211" s="87"/>
      <c r="O211" s="87"/>
      <c r="P211" s="87"/>
      <c r="Q211" s="87"/>
    </row>
    <row r="212" spans="1:17" x14ac:dyDescent="0.3">
      <c r="A212" s="27">
        <v>211</v>
      </c>
      <c r="B212" s="23" t="s">
        <v>1533</v>
      </c>
      <c r="C212" s="34"/>
      <c r="D212" s="23">
        <f>IF('Final List'!$C212=0,0,1)</f>
        <v>0</v>
      </c>
      <c r="E212" s="23"/>
      <c r="F212" s="23"/>
      <c r="G212" s="49">
        <f>_xlfn.IFNA(VLOOKUP(Table2[[#This Row],[Website]],'Contacted Companies'!$C$2:$L$28,5,FALSE),0)</f>
        <v>0</v>
      </c>
      <c r="H212" s="49">
        <f>_xlfn.IFNA(VLOOKUP(Table2[[#This Row],[Website]],'Contacted Companies'!$C$2:$L$28,6,FALSE),0)</f>
        <v>0</v>
      </c>
      <c r="I212" s="48"/>
      <c r="J212" s="44"/>
      <c r="K212" s="49">
        <f>_xlfn.IFNA(VLOOKUP(Table2[[#This Row],[Website]],'Contacted Companies'!$C$2:$L$28,9,FALSE),0)</f>
        <v>0</v>
      </c>
      <c r="L212" s="49">
        <f>_xlfn.IFNA(VLOOKUP(Table2[[#This Row],[Website]],'Contacted Companies'!$C$2:$L$28,10,FALSE),0)</f>
        <v>0</v>
      </c>
      <c r="M212">
        <f>_xlfn.IFNA(VLOOKUP(Table2[[#This Row],[Website]],'Contacted Companies'!$C$2:$L$28,11,FALSE),0)</f>
        <v>0</v>
      </c>
      <c r="N212" s="87"/>
      <c r="O212" s="87"/>
      <c r="P212" s="87"/>
      <c r="Q212" s="87"/>
    </row>
    <row r="213" spans="1:17" x14ac:dyDescent="0.3">
      <c r="A213" s="28">
        <v>212</v>
      </c>
      <c r="B213" s="24" t="s">
        <v>1123</v>
      </c>
      <c r="C213" s="31" t="s">
        <v>1875</v>
      </c>
      <c r="D213" s="24">
        <f>IF('Final List'!$C213=0,0,1)</f>
        <v>1</v>
      </c>
      <c r="E213" s="24" t="s">
        <v>40</v>
      </c>
      <c r="F213" s="24"/>
      <c r="G213" s="49">
        <f>_xlfn.IFNA(VLOOKUP(Table2[[#This Row],[Website]],'Contacted Companies'!$C$2:$L$28,5,FALSE),0)</f>
        <v>0</v>
      </c>
      <c r="H213" s="49">
        <f>_xlfn.IFNA(VLOOKUP(Table2[[#This Row],[Website]],'Contacted Companies'!$C$2:$L$28,6,FALSE),0)</f>
        <v>0</v>
      </c>
      <c r="I213" s="49"/>
      <c r="J213" s="2"/>
      <c r="K213" s="49">
        <f>_xlfn.IFNA(VLOOKUP(Table2[[#This Row],[Website]],'Contacted Companies'!$C$2:$L$28,9,FALSE),0)</f>
        <v>0</v>
      </c>
      <c r="L213" s="49">
        <f>_xlfn.IFNA(VLOOKUP(Table2[[#This Row],[Website]],'Contacted Companies'!$C$2:$L$28,10,FALSE),0)</f>
        <v>0</v>
      </c>
      <c r="M213">
        <f>_xlfn.IFNA(VLOOKUP(Table2[[#This Row],[Website]],'Contacted Companies'!$C$2:$L$28,11,FALSE),0)</f>
        <v>0</v>
      </c>
      <c r="N213" s="87"/>
      <c r="O213" s="87"/>
      <c r="P213" s="87"/>
      <c r="Q213" s="87"/>
    </row>
    <row r="214" spans="1:17" x14ac:dyDescent="0.3">
      <c r="A214" s="27">
        <v>213</v>
      </c>
      <c r="B214" s="23" t="s">
        <v>1536</v>
      </c>
      <c r="C214" s="32" t="s">
        <v>1876</v>
      </c>
      <c r="D214" s="23">
        <f>IF('Final List'!$C214=0,0,1)</f>
        <v>1</v>
      </c>
      <c r="E214" s="23">
        <v>0</v>
      </c>
      <c r="F214" s="23"/>
      <c r="G214" s="49">
        <f>_xlfn.IFNA(VLOOKUP(Table2[[#This Row],[Website]],'Contacted Companies'!$C$2:$L$28,5,FALSE),0)</f>
        <v>0</v>
      </c>
      <c r="H214" s="49">
        <f>_xlfn.IFNA(VLOOKUP(Table2[[#This Row],[Website]],'Contacted Companies'!$C$2:$L$28,6,FALSE),0)</f>
        <v>0</v>
      </c>
      <c r="I214" s="48"/>
      <c r="J214" s="44"/>
      <c r="K214" s="49">
        <f>_xlfn.IFNA(VLOOKUP(Table2[[#This Row],[Website]],'Contacted Companies'!$C$2:$L$28,9,FALSE),0)</f>
        <v>0</v>
      </c>
      <c r="L214" s="49">
        <f>_xlfn.IFNA(VLOOKUP(Table2[[#This Row],[Website]],'Contacted Companies'!$C$2:$L$28,10,FALSE),0)</f>
        <v>0</v>
      </c>
      <c r="M214">
        <f>_xlfn.IFNA(VLOOKUP(Table2[[#This Row],[Website]],'Contacted Companies'!$C$2:$L$28,11,FALSE),0)</f>
        <v>0</v>
      </c>
      <c r="N214" s="87"/>
      <c r="O214" s="87"/>
      <c r="P214" s="87"/>
      <c r="Q214" s="87"/>
    </row>
    <row r="215" spans="1:17" x14ac:dyDescent="0.3">
      <c r="A215" s="28">
        <v>214</v>
      </c>
      <c r="B215" s="24" t="s">
        <v>1538</v>
      </c>
      <c r="C215" s="31"/>
      <c r="D215" s="24">
        <f>IF('Final List'!$C215=0,0,1)</f>
        <v>0</v>
      </c>
      <c r="E215" s="24"/>
      <c r="F215" s="24"/>
      <c r="G215" s="49">
        <f>_xlfn.IFNA(VLOOKUP(Table2[[#This Row],[Website]],'Contacted Companies'!$C$2:$L$28,5,FALSE),0)</f>
        <v>0</v>
      </c>
      <c r="H215" s="49">
        <f>_xlfn.IFNA(VLOOKUP(Table2[[#This Row],[Website]],'Contacted Companies'!$C$2:$L$28,6,FALSE),0)</f>
        <v>0</v>
      </c>
      <c r="I215" s="49"/>
      <c r="J215" s="2"/>
      <c r="K215" s="49">
        <f>_xlfn.IFNA(VLOOKUP(Table2[[#This Row],[Website]],'Contacted Companies'!$C$2:$L$28,9,FALSE),0)</f>
        <v>0</v>
      </c>
      <c r="L215" s="49">
        <f>_xlfn.IFNA(VLOOKUP(Table2[[#This Row],[Website]],'Contacted Companies'!$C$2:$L$28,10,FALSE),0)</f>
        <v>0</v>
      </c>
      <c r="M215">
        <f>_xlfn.IFNA(VLOOKUP(Table2[[#This Row],[Website]],'Contacted Companies'!$C$2:$L$28,11,FALSE),0)</f>
        <v>0</v>
      </c>
      <c r="N215" s="87"/>
      <c r="O215" s="87"/>
      <c r="P215" s="87"/>
      <c r="Q215" s="87"/>
    </row>
    <row r="216" spans="1:17" x14ac:dyDescent="0.3">
      <c r="A216" s="27">
        <v>215</v>
      </c>
      <c r="B216" s="23" t="s">
        <v>1541</v>
      </c>
      <c r="C216" s="34"/>
      <c r="D216" s="23">
        <f>IF('Final List'!$C216=0,0,1)</f>
        <v>0</v>
      </c>
      <c r="E216" s="23"/>
      <c r="F216" s="23"/>
      <c r="G216" s="49">
        <f>_xlfn.IFNA(VLOOKUP(Table2[[#This Row],[Website]],'Contacted Companies'!$C$2:$L$28,5,FALSE),0)</f>
        <v>0</v>
      </c>
      <c r="H216" s="49">
        <f>_xlfn.IFNA(VLOOKUP(Table2[[#This Row],[Website]],'Contacted Companies'!$C$2:$L$28,6,FALSE),0)</f>
        <v>0</v>
      </c>
      <c r="I216" s="48"/>
      <c r="J216" s="44"/>
      <c r="K216" s="49">
        <f>_xlfn.IFNA(VLOOKUP(Table2[[#This Row],[Website]],'Contacted Companies'!$C$2:$L$28,9,FALSE),0)</f>
        <v>0</v>
      </c>
      <c r="L216" s="49">
        <f>_xlfn.IFNA(VLOOKUP(Table2[[#This Row],[Website]],'Contacted Companies'!$C$2:$L$28,10,FALSE),0)</f>
        <v>0</v>
      </c>
      <c r="M216">
        <f>_xlfn.IFNA(VLOOKUP(Table2[[#This Row],[Website]],'Contacted Companies'!$C$2:$L$28,11,FALSE),0)</f>
        <v>0</v>
      </c>
      <c r="N216" s="87"/>
      <c r="O216" s="87"/>
      <c r="P216" s="87"/>
      <c r="Q216" s="87"/>
    </row>
    <row r="217" spans="1:17" ht="28.8" x14ac:dyDescent="0.3">
      <c r="A217" s="28">
        <v>216</v>
      </c>
      <c r="B217" s="24" t="s">
        <v>830</v>
      </c>
      <c r="C217" s="33" t="s">
        <v>1877</v>
      </c>
      <c r="D217" s="24">
        <f>IF('Final List'!$C217=0,0,1)</f>
        <v>1</v>
      </c>
      <c r="E217" s="24" t="s">
        <v>40</v>
      </c>
      <c r="F217" s="24"/>
      <c r="G217" s="49" t="str">
        <f>_xlfn.IFNA(VLOOKUP(Table2[[#This Row],[Website]],'Contacted Companies'!$C$2:$L$28,5,FALSE),0)</f>
        <v>Metal stamping Manufacturers</v>
      </c>
      <c r="H217" s="49" t="str">
        <f>_xlfn.IFNA(VLOOKUP(Table2[[#This Row],[Website]],'Contacted Companies'!$C$2:$L$28,6,FALSE),0)</f>
        <v>Automotive, Electrical, Metal building, appliances, plumbing, decorative, communication, equipment, aircraft, government</v>
      </c>
      <c r="I217" s="49"/>
      <c r="J217" s="2"/>
      <c r="K217" s="49">
        <f>_xlfn.IFNA(VLOOKUP(Table2[[#This Row],[Website]],'Contacted Companies'!$C$2:$L$28,9,FALSE),0)</f>
        <v>0</v>
      </c>
      <c r="L217" s="49">
        <f>_xlfn.IFNA(VLOOKUP(Table2[[#This Row],[Website]],'Contacted Companies'!$C$2:$L$28,10,FALSE),0)</f>
        <v>0</v>
      </c>
      <c r="M217" t="e">
        <f>_xlfn.IFNA(VLOOKUP(Table2[[#This Row],[Website]],'Contacted Companies'!$C$2:$L$28,11,FALSE),0)</f>
        <v>#REF!</v>
      </c>
      <c r="N217" s="87"/>
      <c r="O217" s="87"/>
      <c r="P217" s="87"/>
      <c r="Q217" s="87"/>
    </row>
    <row r="218" spans="1:17" x14ac:dyDescent="0.3">
      <c r="A218" s="27">
        <v>217</v>
      </c>
      <c r="B218" s="23" t="s">
        <v>1126</v>
      </c>
      <c r="C218" s="32" t="s">
        <v>1878</v>
      </c>
      <c r="D218" s="23">
        <f>IF('Final List'!$C218=0,0,1)</f>
        <v>1</v>
      </c>
      <c r="E218" s="23" t="s">
        <v>40</v>
      </c>
      <c r="F218" s="23"/>
      <c r="G218" s="49">
        <f>_xlfn.IFNA(VLOOKUP(Table2[[#This Row],[Website]],'Contacted Companies'!$C$2:$L$28,5,FALSE),0)</f>
        <v>0</v>
      </c>
      <c r="H218" s="49">
        <f>_xlfn.IFNA(VLOOKUP(Table2[[#This Row],[Website]],'Contacted Companies'!$C$2:$L$28,6,FALSE),0)</f>
        <v>0</v>
      </c>
      <c r="I218" s="48"/>
      <c r="J218" s="44"/>
      <c r="K218" s="49">
        <f>_xlfn.IFNA(VLOOKUP(Table2[[#This Row],[Website]],'Contacted Companies'!$C$2:$L$28,9,FALSE),0)</f>
        <v>0</v>
      </c>
      <c r="L218" s="49">
        <f>_xlfn.IFNA(VLOOKUP(Table2[[#This Row],[Website]],'Contacted Companies'!$C$2:$L$28,10,FALSE),0)</f>
        <v>0</v>
      </c>
      <c r="M218">
        <f>_xlfn.IFNA(VLOOKUP(Table2[[#This Row],[Website]],'Contacted Companies'!$C$2:$L$28,11,FALSE),0)</f>
        <v>0</v>
      </c>
      <c r="N218" s="87"/>
      <c r="O218" s="87"/>
      <c r="P218" s="87"/>
      <c r="Q218" s="87"/>
    </row>
    <row r="219" spans="1:17" x14ac:dyDescent="0.3">
      <c r="A219" s="28">
        <v>218</v>
      </c>
      <c r="B219" s="24" t="s">
        <v>1543</v>
      </c>
      <c r="C219" s="31"/>
      <c r="D219" s="24">
        <f>IF('Final List'!$C219=0,0,1)</f>
        <v>0</v>
      </c>
      <c r="E219" s="24"/>
      <c r="F219" s="24"/>
      <c r="G219" s="49">
        <f>_xlfn.IFNA(VLOOKUP(Table2[[#This Row],[Website]],'Contacted Companies'!$C$2:$L$28,5,FALSE),0)</f>
        <v>0</v>
      </c>
      <c r="H219" s="49">
        <f>_xlfn.IFNA(VLOOKUP(Table2[[#This Row],[Website]],'Contacted Companies'!$C$2:$L$28,6,FALSE),0)</f>
        <v>0</v>
      </c>
      <c r="I219" s="49"/>
      <c r="J219" s="2"/>
      <c r="K219" s="49">
        <f>_xlfn.IFNA(VLOOKUP(Table2[[#This Row],[Website]],'Contacted Companies'!$C$2:$L$28,9,FALSE),0)</f>
        <v>0</v>
      </c>
      <c r="L219" s="49">
        <f>_xlfn.IFNA(VLOOKUP(Table2[[#This Row],[Website]],'Contacted Companies'!$C$2:$L$28,10,FALSE),0)</f>
        <v>0</v>
      </c>
      <c r="M219">
        <f>_xlfn.IFNA(VLOOKUP(Table2[[#This Row],[Website]],'Contacted Companies'!$C$2:$L$28,11,FALSE),0)</f>
        <v>0</v>
      </c>
      <c r="N219" s="87"/>
      <c r="O219" s="87"/>
      <c r="P219" s="87"/>
      <c r="Q219" s="87"/>
    </row>
    <row r="220" spans="1:17" x14ac:dyDescent="0.3">
      <c r="A220" s="27">
        <v>219</v>
      </c>
      <c r="B220" s="23" t="s">
        <v>1545</v>
      </c>
      <c r="C220" s="34"/>
      <c r="D220" s="23">
        <f>IF('Final List'!$C220=0,0,1)</f>
        <v>0</v>
      </c>
      <c r="E220" s="23"/>
      <c r="F220" s="23"/>
      <c r="G220" s="49">
        <f>_xlfn.IFNA(VLOOKUP(Table2[[#This Row],[Website]],'Contacted Companies'!$C$2:$L$28,5,FALSE),0)</f>
        <v>0</v>
      </c>
      <c r="H220" s="49">
        <f>_xlfn.IFNA(VLOOKUP(Table2[[#This Row],[Website]],'Contacted Companies'!$C$2:$L$28,6,FALSE),0)</f>
        <v>0</v>
      </c>
      <c r="I220" s="48"/>
      <c r="J220" s="44"/>
      <c r="K220" s="49">
        <f>_xlfn.IFNA(VLOOKUP(Table2[[#This Row],[Website]],'Contacted Companies'!$C$2:$L$28,9,FALSE),0)</f>
        <v>0</v>
      </c>
      <c r="L220" s="49">
        <f>_xlfn.IFNA(VLOOKUP(Table2[[#This Row],[Website]],'Contacted Companies'!$C$2:$L$28,10,FALSE),0)</f>
        <v>0</v>
      </c>
      <c r="M220">
        <f>_xlfn.IFNA(VLOOKUP(Table2[[#This Row],[Website]],'Contacted Companies'!$C$2:$L$28,11,FALSE),0)</f>
        <v>0</v>
      </c>
      <c r="N220" s="87"/>
      <c r="O220" s="87"/>
      <c r="P220" s="87"/>
      <c r="Q220" s="87"/>
    </row>
    <row r="221" spans="1:17" x14ac:dyDescent="0.3">
      <c r="A221" s="28">
        <v>220</v>
      </c>
      <c r="B221" s="24" t="s">
        <v>1352</v>
      </c>
      <c r="C221" s="33" t="s">
        <v>1879</v>
      </c>
      <c r="D221" s="24">
        <f>IF('Final List'!$C221=0,0,1)</f>
        <v>1</v>
      </c>
      <c r="E221" s="24"/>
      <c r="F221" s="24"/>
      <c r="G221" s="49">
        <f>_xlfn.IFNA(VLOOKUP(Table2[[#This Row],[Website]],'Contacted Companies'!$C$2:$L$28,5,FALSE),0)</f>
        <v>0</v>
      </c>
      <c r="H221" s="49">
        <f>_xlfn.IFNA(VLOOKUP(Table2[[#This Row],[Website]],'Contacted Companies'!$C$2:$L$28,6,FALSE),0)</f>
        <v>0</v>
      </c>
      <c r="I221" s="49"/>
      <c r="J221" s="2"/>
      <c r="K221" s="49">
        <f>_xlfn.IFNA(VLOOKUP(Table2[[#This Row],[Website]],'Contacted Companies'!$C$2:$L$28,9,FALSE),0)</f>
        <v>0</v>
      </c>
      <c r="L221" s="49">
        <f>_xlfn.IFNA(VLOOKUP(Table2[[#This Row],[Website]],'Contacted Companies'!$C$2:$L$28,10,FALSE),0)</f>
        <v>0</v>
      </c>
      <c r="M221">
        <f>_xlfn.IFNA(VLOOKUP(Table2[[#This Row],[Website]],'Contacted Companies'!$C$2:$L$28,11,FALSE),0)</f>
        <v>0</v>
      </c>
      <c r="N221" s="87"/>
      <c r="O221" s="87"/>
      <c r="P221" s="87"/>
      <c r="Q221" s="87"/>
    </row>
    <row r="222" spans="1:17" x14ac:dyDescent="0.3">
      <c r="A222" s="27">
        <v>221</v>
      </c>
      <c r="B222" s="23" t="s">
        <v>1549</v>
      </c>
      <c r="C222" s="34" t="s">
        <v>1880</v>
      </c>
      <c r="D222" s="23">
        <f>IF('Final List'!$C222=0,0,1)</f>
        <v>1</v>
      </c>
      <c r="E222" s="23"/>
      <c r="F222" s="23"/>
      <c r="G222" s="49">
        <f>_xlfn.IFNA(VLOOKUP(Table2[[#This Row],[Website]],'Contacted Companies'!$C$2:$L$28,5,FALSE),0)</f>
        <v>0</v>
      </c>
      <c r="H222" s="49">
        <f>_xlfn.IFNA(VLOOKUP(Table2[[#This Row],[Website]],'Contacted Companies'!$C$2:$L$28,6,FALSE),0)</f>
        <v>0</v>
      </c>
      <c r="I222" s="48"/>
      <c r="J222" s="44"/>
      <c r="K222" s="49">
        <f>_xlfn.IFNA(VLOOKUP(Table2[[#This Row],[Website]],'Contacted Companies'!$C$2:$L$28,9,FALSE),0)</f>
        <v>0</v>
      </c>
      <c r="L222" s="49">
        <f>_xlfn.IFNA(VLOOKUP(Table2[[#This Row],[Website]],'Contacted Companies'!$C$2:$L$28,10,FALSE),0)</f>
        <v>0</v>
      </c>
      <c r="M222">
        <f>_xlfn.IFNA(VLOOKUP(Table2[[#This Row],[Website]],'Contacted Companies'!$C$2:$L$28,11,FALSE),0)</f>
        <v>0</v>
      </c>
      <c r="N222" s="87"/>
      <c r="O222" s="87"/>
      <c r="P222" s="87"/>
      <c r="Q222" s="87"/>
    </row>
    <row r="223" spans="1:17" x14ac:dyDescent="0.3">
      <c r="A223" s="28">
        <v>222</v>
      </c>
      <c r="B223" s="24" t="s">
        <v>1427</v>
      </c>
      <c r="C223" s="31" t="s">
        <v>1881</v>
      </c>
      <c r="D223" s="24">
        <f>IF('Final List'!$C223=0,0,1)</f>
        <v>1</v>
      </c>
      <c r="E223" s="24"/>
      <c r="F223" s="24"/>
      <c r="G223" s="49">
        <f>_xlfn.IFNA(VLOOKUP(Table2[[#This Row],[Website]],'Contacted Companies'!$C$2:$L$28,5,FALSE),0)</f>
        <v>0</v>
      </c>
      <c r="H223" s="49">
        <f>_xlfn.IFNA(VLOOKUP(Table2[[#This Row],[Website]],'Contacted Companies'!$C$2:$L$28,6,FALSE),0)</f>
        <v>0</v>
      </c>
      <c r="I223" s="49"/>
      <c r="J223" s="2"/>
      <c r="K223" s="49">
        <f>_xlfn.IFNA(VLOOKUP(Table2[[#This Row],[Website]],'Contacted Companies'!$C$2:$L$28,9,FALSE),0)</f>
        <v>0</v>
      </c>
      <c r="L223" s="49">
        <f>_xlfn.IFNA(VLOOKUP(Table2[[#This Row],[Website]],'Contacted Companies'!$C$2:$L$28,10,FALSE),0)</f>
        <v>0</v>
      </c>
      <c r="M223">
        <f>_xlfn.IFNA(VLOOKUP(Table2[[#This Row],[Website]],'Contacted Companies'!$C$2:$L$28,11,FALSE),0)</f>
        <v>0</v>
      </c>
      <c r="N223" s="87"/>
      <c r="O223" s="87"/>
      <c r="P223" s="87"/>
      <c r="Q223" s="87"/>
    </row>
    <row r="224" spans="1:17" x14ac:dyDescent="0.3">
      <c r="A224" s="27">
        <v>223</v>
      </c>
      <c r="B224" s="23" t="s">
        <v>1551</v>
      </c>
      <c r="C224" s="34"/>
      <c r="D224" s="23">
        <f>IF('Final List'!$C224=0,0,1)</f>
        <v>0</v>
      </c>
      <c r="E224" s="23"/>
      <c r="F224" s="23"/>
      <c r="G224" s="49">
        <f>_xlfn.IFNA(VLOOKUP(Table2[[#This Row],[Website]],'Contacted Companies'!$C$2:$L$28,5,FALSE),0)</f>
        <v>0</v>
      </c>
      <c r="H224" s="49">
        <f>_xlfn.IFNA(VLOOKUP(Table2[[#This Row],[Website]],'Contacted Companies'!$C$2:$L$28,6,FALSE),0)</f>
        <v>0</v>
      </c>
      <c r="I224" s="48"/>
      <c r="J224" s="44"/>
      <c r="K224" s="49">
        <f>_xlfn.IFNA(VLOOKUP(Table2[[#This Row],[Website]],'Contacted Companies'!$C$2:$L$28,9,FALSE),0)</f>
        <v>0</v>
      </c>
      <c r="L224" s="49">
        <f>_xlfn.IFNA(VLOOKUP(Table2[[#This Row],[Website]],'Contacted Companies'!$C$2:$L$28,10,FALSE),0)</f>
        <v>0</v>
      </c>
      <c r="M224">
        <f>_xlfn.IFNA(VLOOKUP(Table2[[#This Row],[Website]],'Contacted Companies'!$C$2:$L$28,11,FALSE),0)</f>
        <v>0</v>
      </c>
      <c r="N224" s="87"/>
      <c r="O224" s="87"/>
      <c r="P224" s="87"/>
      <c r="Q224" s="87"/>
    </row>
    <row r="225" spans="1:17" x14ac:dyDescent="0.3">
      <c r="A225" s="28">
        <v>224</v>
      </c>
      <c r="B225" s="24" t="s">
        <v>834</v>
      </c>
      <c r="C225" s="31" t="s">
        <v>1882</v>
      </c>
      <c r="D225" s="24">
        <f>IF('Final List'!$C225=0,0,1)</f>
        <v>1</v>
      </c>
      <c r="E225" s="24" t="s">
        <v>31</v>
      </c>
      <c r="F225" s="24"/>
      <c r="G225" s="49" t="str">
        <f>_xlfn.IFNA(VLOOKUP(Table2[[#This Row],[Website]],'Contacted Companies'!$C$2:$L$28,5,FALSE),0)</f>
        <v>manufacturing</v>
      </c>
      <c r="H225" s="49" t="str">
        <f>_xlfn.IFNA(VLOOKUP(Table2[[#This Row],[Website]],'Contacted Companies'!$C$2:$L$28,6,FALSE),0)</f>
        <v>Stamped metals and welded components</v>
      </c>
      <c r="I225" s="49"/>
      <c r="J225" s="2"/>
      <c r="K225" s="49">
        <f>_xlfn.IFNA(VLOOKUP(Table2[[#This Row],[Website]],'Contacted Companies'!$C$2:$L$28,9,FALSE),0)</f>
        <v>0</v>
      </c>
      <c r="L225" s="49">
        <f>_xlfn.IFNA(VLOOKUP(Table2[[#This Row],[Website]],'Contacted Companies'!$C$2:$L$28,10,FALSE),0)</f>
        <v>0</v>
      </c>
      <c r="M225" t="e">
        <f>_xlfn.IFNA(VLOOKUP(Table2[[#This Row],[Website]],'Contacted Companies'!$C$2:$L$28,11,FALSE),0)</f>
        <v>#REF!</v>
      </c>
      <c r="N225" s="87"/>
      <c r="O225" s="87"/>
      <c r="P225" s="87"/>
      <c r="Q225" s="87"/>
    </row>
    <row r="226" spans="1:17" x14ac:dyDescent="0.3">
      <c r="A226" s="27">
        <v>225</v>
      </c>
      <c r="B226" s="23" t="s">
        <v>1128</v>
      </c>
      <c r="C226" s="32" t="s">
        <v>1883</v>
      </c>
      <c r="D226" s="23">
        <f>IF('Final List'!$C226=0,0,1)</f>
        <v>1</v>
      </c>
      <c r="E226" s="23" t="s">
        <v>40</v>
      </c>
      <c r="F226" s="23"/>
      <c r="G226" s="49">
        <f>_xlfn.IFNA(VLOOKUP(Table2[[#This Row],[Website]],'Contacted Companies'!$C$2:$L$28,5,FALSE),0)</f>
        <v>0</v>
      </c>
      <c r="H226" s="49">
        <f>_xlfn.IFNA(VLOOKUP(Table2[[#This Row],[Website]],'Contacted Companies'!$C$2:$L$28,6,FALSE),0)</f>
        <v>0</v>
      </c>
      <c r="I226" s="48"/>
      <c r="J226" s="44"/>
      <c r="K226" s="49">
        <f>_xlfn.IFNA(VLOOKUP(Table2[[#This Row],[Website]],'Contacted Companies'!$C$2:$L$28,9,FALSE),0)</f>
        <v>0</v>
      </c>
      <c r="L226" s="49">
        <f>_xlfn.IFNA(VLOOKUP(Table2[[#This Row],[Website]],'Contacted Companies'!$C$2:$L$28,10,FALSE),0)</f>
        <v>0</v>
      </c>
      <c r="M226">
        <f>_xlfn.IFNA(VLOOKUP(Table2[[#This Row],[Website]],'Contacted Companies'!$C$2:$L$28,11,FALSE),0)</f>
        <v>0</v>
      </c>
      <c r="N226" s="87"/>
      <c r="O226" s="87"/>
      <c r="P226" s="87"/>
      <c r="Q226" s="87"/>
    </row>
    <row r="227" spans="1:17" x14ac:dyDescent="0.3">
      <c r="A227" s="28">
        <v>226</v>
      </c>
      <c r="B227" s="24" t="s">
        <v>1558</v>
      </c>
      <c r="C227" s="31" t="s">
        <v>1884</v>
      </c>
      <c r="D227" s="24">
        <f>IF('Final List'!$C227=0,0,1)</f>
        <v>1</v>
      </c>
      <c r="E227" s="24"/>
      <c r="F227" s="24"/>
      <c r="G227" s="49">
        <f>_xlfn.IFNA(VLOOKUP(Table2[[#This Row],[Website]],'Contacted Companies'!$C$2:$L$28,5,FALSE),0)</f>
        <v>0</v>
      </c>
      <c r="H227" s="49">
        <f>_xlfn.IFNA(VLOOKUP(Table2[[#This Row],[Website]],'Contacted Companies'!$C$2:$L$28,6,FALSE),0)</f>
        <v>0</v>
      </c>
      <c r="I227" s="49"/>
      <c r="J227" s="2"/>
      <c r="K227" s="49">
        <f>_xlfn.IFNA(VLOOKUP(Table2[[#This Row],[Website]],'Contacted Companies'!$C$2:$L$28,9,FALSE),0)</f>
        <v>0</v>
      </c>
      <c r="L227" s="49">
        <f>_xlfn.IFNA(VLOOKUP(Table2[[#This Row],[Website]],'Contacted Companies'!$C$2:$L$28,10,FALSE),0)</f>
        <v>0</v>
      </c>
      <c r="M227">
        <f>_xlfn.IFNA(VLOOKUP(Table2[[#This Row],[Website]],'Contacted Companies'!$C$2:$L$28,11,FALSE),0)</f>
        <v>0</v>
      </c>
      <c r="N227" s="87"/>
      <c r="O227" s="87"/>
      <c r="P227" s="87"/>
      <c r="Q227" s="87"/>
    </row>
    <row r="228" spans="1:17" ht="43.2" x14ac:dyDescent="0.3">
      <c r="A228" s="27">
        <v>227</v>
      </c>
      <c r="B228" s="23" t="s">
        <v>1356</v>
      </c>
      <c r="C228" s="32" t="s">
        <v>1885</v>
      </c>
      <c r="D228" s="23">
        <f>IF('Final List'!$C228=0,0,1)</f>
        <v>1</v>
      </c>
      <c r="E228" s="23"/>
      <c r="F228" s="23"/>
      <c r="G228" s="49" t="str">
        <f>_xlfn.IFNA(VLOOKUP(Table2[[#This Row],[Website]],'Contacted Companies'!$C$2:$L$28,5,FALSE),0)</f>
        <v>manufacturing and R&amp;D center</v>
      </c>
      <c r="H228" s="49" t="str">
        <f>_xlfn.IFNA(VLOOKUP(Table2[[#This Row],[Website]],'Contacted Companies'!$C$2:$L$28,6,FALSE),0)</f>
        <v>Services employed: waterjet cutting, cnc machining, cnc bending, cnc punching, welding, tube bending and fabrication, design and CAD, composites manufacturing</v>
      </c>
      <c r="I228" s="48"/>
      <c r="J228" s="44"/>
      <c r="K228" s="49">
        <f>_xlfn.IFNA(VLOOKUP(Table2[[#This Row],[Website]],'Contacted Companies'!$C$2:$L$28,9,FALSE),0)</f>
        <v>0</v>
      </c>
      <c r="L228" s="49" t="str">
        <f>_xlfn.IFNA(VLOOKUP(Table2[[#This Row],[Website]],'Contacted Companies'!$C$2:$L$28,10,FALSE),0)</f>
        <v xml:space="preserve"> </v>
      </c>
      <c r="M228" t="e">
        <f>_xlfn.IFNA(VLOOKUP(Table2[[#This Row],[Website]],'Contacted Companies'!$C$2:$L$28,11,FALSE),0)</f>
        <v>#REF!</v>
      </c>
      <c r="N228" s="87"/>
      <c r="O228" s="87"/>
      <c r="P228" s="87"/>
      <c r="Q228" s="87"/>
    </row>
    <row r="229" spans="1:17" x14ac:dyDescent="0.3">
      <c r="A229" s="28">
        <v>228</v>
      </c>
      <c r="B229" s="24" t="s">
        <v>1561</v>
      </c>
      <c r="C229" s="31" t="s">
        <v>1886</v>
      </c>
      <c r="D229" s="24">
        <f>IF('Final List'!$C229=0,0,1)</f>
        <v>1</v>
      </c>
      <c r="E229" s="24"/>
      <c r="F229" s="24"/>
      <c r="G229" s="49">
        <f>_xlfn.IFNA(VLOOKUP(Table2[[#This Row],[Website]],'Contacted Companies'!$C$2:$L$28,5,FALSE),0)</f>
        <v>0</v>
      </c>
      <c r="H229" s="49">
        <f>_xlfn.IFNA(VLOOKUP(Table2[[#This Row],[Website]],'Contacted Companies'!$C$2:$L$28,6,FALSE),0)</f>
        <v>0</v>
      </c>
      <c r="I229" s="49"/>
      <c r="J229" s="2"/>
      <c r="K229" s="49">
        <f>_xlfn.IFNA(VLOOKUP(Table2[[#This Row],[Website]],'Contacted Companies'!$C$2:$L$28,9,FALSE),0)</f>
        <v>0</v>
      </c>
      <c r="L229" s="49">
        <f>_xlfn.IFNA(VLOOKUP(Table2[[#This Row],[Website]],'Contacted Companies'!$C$2:$L$28,10,FALSE),0)</f>
        <v>0</v>
      </c>
      <c r="M229">
        <f>_xlfn.IFNA(VLOOKUP(Table2[[#This Row],[Website]],'Contacted Companies'!$C$2:$L$28,11,FALSE),0)</f>
        <v>0</v>
      </c>
      <c r="N229" s="87"/>
      <c r="O229" s="87"/>
      <c r="P229" s="87"/>
      <c r="Q229" s="87"/>
    </row>
    <row r="230" spans="1:17" x14ac:dyDescent="0.3">
      <c r="A230" s="27">
        <v>229</v>
      </c>
      <c r="B230" s="23" t="s">
        <v>1275</v>
      </c>
      <c r="C230" s="34" t="s">
        <v>1887</v>
      </c>
      <c r="D230" s="23">
        <f>IF('Final List'!$C230=0,0,1)</f>
        <v>1</v>
      </c>
      <c r="E230" s="23" t="s">
        <v>31</v>
      </c>
      <c r="F230" s="23"/>
      <c r="G230" s="49">
        <f>_xlfn.IFNA(VLOOKUP(Table2[[#This Row],[Website]],'Contacted Companies'!$C$2:$L$28,5,FALSE),0)</f>
        <v>0</v>
      </c>
      <c r="H230" s="49">
        <f>_xlfn.IFNA(VLOOKUP(Table2[[#This Row],[Website]],'Contacted Companies'!$C$2:$L$28,6,FALSE),0)</f>
        <v>0</v>
      </c>
      <c r="I230" s="48"/>
      <c r="J230" s="44"/>
      <c r="K230" s="49">
        <f>_xlfn.IFNA(VLOOKUP(Table2[[#This Row],[Website]],'Contacted Companies'!$C$2:$L$28,9,FALSE),0)</f>
        <v>0</v>
      </c>
      <c r="L230" s="49">
        <f>_xlfn.IFNA(VLOOKUP(Table2[[#This Row],[Website]],'Contacted Companies'!$C$2:$L$28,10,FALSE),0)</f>
        <v>0</v>
      </c>
      <c r="M230">
        <f>_xlfn.IFNA(VLOOKUP(Table2[[#This Row],[Website]],'Contacted Companies'!$C$2:$L$28,11,FALSE),0)</f>
        <v>0</v>
      </c>
      <c r="N230" s="87"/>
      <c r="O230" s="87"/>
      <c r="P230" s="87"/>
      <c r="Q230" s="87"/>
    </row>
    <row r="231" spans="1:17" x14ac:dyDescent="0.3">
      <c r="A231" s="28">
        <v>230</v>
      </c>
      <c r="B231" s="24" t="s">
        <v>1753</v>
      </c>
      <c r="C231" s="31" t="s">
        <v>1888</v>
      </c>
      <c r="D231" s="24">
        <f>IF('Final List'!$C231=0,0,1)</f>
        <v>1</v>
      </c>
      <c r="E231" s="24"/>
      <c r="F231" s="24"/>
      <c r="G231" s="49">
        <f>_xlfn.IFNA(VLOOKUP(Table2[[#This Row],[Website]],'Contacted Companies'!$C$2:$L$28,5,FALSE),0)</f>
        <v>0</v>
      </c>
      <c r="H231" s="49">
        <f>_xlfn.IFNA(VLOOKUP(Table2[[#This Row],[Website]],'Contacted Companies'!$C$2:$L$28,6,FALSE),0)</f>
        <v>0</v>
      </c>
      <c r="I231" s="49"/>
      <c r="J231" s="2"/>
      <c r="K231" s="49">
        <f>_xlfn.IFNA(VLOOKUP(Table2[[#This Row],[Website]],'Contacted Companies'!$C$2:$L$28,9,FALSE),0)</f>
        <v>0</v>
      </c>
      <c r="L231" s="49">
        <f>_xlfn.IFNA(VLOOKUP(Table2[[#This Row],[Website]],'Contacted Companies'!$C$2:$L$28,10,FALSE),0)</f>
        <v>0</v>
      </c>
      <c r="M231">
        <f>_xlfn.IFNA(VLOOKUP(Table2[[#This Row],[Website]],'Contacted Companies'!$C$2:$L$28,11,FALSE),0)</f>
        <v>0</v>
      </c>
      <c r="N231" s="87"/>
      <c r="O231" s="87"/>
      <c r="P231" s="87"/>
      <c r="Q231" s="87"/>
    </row>
    <row r="232" spans="1:17" x14ac:dyDescent="0.3">
      <c r="A232" s="27">
        <v>231</v>
      </c>
      <c r="B232" s="23" t="s">
        <v>1755</v>
      </c>
      <c r="C232" s="34" t="s">
        <v>1889</v>
      </c>
      <c r="D232" s="23">
        <f>IF('Final List'!$C232=0,0,1)</f>
        <v>1</v>
      </c>
      <c r="E232" s="23"/>
      <c r="F232" s="23"/>
      <c r="G232" s="49">
        <f>_xlfn.IFNA(VLOOKUP(Table2[[#This Row],[Website]],'Contacted Companies'!$C$2:$L$28,5,FALSE),0)</f>
        <v>0</v>
      </c>
      <c r="H232" s="49">
        <f>_xlfn.IFNA(VLOOKUP(Table2[[#This Row],[Website]],'Contacted Companies'!$C$2:$L$28,6,FALSE),0)</f>
        <v>0</v>
      </c>
      <c r="I232" s="48"/>
      <c r="J232" s="44"/>
      <c r="K232" s="49">
        <f>_xlfn.IFNA(VLOOKUP(Table2[[#This Row],[Website]],'Contacted Companies'!$C$2:$L$28,9,FALSE),0)</f>
        <v>0</v>
      </c>
      <c r="L232" s="49">
        <f>_xlfn.IFNA(VLOOKUP(Table2[[#This Row],[Website]],'Contacted Companies'!$C$2:$L$28,10,FALSE),0)</f>
        <v>0</v>
      </c>
      <c r="M232">
        <f>_xlfn.IFNA(VLOOKUP(Table2[[#This Row],[Website]],'Contacted Companies'!$C$2:$L$28,11,FALSE),0)</f>
        <v>0</v>
      </c>
      <c r="N232" s="87"/>
      <c r="O232" s="87"/>
      <c r="P232" s="87"/>
      <c r="Q232" s="87"/>
    </row>
    <row r="233" spans="1:17" x14ac:dyDescent="0.3">
      <c r="A233" s="28">
        <v>232</v>
      </c>
      <c r="B233" s="24" t="s">
        <v>1757</v>
      </c>
      <c r="C233" s="31" t="s">
        <v>1890</v>
      </c>
      <c r="D233" s="24">
        <f>IF('Final List'!$C233=0,0,1)</f>
        <v>1</v>
      </c>
      <c r="E233" s="24"/>
      <c r="F233" s="24"/>
      <c r="G233" s="49">
        <f>_xlfn.IFNA(VLOOKUP(Table2[[#This Row],[Website]],'Contacted Companies'!$C$2:$L$28,5,FALSE),0)</f>
        <v>0</v>
      </c>
      <c r="H233" s="49">
        <f>_xlfn.IFNA(VLOOKUP(Table2[[#This Row],[Website]],'Contacted Companies'!$C$2:$L$28,6,FALSE),0)</f>
        <v>0</v>
      </c>
      <c r="I233" s="49"/>
      <c r="J233" s="2"/>
      <c r="K233" s="49">
        <f>_xlfn.IFNA(VLOOKUP(Table2[[#This Row],[Website]],'Contacted Companies'!$C$2:$L$28,9,FALSE),0)</f>
        <v>0</v>
      </c>
      <c r="L233" s="49">
        <f>_xlfn.IFNA(VLOOKUP(Table2[[#This Row],[Website]],'Contacted Companies'!$C$2:$L$28,10,FALSE),0)</f>
        <v>0</v>
      </c>
      <c r="M233">
        <f>_xlfn.IFNA(VLOOKUP(Table2[[#This Row],[Website]],'Contacted Companies'!$C$2:$L$28,11,FALSE),0)</f>
        <v>0</v>
      </c>
      <c r="N233" s="87"/>
      <c r="O233" s="87"/>
      <c r="P233" s="87"/>
      <c r="Q233" s="87"/>
    </row>
    <row r="234" spans="1:17" x14ac:dyDescent="0.3">
      <c r="A234" s="27">
        <v>233</v>
      </c>
      <c r="B234" s="23" t="s">
        <v>1891</v>
      </c>
      <c r="C234" s="34"/>
      <c r="D234" s="23">
        <f>IF('Final List'!$C234=0,0,1)</f>
        <v>0</v>
      </c>
      <c r="E234" s="23"/>
      <c r="F234" s="23"/>
      <c r="G234" s="49">
        <f>_xlfn.IFNA(VLOOKUP(Table2[[#This Row],[Website]],'Contacted Companies'!$C$2:$L$28,5,FALSE),0)</f>
        <v>0</v>
      </c>
      <c r="H234" s="49">
        <f>_xlfn.IFNA(VLOOKUP(Table2[[#This Row],[Website]],'Contacted Companies'!$C$2:$L$28,6,FALSE),0)</f>
        <v>0</v>
      </c>
      <c r="I234" s="48"/>
      <c r="J234" s="44"/>
      <c r="K234" s="49">
        <f>_xlfn.IFNA(VLOOKUP(Table2[[#This Row],[Website]],'Contacted Companies'!$C$2:$L$28,9,FALSE),0)</f>
        <v>0</v>
      </c>
      <c r="L234" s="49">
        <f>_xlfn.IFNA(VLOOKUP(Table2[[#This Row],[Website]],'Contacted Companies'!$C$2:$L$28,10,FALSE),0)</f>
        <v>0</v>
      </c>
      <c r="M234">
        <f>_xlfn.IFNA(VLOOKUP(Table2[[#This Row],[Website]],'Contacted Companies'!$C$2:$L$28,11,FALSE),0)</f>
        <v>0</v>
      </c>
      <c r="N234" s="87"/>
      <c r="O234" s="87"/>
      <c r="P234" s="87"/>
      <c r="Q234" s="87"/>
    </row>
    <row r="235" spans="1:17" x14ac:dyDescent="0.3">
      <c r="A235" s="28">
        <v>234</v>
      </c>
      <c r="B235" s="24" t="s">
        <v>1801</v>
      </c>
      <c r="C235" s="31" t="s">
        <v>1892</v>
      </c>
      <c r="D235" s="24">
        <f>IF('Final List'!$C235=0,0,1)</f>
        <v>1</v>
      </c>
      <c r="E235" s="24"/>
      <c r="F235" s="24"/>
      <c r="G235" s="49">
        <f>_xlfn.IFNA(VLOOKUP(Table2[[#This Row],[Website]],'Contacted Companies'!$C$2:$L$28,5,FALSE),0)</f>
        <v>0</v>
      </c>
      <c r="H235" s="49">
        <f>_xlfn.IFNA(VLOOKUP(Table2[[#This Row],[Website]],'Contacted Companies'!$C$2:$L$28,6,FALSE),0)</f>
        <v>0</v>
      </c>
      <c r="I235" s="49"/>
      <c r="J235" s="2"/>
      <c r="K235" s="49">
        <f>_xlfn.IFNA(VLOOKUP(Table2[[#This Row],[Website]],'Contacted Companies'!$C$2:$L$28,9,FALSE),0)</f>
        <v>0</v>
      </c>
      <c r="L235" s="49">
        <f>_xlfn.IFNA(VLOOKUP(Table2[[#This Row],[Website]],'Contacted Companies'!$C$2:$L$28,10,FALSE),0)</f>
        <v>0</v>
      </c>
      <c r="M235">
        <f>_xlfn.IFNA(VLOOKUP(Table2[[#This Row],[Website]],'Contacted Companies'!$C$2:$L$28,11,FALSE),0)</f>
        <v>0</v>
      </c>
      <c r="N235" s="87"/>
      <c r="O235" s="87"/>
      <c r="P235" s="87"/>
      <c r="Q235" s="87"/>
    </row>
    <row r="236" spans="1:17" x14ac:dyDescent="0.3">
      <c r="A236" s="27">
        <v>235</v>
      </c>
      <c r="B236" s="23" t="s">
        <v>1768</v>
      </c>
      <c r="C236" s="34"/>
      <c r="D236" s="23">
        <f>IF('Final List'!$C236=0,0,1)</f>
        <v>0</v>
      </c>
      <c r="E236" s="23"/>
      <c r="F236" s="23"/>
      <c r="G236" s="49">
        <f>_xlfn.IFNA(VLOOKUP(Table2[[#This Row],[Website]],'Contacted Companies'!$C$2:$L$28,5,FALSE),0)</f>
        <v>0</v>
      </c>
      <c r="H236" s="49">
        <f>_xlfn.IFNA(VLOOKUP(Table2[[#This Row],[Website]],'Contacted Companies'!$C$2:$L$28,6,FALSE),0)</f>
        <v>0</v>
      </c>
      <c r="I236" s="48"/>
      <c r="J236" s="44"/>
      <c r="K236" s="49">
        <f>_xlfn.IFNA(VLOOKUP(Table2[[#This Row],[Website]],'Contacted Companies'!$C$2:$L$28,9,FALSE),0)</f>
        <v>0</v>
      </c>
      <c r="L236" s="49">
        <f>_xlfn.IFNA(VLOOKUP(Table2[[#This Row],[Website]],'Contacted Companies'!$C$2:$L$28,10,FALSE),0)</f>
        <v>0</v>
      </c>
      <c r="M236">
        <f>_xlfn.IFNA(VLOOKUP(Table2[[#This Row],[Website]],'Contacted Companies'!$C$2:$L$28,11,FALSE),0)</f>
        <v>0</v>
      </c>
      <c r="N236" s="87"/>
      <c r="O236" s="87"/>
      <c r="P236" s="87"/>
      <c r="Q236" s="87"/>
    </row>
    <row r="237" spans="1:17" x14ac:dyDescent="0.3">
      <c r="A237" s="28">
        <v>236</v>
      </c>
      <c r="B237" s="24" t="s">
        <v>1813</v>
      </c>
      <c r="C237" s="31" t="s">
        <v>1893</v>
      </c>
      <c r="D237" s="24">
        <f>IF('Final List'!$C237=0,0,1)</f>
        <v>1</v>
      </c>
      <c r="E237" s="24"/>
      <c r="F237" s="24"/>
      <c r="G237" s="49">
        <f>_xlfn.IFNA(VLOOKUP(Table2[[#This Row],[Website]],'Contacted Companies'!$C$2:$L$28,5,FALSE),0)</f>
        <v>0</v>
      </c>
      <c r="H237" s="49">
        <f>_xlfn.IFNA(VLOOKUP(Table2[[#This Row],[Website]],'Contacted Companies'!$C$2:$L$28,6,FALSE),0)</f>
        <v>0</v>
      </c>
      <c r="I237" s="49"/>
      <c r="J237" s="2"/>
      <c r="K237" s="49">
        <f>_xlfn.IFNA(VLOOKUP(Table2[[#This Row],[Website]],'Contacted Companies'!$C$2:$L$28,9,FALSE),0)</f>
        <v>0</v>
      </c>
      <c r="L237" s="49">
        <f>_xlfn.IFNA(VLOOKUP(Table2[[#This Row],[Website]],'Contacted Companies'!$C$2:$L$28,10,FALSE),0)</f>
        <v>0</v>
      </c>
      <c r="M237">
        <f>_xlfn.IFNA(VLOOKUP(Table2[[#This Row],[Website]],'Contacted Companies'!$C$2:$L$28,11,FALSE),0)</f>
        <v>0</v>
      </c>
      <c r="N237" s="87"/>
      <c r="O237" s="87"/>
      <c r="P237" s="87"/>
      <c r="Q237" s="87"/>
    </row>
    <row r="238" spans="1:17" x14ac:dyDescent="0.3">
      <c r="A238" s="27">
        <v>237</v>
      </c>
      <c r="B238" s="23" t="s">
        <v>1081</v>
      </c>
      <c r="C238" s="34" t="s">
        <v>1894</v>
      </c>
      <c r="D238" s="23">
        <f>IF('Final List'!$C238=0,0,1)</f>
        <v>1</v>
      </c>
      <c r="E238" s="23" t="s">
        <v>40</v>
      </c>
      <c r="F238" s="23"/>
      <c r="G238" s="49">
        <f>_xlfn.IFNA(VLOOKUP(Table2[[#This Row],[Website]],'Contacted Companies'!$C$2:$L$28,5,FALSE),0)</f>
        <v>0</v>
      </c>
      <c r="H238" s="49">
        <f>_xlfn.IFNA(VLOOKUP(Table2[[#This Row],[Website]],'Contacted Companies'!$C$2:$L$28,6,FALSE),0)</f>
        <v>0</v>
      </c>
      <c r="I238" s="48"/>
      <c r="J238" s="44"/>
      <c r="K238" s="49">
        <f>_xlfn.IFNA(VLOOKUP(Table2[[#This Row],[Website]],'Contacted Companies'!$C$2:$L$28,9,FALSE),0)</f>
        <v>0</v>
      </c>
      <c r="L238" s="49">
        <f>_xlfn.IFNA(VLOOKUP(Table2[[#This Row],[Website]],'Contacted Companies'!$C$2:$L$28,10,FALSE),0)</f>
        <v>0</v>
      </c>
      <c r="M238">
        <f>_xlfn.IFNA(VLOOKUP(Table2[[#This Row],[Website]],'Contacted Companies'!$C$2:$L$28,11,FALSE),0)</f>
        <v>0</v>
      </c>
      <c r="N238" s="87"/>
      <c r="O238" s="87"/>
      <c r="P238" s="87"/>
      <c r="Q238" s="87"/>
    </row>
    <row r="239" spans="1:17" x14ac:dyDescent="0.3">
      <c r="A239" s="28">
        <v>238</v>
      </c>
      <c r="B239" s="24" t="s">
        <v>1895</v>
      </c>
      <c r="C239" s="31" t="s">
        <v>1896</v>
      </c>
      <c r="D239" s="24">
        <f>IF('Final List'!$C239=0,0,1)</f>
        <v>1</v>
      </c>
      <c r="E239" s="24"/>
      <c r="F239" s="24"/>
      <c r="G239" s="49">
        <f>_xlfn.IFNA(VLOOKUP(Table2[[#This Row],[Website]],'Contacted Companies'!$C$2:$L$28,5,FALSE),0)</f>
        <v>0</v>
      </c>
      <c r="H239" s="49">
        <f>_xlfn.IFNA(VLOOKUP(Table2[[#This Row],[Website]],'Contacted Companies'!$C$2:$L$28,6,FALSE),0)</f>
        <v>0</v>
      </c>
      <c r="I239" s="49"/>
      <c r="J239" s="2"/>
      <c r="K239" s="49">
        <f>_xlfn.IFNA(VLOOKUP(Table2[[#This Row],[Website]],'Contacted Companies'!$C$2:$L$28,9,FALSE),0)</f>
        <v>0</v>
      </c>
      <c r="L239" s="49">
        <f>_xlfn.IFNA(VLOOKUP(Table2[[#This Row],[Website]],'Contacted Companies'!$C$2:$L$28,10,FALSE),0)</f>
        <v>0</v>
      </c>
      <c r="M239">
        <f>_xlfn.IFNA(VLOOKUP(Table2[[#This Row],[Website]],'Contacted Companies'!$C$2:$L$28,11,FALSE),0)</f>
        <v>0</v>
      </c>
      <c r="N239" s="87"/>
      <c r="O239" s="87"/>
      <c r="P239" s="87"/>
      <c r="Q239" s="87"/>
    </row>
    <row r="240" spans="1:17" x14ac:dyDescent="0.3">
      <c r="A240" s="27">
        <v>239</v>
      </c>
      <c r="B240" s="23" t="s">
        <v>1449</v>
      </c>
      <c r="C240" s="34" t="s">
        <v>1897</v>
      </c>
      <c r="D240" s="23">
        <f>IF('Final List'!$C240=0,0,1)</f>
        <v>1</v>
      </c>
      <c r="E240" s="23">
        <v>0</v>
      </c>
      <c r="F240" s="23"/>
      <c r="G240" s="49">
        <f>_xlfn.IFNA(VLOOKUP(Table2[[#This Row],[Website]],'Contacted Companies'!$C$2:$L$28,5,FALSE),0)</f>
        <v>0</v>
      </c>
      <c r="H240" s="49">
        <f>_xlfn.IFNA(VLOOKUP(Table2[[#This Row],[Website]],'Contacted Companies'!$C$2:$L$28,6,FALSE),0)</f>
        <v>0</v>
      </c>
      <c r="I240" s="48"/>
      <c r="J240" s="44"/>
      <c r="K240" s="49">
        <f>_xlfn.IFNA(VLOOKUP(Table2[[#This Row],[Website]],'Contacted Companies'!$C$2:$L$28,9,FALSE),0)</f>
        <v>0</v>
      </c>
      <c r="L240" s="49">
        <f>_xlfn.IFNA(VLOOKUP(Table2[[#This Row],[Website]],'Contacted Companies'!$C$2:$L$28,10,FALSE),0)</f>
        <v>0</v>
      </c>
      <c r="M240">
        <f>_xlfn.IFNA(VLOOKUP(Table2[[#This Row],[Website]],'Contacted Companies'!$C$2:$L$28,11,FALSE),0)</f>
        <v>0</v>
      </c>
      <c r="N240" s="87"/>
      <c r="O240" s="87"/>
      <c r="P240" s="87"/>
      <c r="Q240" s="87"/>
    </row>
    <row r="241" spans="1:17" x14ac:dyDescent="0.3">
      <c r="A241" s="28">
        <v>240</v>
      </c>
      <c r="B241" s="24" t="s">
        <v>1576</v>
      </c>
      <c r="C241" s="33" t="s">
        <v>1898</v>
      </c>
      <c r="D241" s="24">
        <f>IF('Final List'!$C241=0,0,1)</f>
        <v>1</v>
      </c>
      <c r="E241" s="24"/>
      <c r="F241" s="24"/>
      <c r="G241" s="49">
        <f>_xlfn.IFNA(VLOOKUP(Table2[[#This Row],[Website]],'Contacted Companies'!$C$2:$L$28,5,FALSE),0)</f>
        <v>0</v>
      </c>
      <c r="H241" s="49">
        <f>_xlfn.IFNA(VLOOKUP(Table2[[#This Row],[Website]],'Contacted Companies'!$C$2:$L$28,6,FALSE),0)</f>
        <v>0</v>
      </c>
      <c r="I241" s="49"/>
      <c r="J241" s="2"/>
      <c r="K241" s="49">
        <f>_xlfn.IFNA(VLOOKUP(Table2[[#This Row],[Website]],'Contacted Companies'!$C$2:$L$28,9,FALSE),0)</f>
        <v>0</v>
      </c>
      <c r="L241" s="49">
        <f>_xlfn.IFNA(VLOOKUP(Table2[[#This Row],[Website]],'Contacted Companies'!$C$2:$L$28,10,FALSE),0)</f>
        <v>0</v>
      </c>
      <c r="M241">
        <f>_xlfn.IFNA(VLOOKUP(Table2[[#This Row],[Website]],'Contacted Companies'!$C$2:$L$28,11,FALSE),0)</f>
        <v>0</v>
      </c>
      <c r="N241" s="87"/>
      <c r="O241" s="87"/>
      <c r="P241" s="87"/>
      <c r="Q241" s="87"/>
    </row>
    <row r="242" spans="1:17" x14ac:dyDescent="0.3">
      <c r="A242" s="27">
        <v>241</v>
      </c>
      <c r="B242" s="23" t="s">
        <v>1578</v>
      </c>
      <c r="C242" s="34"/>
      <c r="D242" s="23">
        <f>IF('Final List'!$C242=0,0,1)</f>
        <v>0</v>
      </c>
      <c r="E242" s="23"/>
      <c r="F242" s="23"/>
      <c r="G242" s="49">
        <f>_xlfn.IFNA(VLOOKUP(Table2[[#This Row],[Website]],'Contacted Companies'!$C$2:$L$28,5,FALSE),0)</f>
        <v>0</v>
      </c>
      <c r="H242" s="49">
        <f>_xlfn.IFNA(VLOOKUP(Table2[[#This Row],[Website]],'Contacted Companies'!$C$2:$L$28,6,FALSE),0)</f>
        <v>0</v>
      </c>
      <c r="I242" s="48"/>
      <c r="J242" s="44"/>
      <c r="K242" s="49">
        <f>_xlfn.IFNA(VLOOKUP(Table2[[#This Row],[Website]],'Contacted Companies'!$C$2:$L$28,9,FALSE),0)</f>
        <v>0</v>
      </c>
      <c r="L242" s="49">
        <f>_xlfn.IFNA(VLOOKUP(Table2[[#This Row],[Website]],'Contacted Companies'!$C$2:$L$28,10,FALSE),0)</f>
        <v>0</v>
      </c>
      <c r="M242">
        <f>_xlfn.IFNA(VLOOKUP(Table2[[#This Row],[Website]],'Contacted Companies'!$C$2:$L$28,11,FALSE),0)</f>
        <v>0</v>
      </c>
      <c r="N242" s="87"/>
      <c r="O242" s="87"/>
      <c r="P242" s="87"/>
      <c r="Q242" s="87"/>
    </row>
    <row r="243" spans="1:17" ht="86.4" x14ac:dyDescent="0.3">
      <c r="A243" s="28">
        <v>242</v>
      </c>
      <c r="B243" s="24" t="s">
        <v>842</v>
      </c>
      <c r="C243" s="31" t="s">
        <v>1899</v>
      </c>
      <c r="D243" s="24">
        <f>IF('Final List'!$C243=0,0,1)</f>
        <v>1</v>
      </c>
      <c r="E243" s="24" t="s">
        <v>40</v>
      </c>
      <c r="F243" s="24"/>
      <c r="G243" s="49" t="str">
        <f>_xlfn.IFNA(VLOOKUP(Table2[[#This Row],[Website]],'Contacted Companies'!$C$2:$L$28,5,FALSE),0)</f>
        <v>Lean Manufacturer of Durable products like springs, wire forms etc.</v>
      </c>
      <c r="H243" s="49" t="str">
        <f>_xlfn.IFNA(VLOOKUP(Table2[[#This Row],[Website]],'Contacted Companies'!$C$2:$L$28,6,FALSE),0)</f>
        <v>Compression springs, torsion springs, extension springs, wire forms, tines and reverse taper tines, sprial wound brush springs, hose guards, packaging.</v>
      </c>
      <c r="I243" s="49"/>
      <c r="J243" s="2"/>
      <c r="K243" s="49">
        <f>_xlfn.IFNA(VLOOKUP(Table2[[#This Row],[Website]],'Contacted Companies'!$C$2:$L$28,9,FALSE),0)</f>
        <v>0</v>
      </c>
      <c r="L243" s="49" t="str">
        <f>_xlfn.IFNA(VLOOKUP(Table2[[#This Row],[Website]],'Contacted Companies'!$C$2:$L$28,10,FALSE),0)</f>
        <v>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v>
      </c>
      <c r="M243" t="e">
        <f>_xlfn.IFNA(VLOOKUP(Table2[[#This Row],[Website]],'Contacted Companies'!$C$2:$L$28,11,FALSE),0)</f>
        <v>#REF!</v>
      </c>
      <c r="N243" s="87"/>
      <c r="O243" s="87"/>
      <c r="P243" s="87"/>
      <c r="Q243" s="87"/>
    </row>
    <row r="244" spans="1:17" x14ac:dyDescent="0.3">
      <c r="A244" s="27">
        <v>243</v>
      </c>
      <c r="B244" s="23" t="s">
        <v>1208</v>
      </c>
      <c r="C244" s="34" t="s">
        <v>1900</v>
      </c>
      <c r="D244" s="23">
        <f>IF('Final List'!$C244=0,0,1)</f>
        <v>1</v>
      </c>
      <c r="E244" s="23" t="s">
        <v>31</v>
      </c>
      <c r="F244" s="23"/>
      <c r="G244" s="49">
        <f>_xlfn.IFNA(VLOOKUP(Table2[[#This Row],[Website]],'Contacted Companies'!$C$2:$L$28,5,FALSE),0)</f>
        <v>0</v>
      </c>
      <c r="H244" s="49">
        <f>_xlfn.IFNA(VLOOKUP(Table2[[#This Row],[Website]],'Contacted Companies'!$C$2:$L$28,6,FALSE),0)</f>
        <v>0</v>
      </c>
      <c r="I244" s="48"/>
      <c r="J244" s="44"/>
      <c r="K244" s="49">
        <f>_xlfn.IFNA(VLOOKUP(Table2[[#This Row],[Website]],'Contacted Companies'!$C$2:$L$28,9,FALSE),0)</f>
        <v>0</v>
      </c>
      <c r="L244" s="49">
        <f>_xlfn.IFNA(VLOOKUP(Table2[[#This Row],[Website]],'Contacted Companies'!$C$2:$L$28,10,FALSE),0)</f>
        <v>0</v>
      </c>
      <c r="M244">
        <f>_xlfn.IFNA(VLOOKUP(Table2[[#This Row],[Website]],'Contacted Companies'!$C$2:$L$28,11,FALSE),0)</f>
        <v>0</v>
      </c>
      <c r="N244" s="87"/>
      <c r="O244" s="87"/>
      <c r="P244" s="87"/>
      <c r="Q244" s="87"/>
    </row>
    <row r="245" spans="1:17" x14ac:dyDescent="0.3">
      <c r="A245" s="28">
        <v>244</v>
      </c>
      <c r="B245" s="24" t="s">
        <v>1357</v>
      </c>
      <c r="C245" s="31" t="s">
        <v>1901</v>
      </c>
      <c r="D245" s="24">
        <f>IF('Final List'!$C245=0,0,1)</f>
        <v>1</v>
      </c>
      <c r="E245" s="24"/>
      <c r="F245" s="24"/>
      <c r="G245" s="49">
        <f>_xlfn.IFNA(VLOOKUP(Table2[[#This Row],[Website]],'Contacted Companies'!$C$2:$L$28,5,FALSE),0)</f>
        <v>0</v>
      </c>
      <c r="H245" s="49">
        <f>_xlfn.IFNA(VLOOKUP(Table2[[#This Row],[Website]],'Contacted Companies'!$C$2:$L$28,6,FALSE),0)</f>
        <v>0</v>
      </c>
      <c r="I245" s="49"/>
      <c r="J245" s="2"/>
      <c r="K245" s="49">
        <f>_xlfn.IFNA(VLOOKUP(Table2[[#This Row],[Website]],'Contacted Companies'!$C$2:$L$28,9,FALSE),0)</f>
        <v>0</v>
      </c>
      <c r="L245" s="49">
        <f>_xlfn.IFNA(VLOOKUP(Table2[[#This Row],[Website]],'Contacted Companies'!$C$2:$L$28,10,FALSE),0)</f>
        <v>0</v>
      </c>
      <c r="M245">
        <f>_xlfn.IFNA(VLOOKUP(Table2[[#This Row],[Website]],'Contacted Companies'!$C$2:$L$28,11,FALSE),0)</f>
        <v>0</v>
      </c>
      <c r="N245" s="87"/>
      <c r="O245" s="87"/>
      <c r="P245" s="87"/>
      <c r="Q245" s="87"/>
    </row>
    <row r="246" spans="1:17" x14ac:dyDescent="0.3">
      <c r="A246" s="27">
        <v>245</v>
      </c>
      <c r="B246" s="23" t="s">
        <v>1171</v>
      </c>
      <c r="C246" s="34">
        <v>0</v>
      </c>
      <c r="D246" s="23">
        <f>IF('Final List'!$C246=0,0,1)</f>
        <v>0</v>
      </c>
      <c r="E246" s="23"/>
      <c r="F246" s="23">
        <v>0</v>
      </c>
      <c r="G246" s="49">
        <f>_xlfn.IFNA(VLOOKUP(Table2[[#This Row],[Website]],'Contacted Companies'!$C$2:$L$28,5,FALSE),0)</f>
        <v>0</v>
      </c>
      <c r="H246" s="49">
        <f>_xlfn.IFNA(VLOOKUP(Table2[[#This Row],[Website]],'Contacted Companies'!$C$2:$L$28,6,FALSE),0)</f>
        <v>0</v>
      </c>
      <c r="I246" s="48"/>
      <c r="J246" s="44"/>
      <c r="K246" s="49">
        <f>_xlfn.IFNA(VLOOKUP(Table2[[#This Row],[Website]],'Contacted Companies'!$C$2:$L$28,9,FALSE),0)</f>
        <v>0</v>
      </c>
      <c r="L246" s="49">
        <f>_xlfn.IFNA(VLOOKUP(Table2[[#This Row],[Website]],'Contacted Companies'!$C$2:$L$28,10,FALSE),0)</f>
        <v>0</v>
      </c>
      <c r="M246">
        <f>_xlfn.IFNA(VLOOKUP(Table2[[#This Row],[Website]],'Contacted Companies'!$C$2:$L$28,11,FALSE),0)</f>
        <v>0</v>
      </c>
      <c r="N246" s="87"/>
      <c r="O246" s="87"/>
      <c r="P246" s="87"/>
      <c r="Q246" s="87"/>
    </row>
    <row r="247" spans="1:17" x14ac:dyDescent="0.3">
      <c r="A247" s="28">
        <v>246</v>
      </c>
      <c r="B247" s="24" t="s">
        <v>1782</v>
      </c>
      <c r="C247" s="31" t="s">
        <v>1902</v>
      </c>
      <c r="D247" s="24">
        <f>IF('Final List'!$C247=0,0,1)</f>
        <v>1</v>
      </c>
      <c r="E247" s="24"/>
      <c r="F247" s="24"/>
      <c r="G247" s="49">
        <f>_xlfn.IFNA(VLOOKUP(Table2[[#This Row],[Website]],'Contacted Companies'!$C$2:$L$28,5,FALSE),0)</f>
        <v>0</v>
      </c>
      <c r="H247" s="49">
        <f>_xlfn.IFNA(VLOOKUP(Table2[[#This Row],[Website]],'Contacted Companies'!$C$2:$L$28,6,FALSE),0)</f>
        <v>0</v>
      </c>
      <c r="I247" s="49"/>
      <c r="J247" s="2"/>
      <c r="K247" s="49">
        <f>_xlfn.IFNA(VLOOKUP(Table2[[#This Row],[Website]],'Contacted Companies'!$C$2:$L$28,9,FALSE),0)</f>
        <v>0</v>
      </c>
      <c r="L247" s="49">
        <f>_xlfn.IFNA(VLOOKUP(Table2[[#This Row],[Website]],'Contacted Companies'!$C$2:$L$28,10,FALSE),0)</f>
        <v>0</v>
      </c>
      <c r="M247">
        <f>_xlfn.IFNA(VLOOKUP(Table2[[#This Row],[Website]],'Contacted Companies'!$C$2:$L$28,11,FALSE),0)</f>
        <v>0</v>
      </c>
      <c r="N247" s="87"/>
      <c r="O247" s="87"/>
      <c r="P247" s="87"/>
      <c r="Q247" s="87"/>
    </row>
    <row r="248" spans="1:17" x14ac:dyDescent="0.3">
      <c r="A248" s="27">
        <v>247</v>
      </c>
      <c r="B248" s="23" t="s">
        <v>1830</v>
      </c>
      <c r="C248" s="34" t="s">
        <v>1903</v>
      </c>
      <c r="D248" s="23">
        <f>IF('Final List'!$C248=0,0,1)</f>
        <v>1</v>
      </c>
      <c r="E248" s="23"/>
      <c r="F248" s="23"/>
      <c r="G248" s="49">
        <f>_xlfn.IFNA(VLOOKUP(Table2[[#This Row],[Website]],'Contacted Companies'!$C$2:$L$28,5,FALSE),0)</f>
        <v>0</v>
      </c>
      <c r="H248" s="49">
        <f>_xlfn.IFNA(VLOOKUP(Table2[[#This Row],[Website]],'Contacted Companies'!$C$2:$L$28,6,FALSE),0)</f>
        <v>0</v>
      </c>
      <c r="I248" s="48"/>
      <c r="J248" s="44"/>
      <c r="K248" s="49">
        <f>_xlfn.IFNA(VLOOKUP(Table2[[#This Row],[Website]],'Contacted Companies'!$C$2:$L$28,9,FALSE),0)</f>
        <v>0</v>
      </c>
      <c r="L248" s="49">
        <f>_xlfn.IFNA(VLOOKUP(Table2[[#This Row],[Website]],'Contacted Companies'!$C$2:$L$28,10,FALSE),0)</f>
        <v>0</v>
      </c>
      <c r="M248">
        <f>_xlfn.IFNA(VLOOKUP(Table2[[#This Row],[Website]],'Contacted Companies'!$C$2:$L$28,11,FALSE),0)</f>
        <v>0</v>
      </c>
      <c r="N248" s="87"/>
      <c r="O248" s="87"/>
      <c r="P248" s="87"/>
      <c r="Q248" s="87"/>
    </row>
    <row r="249" spans="1:17" x14ac:dyDescent="0.3">
      <c r="A249" s="28">
        <v>248</v>
      </c>
      <c r="B249" s="24" t="s">
        <v>1241</v>
      </c>
      <c r="C249" s="31" t="s">
        <v>1904</v>
      </c>
      <c r="D249" s="24">
        <f>IF('Final List'!$C249=0,0,1)</f>
        <v>1</v>
      </c>
      <c r="E249" s="24" t="s">
        <v>31</v>
      </c>
      <c r="F249" s="24"/>
      <c r="G249" s="49">
        <f>_xlfn.IFNA(VLOOKUP(Table2[[#This Row],[Website]],'Contacted Companies'!$C$2:$L$28,5,FALSE),0)</f>
        <v>0</v>
      </c>
      <c r="H249" s="49">
        <f>_xlfn.IFNA(VLOOKUP(Table2[[#This Row],[Website]],'Contacted Companies'!$C$2:$L$28,6,FALSE),0)</f>
        <v>0</v>
      </c>
      <c r="I249" s="49"/>
      <c r="J249" s="2"/>
      <c r="K249" s="49">
        <f>_xlfn.IFNA(VLOOKUP(Table2[[#This Row],[Website]],'Contacted Companies'!$C$2:$L$28,9,FALSE),0)</f>
        <v>0</v>
      </c>
      <c r="L249" s="49">
        <f>_xlfn.IFNA(VLOOKUP(Table2[[#This Row],[Website]],'Contacted Companies'!$C$2:$L$28,10,FALSE),0)</f>
        <v>0</v>
      </c>
      <c r="M249">
        <f>_xlfn.IFNA(VLOOKUP(Table2[[#This Row],[Website]],'Contacted Companies'!$C$2:$L$28,11,FALSE),0)</f>
        <v>0</v>
      </c>
      <c r="N249" s="87"/>
      <c r="O249" s="87"/>
      <c r="P249" s="87"/>
      <c r="Q249" s="87"/>
    </row>
    <row r="250" spans="1:17" x14ac:dyDescent="0.3">
      <c r="A250" s="27">
        <v>249</v>
      </c>
      <c r="B250" s="23" t="s">
        <v>1173</v>
      </c>
      <c r="C250" s="34" t="s">
        <v>1905</v>
      </c>
      <c r="D250" s="23">
        <f>IF('Final List'!$C250=0,0,1)</f>
        <v>1</v>
      </c>
      <c r="E250" s="23" t="s">
        <v>40</v>
      </c>
      <c r="F250" s="23"/>
      <c r="G250" s="49">
        <f>_xlfn.IFNA(VLOOKUP(Table2[[#This Row],[Website]],'Contacted Companies'!$C$2:$L$28,5,FALSE),0)</f>
        <v>0</v>
      </c>
      <c r="H250" s="49">
        <f>_xlfn.IFNA(VLOOKUP(Table2[[#This Row],[Website]],'Contacted Companies'!$C$2:$L$28,6,FALSE),0)</f>
        <v>0</v>
      </c>
      <c r="I250" s="48"/>
      <c r="J250" s="44"/>
      <c r="K250" s="49">
        <f>_xlfn.IFNA(VLOOKUP(Table2[[#This Row],[Website]],'Contacted Companies'!$C$2:$L$28,9,FALSE),0)</f>
        <v>0</v>
      </c>
      <c r="L250" s="49">
        <f>_xlfn.IFNA(VLOOKUP(Table2[[#This Row],[Website]],'Contacted Companies'!$C$2:$L$28,10,FALSE),0)</f>
        <v>0</v>
      </c>
      <c r="M250">
        <f>_xlfn.IFNA(VLOOKUP(Table2[[#This Row],[Website]],'Contacted Companies'!$C$2:$L$28,11,FALSE),0)</f>
        <v>0</v>
      </c>
      <c r="N250" s="87"/>
      <c r="O250" s="87"/>
      <c r="P250" s="87"/>
      <c r="Q250" s="87"/>
    </row>
    <row r="251" spans="1:17" x14ac:dyDescent="0.3">
      <c r="A251" s="28">
        <v>250</v>
      </c>
      <c r="B251" s="24" t="s">
        <v>1603</v>
      </c>
      <c r="C251" s="31" t="s">
        <v>1906</v>
      </c>
      <c r="D251" s="24">
        <f>IF('Final List'!$C251=0,0,1)</f>
        <v>1</v>
      </c>
      <c r="E251" s="24"/>
      <c r="F251" s="24"/>
      <c r="G251" s="49">
        <f>_xlfn.IFNA(VLOOKUP(Table2[[#This Row],[Website]],'Contacted Companies'!$C$2:$L$28,5,FALSE),0)</f>
        <v>0</v>
      </c>
      <c r="H251" s="49">
        <f>_xlfn.IFNA(VLOOKUP(Table2[[#This Row],[Website]],'Contacted Companies'!$C$2:$L$28,6,FALSE),0)</f>
        <v>0</v>
      </c>
      <c r="I251" s="49"/>
      <c r="J251" s="2"/>
      <c r="K251" s="49">
        <f>_xlfn.IFNA(VLOOKUP(Table2[[#This Row],[Website]],'Contacted Companies'!$C$2:$L$28,9,FALSE),0)</f>
        <v>0</v>
      </c>
      <c r="L251" s="49">
        <f>_xlfn.IFNA(VLOOKUP(Table2[[#This Row],[Website]],'Contacted Companies'!$C$2:$L$28,10,FALSE),0)</f>
        <v>0</v>
      </c>
      <c r="M251">
        <f>_xlfn.IFNA(VLOOKUP(Table2[[#This Row],[Website]],'Contacted Companies'!$C$2:$L$28,11,FALSE),0)</f>
        <v>0</v>
      </c>
      <c r="N251" s="87"/>
      <c r="O251" s="87"/>
      <c r="P251" s="87"/>
      <c r="Q251" s="87"/>
    </row>
    <row r="252" spans="1:17" x14ac:dyDescent="0.3">
      <c r="A252" s="27">
        <v>251</v>
      </c>
      <c r="B252" s="23" t="s">
        <v>1244</v>
      </c>
      <c r="C252" s="34" t="s">
        <v>1907</v>
      </c>
      <c r="D252" s="23">
        <f>IF('Final List'!$C252=0,0,1)</f>
        <v>1</v>
      </c>
      <c r="E252" s="23" t="s">
        <v>31</v>
      </c>
      <c r="F252" s="23"/>
      <c r="G252" s="49">
        <f>_xlfn.IFNA(VLOOKUP(Table2[[#This Row],[Website]],'Contacted Companies'!$C$2:$L$28,5,FALSE),0)</f>
        <v>0</v>
      </c>
      <c r="H252" s="49">
        <f>_xlfn.IFNA(VLOOKUP(Table2[[#This Row],[Website]],'Contacted Companies'!$C$2:$L$28,6,FALSE),0)</f>
        <v>0</v>
      </c>
      <c r="I252" s="48"/>
      <c r="J252" s="44"/>
      <c r="K252" s="49">
        <f>_xlfn.IFNA(VLOOKUP(Table2[[#This Row],[Website]],'Contacted Companies'!$C$2:$L$28,9,FALSE),0)</f>
        <v>0</v>
      </c>
      <c r="L252" s="49">
        <f>_xlfn.IFNA(VLOOKUP(Table2[[#This Row],[Website]],'Contacted Companies'!$C$2:$L$28,10,FALSE),0)</f>
        <v>0</v>
      </c>
      <c r="M252">
        <f>_xlfn.IFNA(VLOOKUP(Table2[[#This Row],[Website]],'Contacted Companies'!$C$2:$L$28,11,FALSE),0)</f>
        <v>0</v>
      </c>
      <c r="N252" s="87"/>
      <c r="O252" s="87"/>
      <c r="P252" s="87"/>
      <c r="Q252" s="87"/>
    </row>
    <row r="253" spans="1:17" x14ac:dyDescent="0.3">
      <c r="A253" s="28">
        <v>252</v>
      </c>
      <c r="B253" s="24" t="s">
        <v>1607</v>
      </c>
      <c r="C253" s="31" t="s">
        <v>1908</v>
      </c>
      <c r="D253" s="24">
        <f>IF('Final List'!$C253=0,0,1)</f>
        <v>1</v>
      </c>
      <c r="E253" s="24"/>
      <c r="F253" s="24"/>
      <c r="G253" s="49">
        <f>_xlfn.IFNA(VLOOKUP(Table2[[#This Row],[Website]],'Contacted Companies'!$C$2:$L$28,5,FALSE),0)</f>
        <v>0</v>
      </c>
      <c r="H253" s="49">
        <f>_xlfn.IFNA(VLOOKUP(Table2[[#This Row],[Website]],'Contacted Companies'!$C$2:$L$28,6,FALSE),0)</f>
        <v>0</v>
      </c>
      <c r="I253" s="49"/>
      <c r="J253" s="2"/>
      <c r="K253" s="49">
        <f>_xlfn.IFNA(VLOOKUP(Table2[[#This Row],[Website]],'Contacted Companies'!$C$2:$L$28,9,FALSE),0)</f>
        <v>0</v>
      </c>
      <c r="L253" s="49">
        <f>_xlfn.IFNA(VLOOKUP(Table2[[#This Row],[Website]],'Contacted Companies'!$C$2:$L$28,10,FALSE),0)</f>
        <v>0</v>
      </c>
      <c r="M253">
        <f>_xlfn.IFNA(VLOOKUP(Table2[[#This Row],[Website]],'Contacted Companies'!$C$2:$L$28,11,FALSE),0)</f>
        <v>0</v>
      </c>
      <c r="N253" s="87"/>
      <c r="O253" s="87"/>
      <c r="P253" s="87"/>
      <c r="Q253" s="87"/>
    </row>
    <row r="254" spans="1:17" x14ac:dyDescent="0.3">
      <c r="A254" s="27">
        <v>253</v>
      </c>
      <c r="B254" s="23" t="s">
        <v>1909</v>
      </c>
      <c r="C254" s="34" t="s">
        <v>1910</v>
      </c>
      <c r="D254" s="23">
        <f>IF('Final List'!$C254=0,0,1)</f>
        <v>1</v>
      </c>
      <c r="E254" s="23"/>
      <c r="F254" s="23"/>
      <c r="G254" s="49">
        <f>_xlfn.IFNA(VLOOKUP(Table2[[#This Row],[Website]],'Contacted Companies'!$C$2:$L$28,5,FALSE),0)</f>
        <v>0</v>
      </c>
      <c r="H254" s="49">
        <f>_xlfn.IFNA(VLOOKUP(Table2[[#This Row],[Website]],'Contacted Companies'!$C$2:$L$28,6,FALSE),0)</f>
        <v>0</v>
      </c>
      <c r="I254" s="48"/>
      <c r="J254" s="44"/>
      <c r="K254" s="49">
        <f>_xlfn.IFNA(VLOOKUP(Table2[[#This Row],[Website]],'Contacted Companies'!$C$2:$L$28,9,FALSE),0)</f>
        <v>0</v>
      </c>
      <c r="L254" s="49">
        <f>_xlfn.IFNA(VLOOKUP(Table2[[#This Row],[Website]],'Contacted Companies'!$C$2:$L$28,10,FALSE),0)</f>
        <v>0</v>
      </c>
      <c r="M254">
        <f>_xlfn.IFNA(VLOOKUP(Table2[[#This Row],[Website]],'Contacted Companies'!$C$2:$L$28,11,FALSE),0)</f>
        <v>0</v>
      </c>
      <c r="N254" s="87"/>
      <c r="O254" s="87"/>
      <c r="P254" s="87"/>
      <c r="Q254" s="87"/>
    </row>
    <row r="255" spans="1:17" x14ac:dyDescent="0.3">
      <c r="A255" s="28">
        <v>254</v>
      </c>
      <c r="B255" s="24" t="s">
        <v>1176</v>
      </c>
      <c r="C255" s="31" t="s">
        <v>1911</v>
      </c>
      <c r="D255" s="24">
        <f>IF('Final List'!$C255=0,0,1)</f>
        <v>1</v>
      </c>
      <c r="E255" s="24" t="s">
        <v>31</v>
      </c>
      <c r="F255" s="24"/>
      <c r="G255" s="49">
        <f>_xlfn.IFNA(VLOOKUP(Table2[[#This Row],[Website]],'Contacted Companies'!$C$2:$L$28,5,FALSE),0)</f>
        <v>0</v>
      </c>
      <c r="H255" s="49">
        <f>_xlfn.IFNA(VLOOKUP(Table2[[#This Row],[Website]],'Contacted Companies'!$C$2:$L$28,6,FALSE),0)</f>
        <v>0</v>
      </c>
      <c r="I255" s="49"/>
      <c r="J255" s="2"/>
      <c r="K255" s="49">
        <f>_xlfn.IFNA(VLOOKUP(Table2[[#This Row],[Website]],'Contacted Companies'!$C$2:$L$28,9,FALSE),0)</f>
        <v>0</v>
      </c>
      <c r="L255" s="49">
        <f>_xlfn.IFNA(VLOOKUP(Table2[[#This Row],[Website]],'Contacted Companies'!$C$2:$L$28,10,FALSE),0)</f>
        <v>0</v>
      </c>
      <c r="M255">
        <f>_xlfn.IFNA(VLOOKUP(Table2[[#This Row],[Website]],'Contacted Companies'!$C$2:$L$28,11,FALSE),0)</f>
        <v>0</v>
      </c>
      <c r="N255" s="87"/>
      <c r="O255" s="87"/>
      <c r="P255" s="87"/>
      <c r="Q255" s="87"/>
    </row>
    <row r="256" spans="1:17" x14ac:dyDescent="0.3">
      <c r="A256" s="27">
        <v>255</v>
      </c>
      <c r="B256" s="23" t="s">
        <v>1178</v>
      </c>
      <c r="C256" s="32" t="s">
        <v>1912</v>
      </c>
      <c r="D256" s="23">
        <f>IF('Final List'!$C256=0,0,1)</f>
        <v>1</v>
      </c>
      <c r="E256" s="23"/>
      <c r="F256" s="23"/>
      <c r="G256" s="49">
        <f>_xlfn.IFNA(VLOOKUP(Table2[[#This Row],[Website]],'Contacted Companies'!$C$2:$L$28,5,FALSE),0)</f>
        <v>0</v>
      </c>
      <c r="H256" s="49">
        <f>_xlfn.IFNA(VLOOKUP(Table2[[#This Row],[Website]],'Contacted Companies'!$C$2:$L$28,6,FALSE),0)</f>
        <v>0</v>
      </c>
      <c r="I256" s="48"/>
      <c r="J256" s="44"/>
      <c r="K256" s="49">
        <f>_xlfn.IFNA(VLOOKUP(Table2[[#This Row],[Website]],'Contacted Companies'!$C$2:$L$28,9,FALSE),0)</f>
        <v>0</v>
      </c>
      <c r="L256" s="49">
        <f>_xlfn.IFNA(VLOOKUP(Table2[[#This Row],[Website]],'Contacted Companies'!$C$2:$L$28,10,FALSE),0)</f>
        <v>0</v>
      </c>
      <c r="M256">
        <f>_xlfn.IFNA(VLOOKUP(Table2[[#This Row],[Website]],'Contacted Companies'!$C$2:$L$28,11,FALSE),0)</f>
        <v>0</v>
      </c>
      <c r="N256" s="87"/>
      <c r="O256" s="87"/>
      <c r="P256" s="87"/>
      <c r="Q256" s="87"/>
    </row>
    <row r="257" spans="1:17" ht="259.2" x14ac:dyDescent="0.3">
      <c r="A257" s="28">
        <v>256</v>
      </c>
      <c r="B257" s="24" t="s">
        <v>848</v>
      </c>
      <c r="C257" s="31" t="s">
        <v>1913</v>
      </c>
      <c r="D257" s="24">
        <f>IF('Final List'!$C257=0,0,1)</f>
        <v>1</v>
      </c>
      <c r="E257" s="24" t="s">
        <v>31</v>
      </c>
      <c r="F257" s="24"/>
      <c r="G257" s="49" t="str">
        <f>_xlfn.IFNA(VLOOKUP(Table2[[#This Row],[Website]],'Contacted Companies'!$C$2:$L$28,5,FALSE),0)</f>
        <v>Manufacturing (OEM)</v>
      </c>
      <c r="H257" s="49" t="str">
        <f>_xlfn.IFNA(VLOOKUP(Table2[[#This Row],[Website]],'Contacted Companies'!$C$2:$L$28,6,FALSE),0)</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I257" s="49"/>
      <c r="J257" s="2"/>
      <c r="K257" s="49">
        <f>_xlfn.IFNA(VLOOKUP(Table2[[#This Row],[Website]],'Contacted Companies'!$C$2:$L$28,9,FALSE),0)</f>
        <v>0</v>
      </c>
      <c r="L257" s="49">
        <f>_xlfn.IFNA(VLOOKUP(Table2[[#This Row],[Website]],'Contacted Companies'!$C$2:$L$28,10,FALSE),0)</f>
        <v>0</v>
      </c>
      <c r="M257" t="e">
        <f>_xlfn.IFNA(VLOOKUP(Table2[[#This Row],[Website]],'Contacted Companies'!$C$2:$L$28,11,FALSE),0)</f>
        <v>#REF!</v>
      </c>
      <c r="N257" s="87"/>
      <c r="O257" s="87"/>
      <c r="P257" s="87"/>
      <c r="Q257" s="87"/>
    </row>
    <row r="258" spans="1:17" ht="216" x14ac:dyDescent="0.3">
      <c r="A258" s="27">
        <v>257</v>
      </c>
      <c r="B258" s="23" t="s">
        <v>807</v>
      </c>
      <c r="C258" s="34" t="s">
        <v>1914</v>
      </c>
      <c r="D258" s="23">
        <f>IF('Final List'!$C258=0,0,1)</f>
        <v>1</v>
      </c>
      <c r="E258" s="23" t="s">
        <v>31</v>
      </c>
      <c r="F258" s="23"/>
      <c r="G258" s="49" t="str">
        <f>_xlfn.IFNA(VLOOKUP(Table2[[#This Row],[Website]],'Contacted Companies'!$C$2:$L$28,5,FALSE),0)</f>
        <v>OEM</v>
      </c>
      <c r="H258" s="49" t="str">
        <f>_xlfn.IFNA(VLOOKUP(Table2[[#This Row],[Website]],'Contacted Companies'!$C$2:$L$28,6,FALSE),0)</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I258" s="48"/>
      <c r="J258" s="44"/>
      <c r="K258" s="49">
        <f>_xlfn.IFNA(VLOOKUP(Table2[[#This Row],[Website]],'Contacted Companies'!$C$2:$L$28,9,FALSE),0)</f>
        <v>0</v>
      </c>
      <c r="L258" s="49">
        <f>_xlfn.IFNA(VLOOKUP(Table2[[#This Row],[Website]],'Contacted Companies'!$C$2:$L$28,10,FALSE),0)</f>
        <v>0</v>
      </c>
      <c r="M258" t="e">
        <f>_xlfn.IFNA(VLOOKUP(Table2[[#This Row],[Website]],'Contacted Companies'!$C$2:$L$28,11,FALSE),0)</f>
        <v>#REF!</v>
      </c>
      <c r="N258" s="87"/>
      <c r="O258" s="87"/>
      <c r="P258" s="87"/>
      <c r="Q258" s="87"/>
    </row>
    <row r="259" spans="1:17" x14ac:dyDescent="0.3">
      <c r="A259" s="28">
        <v>258</v>
      </c>
      <c r="B259" s="24" t="s">
        <v>1622</v>
      </c>
      <c r="C259" s="31"/>
      <c r="D259" s="24">
        <f>IF('Final List'!$C259=0,0,1)</f>
        <v>0</v>
      </c>
      <c r="E259" s="24"/>
      <c r="F259" s="24"/>
      <c r="G259" s="49">
        <f>_xlfn.IFNA(VLOOKUP(Table2[[#This Row],[Website]],'Contacted Companies'!$C$2:$L$28,5,FALSE),0)</f>
        <v>0</v>
      </c>
      <c r="H259" s="49">
        <f>_xlfn.IFNA(VLOOKUP(Table2[[#This Row],[Website]],'Contacted Companies'!$C$2:$L$28,6,FALSE),0)</f>
        <v>0</v>
      </c>
      <c r="I259" s="49"/>
      <c r="J259" s="2"/>
      <c r="K259" s="49">
        <f>_xlfn.IFNA(VLOOKUP(Table2[[#This Row],[Website]],'Contacted Companies'!$C$2:$L$28,9,FALSE),0)</f>
        <v>0</v>
      </c>
      <c r="L259" s="49">
        <f>_xlfn.IFNA(VLOOKUP(Table2[[#This Row],[Website]],'Contacted Companies'!$C$2:$L$28,10,FALSE),0)</f>
        <v>0</v>
      </c>
      <c r="M259">
        <f>_xlfn.IFNA(VLOOKUP(Table2[[#This Row],[Website]],'Contacted Companies'!$C$2:$L$28,11,FALSE),0)</f>
        <v>0</v>
      </c>
      <c r="N259" s="87"/>
      <c r="O259" s="87"/>
      <c r="P259" s="87"/>
      <c r="Q259" s="87"/>
    </row>
    <row r="260" spans="1:17" x14ac:dyDescent="0.3">
      <c r="A260" s="27">
        <v>259</v>
      </c>
      <c r="B260" s="23" t="s">
        <v>1628</v>
      </c>
      <c r="C260" s="34"/>
      <c r="D260" s="23">
        <f>IF('Final List'!$C260=0,0,1)</f>
        <v>0</v>
      </c>
      <c r="E260" s="23"/>
      <c r="F260" s="23"/>
      <c r="G260" s="49">
        <f>_xlfn.IFNA(VLOOKUP(Table2[[#This Row],[Website]],'Contacted Companies'!$C$2:$L$28,5,FALSE),0)</f>
        <v>0</v>
      </c>
      <c r="H260" s="49">
        <f>_xlfn.IFNA(VLOOKUP(Table2[[#This Row],[Website]],'Contacted Companies'!$C$2:$L$28,6,FALSE),0)</f>
        <v>0</v>
      </c>
      <c r="I260" s="48"/>
      <c r="J260" s="44"/>
      <c r="K260" s="49">
        <f>_xlfn.IFNA(VLOOKUP(Table2[[#This Row],[Website]],'Contacted Companies'!$C$2:$L$28,9,FALSE),0)</f>
        <v>0</v>
      </c>
      <c r="L260" s="49">
        <f>_xlfn.IFNA(VLOOKUP(Table2[[#This Row],[Website]],'Contacted Companies'!$C$2:$L$28,10,FALSE),0)</f>
        <v>0</v>
      </c>
      <c r="M260">
        <f>_xlfn.IFNA(VLOOKUP(Table2[[#This Row],[Website]],'Contacted Companies'!$C$2:$L$28,11,FALSE),0)</f>
        <v>0</v>
      </c>
      <c r="N260" s="87"/>
      <c r="O260" s="87"/>
      <c r="P260" s="87"/>
      <c r="Q260" s="87"/>
    </row>
    <row r="261" spans="1:17" x14ac:dyDescent="0.3">
      <c r="A261" s="28">
        <v>260</v>
      </c>
      <c r="B261" s="24" t="s">
        <v>1625</v>
      </c>
      <c r="C261" s="31" t="s">
        <v>1915</v>
      </c>
      <c r="D261" s="24">
        <f>IF('Final List'!$C261=0,0,1)</f>
        <v>1</v>
      </c>
      <c r="E261" s="24"/>
      <c r="F261" s="24"/>
      <c r="G261" s="49">
        <f>_xlfn.IFNA(VLOOKUP(Table2[[#This Row],[Website]],'Contacted Companies'!$C$2:$L$28,5,FALSE),0)</f>
        <v>0</v>
      </c>
      <c r="H261" s="49">
        <f>_xlfn.IFNA(VLOOKUP(Table2[[#This Row],[Website]],'Contacted Companies'!$C$2:$L$28,6,FALSE),0)</f>
        <v>0</v>
      </c>
      <c r="I261" s="49"/>
      <c r="J261" s="2"/>
      <c r="K261" s="49">
        <f>_xlfn.IFNA(VLOOKUP(Table2[[#This Row],[Website]],'Contacted Companies'!$C$2:$L$28,9,FALSE),0)</f>
        <v>0</v>
      </c>
      <c r="L261" s="49">
        <f>_xlfn.IFNA(VLOOKUP(Table2[[#This Row],[Website]],'Contacted Companies'!$C$2:$L$28,10,FALSE),0)</f>
        <v>0</v>
      </c>
      <c r="M261">
        <f>_xlfn.IFNA(VLOOKUP(Table2[[#This Row],[Website]],'Contacted Companies'!$C$2:$L$28,11,FALSE),0)</f>
        <v>0</v>
      </c>
      <c r="N261" s="87"/>
      <c r="O261" s="87"/>
      <c r="P261" s="87"/>
      <c r="Q261" s="87"/>
    </row>
    <row r="262" spans="1:17" x14ac:dyDescent="0.3">
      <c r="A262" s="27">
        <v>261</v>
      </c>
      <c r="B262" s="23" t="s">
        <v>1916</v>
      </c>
      <c r="C262" s="34" t="s">
        <v>1917</v>
      </c>
      <c r="D262" s="23">
        <f>IF('Final List'!$C262=0,0,1)</f>
        <v>1</v>
      </c>
      <c r="E262" s="23" t="s">
        <v>31</v>
      </c>
      <c r="F262" s="23"/>
      <c r="G262" s="49">
        <f>_xlfn.IFNA(VLOOKUP(Table2[[#This Row],[Website]],'Contacted Companies'!$C$2:$L$28,5,FALSE),0)</f>
        <v>0</v>
      </c>
      <c r="H262" s="49">
        <f>_xlfn.IFNA(VLOOKUP(Table2[[#This Row],[Website]],'Contacted Companies'!$C$2:$L$28,6,FALSE),0)</f>
        <v>0</v>
      </c>
      <c r="I262" s="48"/>
      <c r="J262" s="44"/>
      <c r="K262" s="49">
        <f>_xlfn.IFNA(VLOOKUP(Table2[[#This Row],[Website]],'Contacted Companies'!$C$2:$L$28,9,FALSE),0)</f>
        <v>0</v>
      </c>
      <c r="L262" s="49">
        <f>_xlfn.IFNA(VLOOKUP(Table2[[#This Row],[Website]],'Contacted Companies'!$C$2:$L$28,10,FALSE),0)</f>
        <v>0</v>
      </c>
      <c r="M262">
        <f>_xlfn.IFNA(VLOOKUP(Table2[[#This Row],[Website]],'Contacted Companies'!$C$2:$L$28,11,FALSE),0)</f>
        <v>0</v>
      </c>
      <c r="N262" s="87"/>
      <c r="O262" s="87"/>
      <c r="P262" s="87"/>
      <c r="Q262" s="87"/>
    </row>
    <row r="263" spans="1:17" ht="115.2" x14ac:dyDescent="0.3">
      <c r="A263" s="28">
        <v>262</v>
      </c>
      <c r="B263" s="24" t="s">
        <v>851</v>
      </c>
      <c r="C263" s="31" t="s">
        <v>1918</v>
      </c>
      <c r="D263" s="24">
        <f>IF('Final List'!$C263=0,0,1)</f>
        <v>1</v>
      </c>
      <c r="E263" s="24" t="s">
        <v>31</v>
      </c>
      <c r="F263" s="24"/>
      <c r="G263" s="49" t="str">
        <f>_xlfn.IFNA(VLOOKUP(Table2[[#This Row],[Website]],'Contacted Companies'!$C$2:$L$28,5,FALSE),0)</f>
        <v>window treatment manufacturer</v>
      </c>
      <c r="H263" s="49" t="str">
        <f>_xlfn.IFNA(VLOOKUP(Table2[[#This Row],[Website]],'Contacted Companies'!$C$2:$L$28,6,FALSE),0)</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I263" s="49"/>
      <c r="J263" s="2"/>
      <c r="K263" s="49">
        <f>_xlfn.IFNA(VLOOKUP(Table2[[#This Row],[Website]],'Contacted Companies'!$C$2:$L$28,9,FALSE),0)</f>
        <v>0</v>
      </c>
      <c r="L263" s="49">
        <f>_xlfn.IFNA(VLOOKUP(Table2[[#This Row],[Website]],'Contacted Companies'!$C$2:$L$28,10,FALSE),0)</f>
        <v>0</v>
      </c>
      <c r="M263" t="e">
        <f>_xlfn.IFNA(VLOOKUP(Table2[[#This Row],[Website]],'Contacted Companies'!$C$2:$L$28,11,FALSE),0)</f>
        <v>#REF!</v>
      </c>
      <c r="N263" s="87"/>
      <c r="O263" s="87"/>
      <c r="P263" s="87"/>
      <c r="Q263" s="87"/>
    </row>
    <row r="264" spans="1:17" x14ac:dyDescent="0.3">
      <c r="A264" s="27">
        <v>263</v>
      </c>
      <c r="B264" s="23" t="s">
        <v>1473</v>
      </c>
      <c r="C264" s="34" t="s">
        <v>1919</v>
      </c>
      <c r="D264" s="23">
        <f>IF('Final List'!$C264=0,0,1)</f>
        <v>1</v>
      </c>
      <c r="E264" s="23"/>
      <c r="F264" s="23"/>
      <c r="G264" s="49">
        <f>_xlfn.IFNA(VLOOKUP(Table2[[#This Row],[Website]],'Contacted Companies'!$C$2:$L$28,5,FALSE),0)</f>
        <v>0</v>
      </c>
      <c r="H264" s="49">
        <f>_xlfn.IFNA(VLOOKUP(Table2[[#This Row],[Website]],'Contacted Companies'!$C$2:$L$28,6,FALSE),0)</f>
        <v>0</v>
      </c>
      <c r="I264" s="48"/>
      <c r="J264" s="44"/>
      <c r="K264" s="49">
        <f>_xlfn.IFNA(VLOOKUP(Table2[[#This Row],[Website]],'Contacted Companies'!$C$2:$L$28,9,FALSE),0)</f>
        <v>0</v>
      </c>
      <c r="L264" s="49">
        <f>_xlfn.IFNA(VLOOKUP(Table2[[#This Row],[Website]],'Contacted Companies'!$C$2:$L$28,10,FALSE),0)</f>
        <v>0</v>
      </c>
      <c r="M264">
        <f>_xlfn.IFNA(VLOOKUP(Table2[[#This Row],[Website]],'Contacted Companies'!$C$2:$L$28,11,FALSE),0)</f>
        <v>0</v>
      </c>
      <c r="N264" s="87"/>
      <c r="O264" s="87"/>
      <c r="P264" s="87"/>
      <c r="Q264" s="87"/>
    </row>
    <row r="265" spans="1:17" x14ac:dyDescent="0.3">
      <c r="A265" s="28">
        <v>264</v>
      </c>
      <c r="B265" s="24" t="s">
        <v>1639</v>
      </c>
      <c r="C265" s="31" t="s">
        <v>1920</v>
      </c>
      <c r="D265" s="24">
        <f>IF('Final List'!$C265=0,0,1)</f>
        <v>1</v>
      </c>
      <c r="E265" s="24"/>
      <c r="F265" s="24"/>
      <c r="G265" s="49">
        <f>_xlfn.IFNA(VLOOKUP(Table2[[#This Row],[Website]],'Contacted Companies'!$C$2:$L$28,5,FALSE),0)</f>
        <v>0</v>
      </c>
      <c r="H265" s="49">
        <f>_xlfn.IFNA(VLOOKUP(Table2[[#This Row],[Website]],'Contacted Companies'!$C$2:$L$28,6,FALSE),0)</f>
        <v>0</v>
      </c>
      <c r="I265" s="49"/>
      <c r="J265" s="2"/>
      <c r="K265" s="49">
        <f>_xlfn.IFNA(VLOOKUP(Table2[[#This Row],[Website]],'Contacted Companies'!$C$2:$L$28,9,FALSE),0)</f>
        <v>0</v>
      </c>
      <c r="L265" s="49">
        <f>_xlfn.IFNA(VLOOKUP(Table2[[#This Row],[Website]],'Contacted Companies'!$C$2:$L$28,10,FALSE),0)</f>
        <v>0</v>
      </c>
      <c r="M265">
        <f>_xlfn.IFNA(VLOOKUP(Table2[[#This Row],[Website]],'Contacted Companies'!$C$2:$L$28,11,FALSE),0)</f>
        <v>0</v>
      </c>
      <c r="N265" s="87"/>
      <c r="O265" s="87"/>
      <c r="P265" s="87"/>
      <c r="Q265" s="87"/>
    </row>
    <row r="266" spans="1:17" x14ac:dyDescent="0.3">
      <c r="A266" s="27">
        <v>265</v>
      </c>
      <c r="B266" s="23" t="s">
        <v>1789</v>
      </c>
      <c r="C266" s="34" t="s">
        <v>1921</v>
      </c>
      <c r="D266" s="23">
        <f>IF('Final List'!$C266=0,0,1)</f>
        <v>1</v>
      </c>
      <c r="E266" s="23"/>
      <c r="F266" s="23"/>
      <c r="G266" s="49">
        <f>_xlfn.IFNA(VLOOKUP(Table2[[#This Row],[Website]],'Contacted Companies'!$C$2:$L$28,5,FALSE),0)</f>
        <v>0</v>
      </c>
      <c r="H266" s="49">
        <f>_xlfn.IFNA(VLOOKUP(Table2[[#This Row],[Website]],'Contacted Companies'!$C$2:$L$28,6,FALSE),0)</f>
        <v>0</v>
      </c>
      <c r="I266" s="48"/>
      <c r="J266" s="44"/>
      <c r="K266" s="49">
        <f>_xlfn.IFNA(VLOOKUP(Table2[[#This Row],[Website]],'Contacted Companies'!$C$2:$L$28,9,FALSE),0)</f>
        <v>0</v>
      </c>
      <c r="L266" s="49">
        <f>_xlfn.IFNA(VLOOKUP(Table2[[#This Row],[Website]],'Contacted Companies'!$C$2:$L$28,10,FALSE),0)</f>
        <v>0</v>
      </c>
      <c r="M266">
        <f>_xlfn.IFNA(VLOOKUP(Table2[[#This Row],[Website]],'Contacted Companies'!$C$2:$L$28,11,FALSE),0)</f>
        <v>0</v>
      </c>
      <c r="N266" s="87"/>
      <c r="O266" s="87"/>
      <c r="P266" s="87"/>
      <c r="Q266" s="87"/>
    </row>
    <row r="267" spans="1:17" x14ac:dyDescent="0.3">
      <c r="A267" s="28">
        <v>266</v>
      </c>
      <c r="B267" s="24" t="s">
        <v>1922</v>
      </c>
      <c r="C267" s="31" t="s">
        <v>1923</v>
      </c>
      <c r="D267" s="24">
        <f>IF('Final List'!$C267=0,0,1)</f>
        <v>1</v>
      </c>
      <c r="E267" s="24"/>
      <c r="F267" s="24"/>
      <c r="G267" s="49">
        <f>_xlfn.IFNA(VLOOKUP(Table2[[#This Row],[Website]],'Contacted Companies'!$C$2:$L$28,5,FALSE),0)</f>
        <v>0</v>
      </c>
      <c r="H267" s="49">
        <f>_xlfn.IFNA(VLOOKUP(Table2[[#This Row],[Website]],'Contacted Companies'!$C$2:$L$28,6,FALSE),0)</f>
        <v>0</v>
      </c>
      <c r="I267" s="49"/>
      <c r="J267" s="2"/>
      <c r="K267" s="49">
        <f>_xlfn.IFNA(VLOOKUP(Table2[[#This Row],[Website]],'Contacted Companies'!$C$2:$L$28,9,FALSE),0)</f>
        <v>0</v>
      </c>
      <c r="L267" s="49">
        <f>_xlfn.IFNA(VLOOKUP(Table2[[#This Row],[Website]],'Contacted Companies'!$C$2:$L$28,10,FALSE),0)</f>
        <v>0</v>
      </c>
      <c r="M267">
        <f>_xlfn.IFNA(VLOOKUP(Table2[[#This Row],[Website]],'Contacted Companies'!$C$2:$L$28,11,FALSE),0)</f>
        <v>0</v>
      </c>
      <c r="N267" s="87"/>
      <c r="O267" s="87"/>
      <c r="P267" s="87"/>
      <c r="Q267" s="87"/>
    </row>
    <row r="268" spans="1:17" x14ac:dyDescent="0.3">
      <c r="A268" s="27">
        <v>267</v>
      </c>
      <c r="B268" s="23" t="s">
        <v>1816</v>
      </c>
      <c r="C268" s="34" t="s">
        <v>1924</v>
      </c>
      <c r="D268" s="23">
        <f>IF('Final List'!$C268=0,0,1)</f>
        <v>1</v>
      </c>
      <c r="E268" s="23"/>
      <c r="F268" s="23"/>
      <c r="G268" s="49">
        <f>_xlfn.IFNA(VLOOKUP(Table2[[#This Row],[Website]],'Contacted Companies'!$C$2:$L$28,5,FALSE),0)</f>
        <v>0</v>
      </c>
      <c r="H268" s="49">
        <f>_xlfn.IFNA(VLOOKUP(Table2[[#This Row],[Website]],'Contacted Companies'!$C$2:$L$28,6,FALSE),0)</f>
        <v>0</v>
      </c>
      <c r="I268" s="48"/>
      <c r="J268" s="44"/>
      <c r="K268" s="49">
        <f>_xlfn.IFNA(VLOOKUP(Table2[[#This Row],[Website]],'Contacted Companies'!$C$2:$L$28,9,FALSE),0)</f>
        <v>0</v>
      </c>
      <c r="L268" s="49">
        <f>_xlfn.IFNA(VLOOKUP(Table2[[#This Row],[Website]],'Contacted Companies'!$C$2:$L$28,10,FALSE),0)</f>
        <v>0</v>
      </c>
      <c r="M268">
        <f>_xlfn.IFNA(VLOOKUP(Table2[[#This Row],[Website]],'Contacted Companies'!$C$2:$L$28,11,FALSE),0)</f>
        <v>0</v>
      </c>
      <c r="N268" s="87"/>
      <c r="O268" s="87"/>
      <c r="P268" s="87"/>
      <c r="Q268" s="87"/>
    </row>
    <row r="269" spans="1:17" x14ac:dyDescent="0.3">
      <c r="A269" s="28">
        <v>268</v>
      </c>
      <c r="B269" s="24" t="s">
        <v>1925</v>
      </c>
      <c r="C269" s="33" t="s">
        <v>1926</v>
      </c>
      <c r="D269" s="24">
        <f>IF('Final List'!$C269=0,0,1)</f>
        <v>1</v>
      </c>
      <c r="E269" s="24"/>
      <c r="F269" s="24"/>
      <c r="G269" s="49">
        <f>_xlfn.IFNA(VLOOKUP(Table2[[#This Row],[Website]],'Contacted Companies'!$C$2:$L$28,5,FALSE),0)</f>
        <v>0</v>
      </c>
      <c r="H269" s="49">
        <f>_xlfn.IFNA(VLOOKUP(Table2[[#This Row],[Website]],'Contacted Companies'!$C$2:$L$28,6,FALSE),0)</f>
        <v>0</v>
      </c>
      <c r="I269" s="49"/>
      <c r="J269" s="2"/>
      <c r="K269" s="49">
        <f>_xlfn.IFNA(VLOOKUP(Table2[[#This Row],[Website]],'Contacted Companies'!$C$2:$L$28,9,FALSE),0)</f>
        <v>0</v>
      </c>
      <c r="L269" s="49">
        <f>_xlfn.IFNA(VLOOKUP(Table2[[#This Row],[Website]],'Contacted Companies'!$C$2:$L$28,10,FALSE),0)</f>
        <v>0</v>
      </c>
      <c r="M269">
        <f>_xlfn.IFNA(VLOOKUP(Table2[[#This Row],[Website]],'Contacted Companies'!$C$2:$L$28,11,FALSE),0)</f>
        <v>0</v>
      </c>
      <c r="N269" s="87"/>
      <c r="O269" s="87"/>
      <c r="P269" s="87"/>
      <c r="Q269" s="87"/>
    </row>
    <row r="270" spans="1:17" x14ac:dyDescent="0.3">
      <c r="A270" s="27">
        <v>269</v>
      </c>
      <c r="B270" s="23" t="s">
        <v>1180</v>
      </c>
      <c r="C270" s="34" t="s">
        <v>1927</v>
      </c>
      <c r="D270" s="23">
        <f>IF('Final List'!$C270=0,0,1)</f>
        <v>1</v>
      </c>
      <c r="E270" s="23" t="s">
        <v>31</v>
      </c>
      <c r="F270" s="23"/>
      <c r="G270" s="49">
        <f>_xlfn.IFNA(VLOOKUP(Table2[[#This Row],[Website]],'Contacted Companies'!$C$2:$L$28,5,FALSE),0)</f>
        <v>0</v>
      </c>
      <c r="H270" s="49">
        <f>_xlfn.IFNA(VLOOKUP(Table2[[#This Row],[Website]],'Contacted Companies'!$C$2:$L$28,6,FALSE),0)</f>
        <v>0</v>
      </c>
      <c r="I270" s="48"/>
      <c r="J270" s="44"/>
      <c r="K270" s="49">
        <f>_xlfn.IFNA(VLOOKUP(Table2[[#This Row],[Website]],'Contacted Companies'!$C$2:$L$28,9,FALSE),0)</f>
        <v>0</v>
      </c>
      <c r="L270" s="49">
        <f>_xlfn.IFNA(VLOOKUP(Table2[[#This Row],[Website]],'Contacted Companies'!$C$2:$L$28,10,FALSE),0)</f>
        <v>0</v>
      </c>
      <c r="M270">
        <f>_xlfn.IFNA(VLOOKUP(Table2[[#This Row],[Website]],'Contacted Companies'!$C$2:$L$28,11,FALSE),0)</f>
        <v>0</v>
      </c>
      <c r="N270" s="87"/>
      <c r="O270" s="87"/>
      <c r="P270" s="87"/>
      <c r="Q270" s="87"/>
    </row>
    <row r="271" spans="1:17" x14ac:dyDescent="0.3">
      <c r="A271" s="28">
        <v>270</v>
      </c>
      <c r="B271" s="24" t="s">
        <v>1249</v>
      </c>
      <c r="C271" s="31" t="s">
        <v>1928</v>
      </c>
      <c r="D271" s="24">
        <f>IF('Final List'!$C271=0,0,1)</f>
        <v>1</v>
      </c>
      <c r="E271" s="24" t="s">
        <v>31</v>
      </c>
      <c r="F271" s="24"/>
      <c r="G271" s="49">
        <f>_xlfn.IFNA(VLOOKUP(Table2[[#This Row],[Website]],'Contacted Companies'!$C$2:$L$28,5,FALSE),0)</f>
        <v>0</v>
      </c>
      <c r="H271" s="49">
        <f>_xlfn.IFNA(VLOOKUP(Table2[[#This Row],[Website]],'Contacted Companies'!$C$2:$L$28,6,FALSE),0)</f>
        <v>0</v>
      </c>
      <c r="I271" s="49"/>
      <c r="J271" s="2"/>
      <c r="K271" s="49">
        <f>_xlfn.IFNA(VLOOKUP(Table2[[#This Row],[Website]],'Contacted Companies'!$C$2:$L$28,9,FALSE),0)</f>
        <v>0</v>
      </c>
      <c r="L271" s="49">
        <f>_xlfn.IFNA(VLOOKUP(Table2[[#This Row],[Website]],'Contacted Companies'!$C$2:$L$28,10,FALSE),0)</f>
        <v>0</v>
      </c>
      <c r="M271">
        <f>_xlfn.IFNA(VLOOKUP(Table2[[#This Row],[Website]],'Contacted Companies'!$C$2:$L$28,11,FALSE),0)</f>
        <v>0</v>
      </c>
      <c r="N271" s="87"/>
      <c r="O271" s="87"/>
      <c r="P271" s="87"/>
      <c r="Q271" s="87"/>
    </row>
    <row r="272" spans="1:17" x14ac:dyDescent="0.3">
      <c r="A272" s="27">
        <v>271</v>
      </c>
      <c r="B272" s="23" t="s">
        <v>1929</v>
      </c>
      <c r="C272" s="34">
        <v>0</v>
      </c>
      <c r="D272" s="23">
        <f>IF('Final List'!$C272=0,0,1)</f>
        <v>0</v>
      </c>
      <c r="E272" s="23"/>
      <c r="F272" s="23"/>
      <c r="G272" s="49">
        <f>_xlfn.IFNA(VLOOKUP(Table2[[#This Row],[Website]],'Contacted Companies'!$C$2:$L$28,5,FALSE),0)</f>
        <v>0</v>
      </c>
      <c r="H272" s="49">
        <f>_xlfn.IFNA(VLOOKUP(Table2[[#This Row],[Website]],'Contacted Companies'!$C$2:$L$28,6,FALSE),0)</f>
        <v>0</v>
      </c>
      <c r="I272" s="48"/>
      <c r="J272" s="44"/>
      <c r="K272" s="49">
        <f>_xlfn.IFNA(VLOOKUP(Table2[[#This Row],[Website]],'Contacted Companies'!$C$2:$L$28,9,FALSE),0)</f>
        <v>0</v>
      </c>
      <c r="L272" s="49">
        <f>_xlfn.IFNA(VLOOKUP(Table2[[#This Row],[Website]],'Contacted Companies'!$C$2:$L$28,10,FALSE),0)</f>
        <v>0</v>
      </c>
      <c r="M272">
        <f>_xlfn.IFNA(VLOOKUP(Table2[[#This Row],[Website]],'Contacted Companies'!$C$2:$L$28,11,FALSE),0)</f>
        <v>0</v>
      </c>
      <c r="N272" s="87"/>
      <c r="O272" s="87"/>
      <c r="P272" s="87"/>
      <c r="Q272" s="87"/>
    </row>
    <row r="273" spans="1:17" x14ac:dyDescent="0.3">
      <c r="A273" s="28">
        <v>272</v>
      </c>
      <c r="B273" s="24" t="s">
        <v>1363</v>
      </c>
      <c r="C273" s="31" t="s">
        <v>1930</v>
      </c>
      <c r="D273" s="24">
        <f>IF('Final List'!$C273=0,0,1)</f>
        <v>1</v>
      </c>
      <c r="E273" s="24"/>
      <c r="F273" s="24"/>
      <c r="G273" s="49">
        <f>_xlfn.IFNA(VLOOKUP(Table2[[#This Row],[Website]],'Contacted Companies'!$C$2:$L$28,5,FALSE),0)</f>
        <v>0</v>
      </c>
      <c r="H273" s="49">
        <f>_xlfn.IFNA(VLOOKUP(Table2[[#This Row],[Website]],'Contacted Companies'!$C$2:$L$28,6,FALSE),0)</f>
        <v>0</v>
      </c>
      <c r="I273" s="49"/>
      <c r="J273" s="2"/>
      <c r="K273" s="49">
        <f>_xlfn.IFNA(VLOOKUP(Table2[[#This Row],[Website]],'Contacted Companies'!$C$2:$L$28,9,FALSE),0)</f>
        <v>0</v>
      </c>
      <c r="L273" s="49">
        <f>_xlfn.IFNA(VLOOKUP(Table2[[#This Row],[Website]],'Contacted Companies'!$C$2:$L$28,10,FALSE),0)</f>
        <v>0</v>
      </c>
      <c r="M273">
        <f>_xlfn.IFNA(VLOOKUP(Table2[[#This Row],[Website]],'Contacted Companies'!$C$2:$L$28,11,FALSE),0)</f>
        <v>0</v>
      </c>
      <c r="N273" s="87"/>
      <c r="O273" s="87"/>
      <c r="P273" s="87"/>
      <c r="Q273" s="87"/>
    </row>
    <row r="274" spans="1:17" x14ac:dyDescent="0.3">
      <c r="A274" s="27">
        <v>273</v>
      </c>
      <c r="B274" s="23" t="s">
        <v>1791</v>
      </c>
      <c r="C274" s="34" t="s">
        <v>1931</v>
      </c>
      <c r="D274" s="23">
        <f>IF('Final List'!$C274=0,0,1)</f>
        <v>1</v>
      </c>
      <c r="E274" s="23"/>
      <c r="F274" s="23"/>
      <c r="G274" s="49">
        <f>_xlfn.IFNA(VLOOKUP(Table2[[#This Row],[Website]],'Contacted Companies'!$C$2:$L$28,5,FALSE),0)</f>
        <v>0</v>
      </c>
      <c r="H274" s="49">
        <f>_xlfn.IFNA(VLOOKUP(Table2[[#This Row],[Website]],'Contacted Companies'!$C$2:$L$28,6,FALSE),0)</f>
        <v>0</v>
      </c>
      <c r="I274" s="48"/>
      <c r="J274" s="44"/>
      <c r="K274" s="49">
        <f>_xlfn.IFNA(VLOOKUP(Table2[[#This Row],[Website]],'Contacted Companies'!$C$2:$L$28,9,FALSE),0)</f>
        <v>0</v>
      </c>
      <c r="L274" s="49">
        <f>_xlfn.IFNA(VLOOKUP(Table2[[#This Row],[Website]],'Contacted Companies'!$C$2:$L$28,10,FALSE),0)</f>
        <v>0</v>
      </c>
      <c r="M274">
        <f>_xlfn.IFNA(VLOOKUP(Table2[[#This Row],[Website]],'Contacted Companies'!$C$2:$L$28,11,FALSE),0)</f>
        <v>0</v>
      </c>
      <c r="N274" s="87"/>
      <c r="O274" s="87"/>
      <c r="P274" s="87"/>
      <c r="Q274" s="87"/>
    </row>
    <row r="275" spans="1:17" x14ac:dyDescent="0.3">
      <c r="A275" s="28">
        <v>274</v>
      </c>
      <c r="B275" s="24" t="s">
        <v>1432</v>
      </c>
      <c r="C275" s="31">
        <v>0</v>
      </c>
      <c r="D275" s="24">
        <f>IF('Final List'!$C275=0,0,1)</f>
        <v>0</v>
      </c>
      <c r="E275" s="24"/>
      <c r="F275" s="24">
        <v>0</v>
      </c>
      <c r="G275" s="49">
        <f>_xlfn.IFNA(VLOOKUP(Table2[[#This Row],[Website]],'Contacted Companies'!$C$2:$L$28,5,FALSE),0)</f>
        <v>0</v>
      </c>
      <c r="H275" s="49">
        <f>_xlfn.IFNA(VLOOKUP(Table2[[#This Row],[Website]],'Contacted Companies'!$C$2:$L$28,6,FALSE),0)</f>
        <v>0</v>
      </c>
      <c r="I275" s="49"/>
      <c r="J275" s="2"/>
      <c r="K275" s="49">
        <f>_xlfn.IFNA(VLOOKUP(Table2[[#This Row],[Website]],'Contacted Companies'!$C$2:$L$28,9,FALSE),0)</f>
        <v>0</v>
      </c>
      <c r="L275" s="49">
        <f>_xlfn.IFNA(VLOOKUP(Table2[[#This Row],[Website]],'Contacted Companies'!$C$2:$L$28,10,FALSE),0)</f>
        <v>0</v>
      </c>
      <c r="M275">
        <f>_xlfn.IFNA(VLOOKUP(Table2[[#This Row],[Website]],'Contacted Companies'!$C$2:$L$28,11,FALSE),0)</f>
        <v>0</v>
      </c>
      <c r="N275" s="87"/>
      <c r="O275" s="87"/>
      <c r="P275" s="87"/>
      <c r="Q275" s="87"/>
    </row>
    <row r="276" spans="1:17" x14ac:dyDescent="0.3">
      <c r="A276" s="27">
        <v>275</v>
      </c>
      <c r="B276" s="23" t="s">
        <v>1932</v>
      </c>
      <c r="C276" s="34">
        <v>0</v>
      </c>
      <c r="D276" s="23">
        <f>IF('Final List'!$C276=0,0,1)</f>
        <v>0</v>
      </c>
      <c r="E276" s="23"/>
      <c r="F276" s="23"/>
      <c r="G276" s="49">
        <f>_xlfn.IFNA(VLOOKUP(Table2[[#This Row],[Website]],'Contacted Companies'!$C$2:$L$28,5,FALSE),0)</f>
        <v>0</v>
      </c>
      <c r="H276" s="49">
        <f>_xlfn.IFNA(VLOOKUP(Table2[[#This Row],[Website]],'Contacted Companies'!$C$2:$L$28,6,FALSE),0)</f>
        <v>0</v>
      </c>
      <c r="I276" s="48"/>
      <c r="J276" s="44"/>
      <c r="K276" s="49">
        <f>_xlfn.IFNA(VLOOKUP(Table2[[#This Row],[Website]],'Contacted Companies'!$C$2:$L$28,9,FALSE),0)</f>
        <v>0</v>
      </c>
      <c r="L276" s="49">
        <f>_xlfn.IFNA(VLOOKUP(Table2[[#This Row],[Website]],'Contacted Companies'!$C$2:$L$28,10,FALSE),0)</f>
        <v>0</v>
      </c>
      <c r="M276">
        <f>_xlfn.IFNA(VLOOKUP(Table2[[#This Row],[Website]],'Contacted Companies'!$C$2:$L$28,11,FALSE),0)</f>
        <v>0</v>
      </c>
      <c r="N276" s="87"/>
      <c r="O276" s="87"/>
      <c r="P276" s="87"/>
      <c r="Q276" s="87"/>
    </row>
    <row r="277" spans="1:17" x14ac:dyDescent="0.3">
      <c r="A277" s="28">
        <v>276</v>
      </c>
      <c r="B277" s="24" t="s">
        <v>1933</v>
      </c>
      <c r="C277" s="33" t="s">
        <v>1934</v>
      </c>
      <c r="D277" s="24">
        <f>IF('Final List'!$C277=0,0,1)</f>
        <v>1</v>
      </c>
      <c r="E277" s="24" t="s">
        <v>40</v>
      </c>
      <c r="F277" s="24"/>
      <c r="G277" s="49">
        <f>_xlfn.IFNA(VLOOKUP(Table2[[#This Row],[Website]],'Contacted Companies'!$C$2:$L$28,5,FALSE),0)</f>
        <v>0</v>
      </c>
      <c r="H277" s="49">
        <f>_xlfn.IFNA(VLOOKUP(Table2[[#This Row],[Website]],'Contacted Companies'!$C$2:$L$28,6,FALSE),0)</f>
        <v>0</v>
      </c>
      <c r="I277" s="49"/>
      <c r="J277" s="2"/>
      <c r="K277" s="49">
        <f>_xlfn.IFNA(VLOOKUP(Table2[[#This Row],[Website]],'Contacted Companies'!$C$2:$L$28,9,FALSE),0)</f>
        <v>0</v>
      </c>
      <c r="L277" s="49">
        <f>_xlfn.IFNA(VLOOKUP(Table2[[#This Row],[Website]],'Contacted Companies'!$C$2:$L$28,10,FALSE),0)</f>
        <v>0</v>
      </c>
      <c r="M277">
        <f>_xlfn.IFNA(VLOOKUP(Table2[[#This Row],[Website]],'Contacted Companies'!$C$2:$L$28,11,FALSE),0)</f>
        <v>0</v>
      </c>
      <c r="N277" s="87"/>
      <c r="O277" s="87"/>
      <c r="P277" s="87"/>
      <c r="Q277" s="87"/>
    </row>
    <row r="278" spans="1:17" x14ac:dyDescent="0.3">
      <c r="A278" s="27">
        <v>277</v>
      </c>
      <c r="B278" s="23" t="s">
        <v>1644</v>
      </c>
      <c r="C278" s="34" t="s">
        <v>1935</v>
      </c>
      <c r="D278" s="23">
        <f>IF('Final List'!$C278=0,0,1)</f>
        <v>1</v>
      </c>
      <c r="E278" s="23"/>
      <c r="F278" s="23"/>
      <c r="G278" s="49">
        <f>_xlfn.IFNA(VLOOKUP(Table2[[#This Row],[Website]],'Contacted Companies'!$C$2:$L$28,5,FALSE),0)</f>
        <v>0</v>
      </c>
      <c r="H278" s="49">
        <f>_xlfn.IFNA(VLOOKUP(Table2[[#This Row],[Website]],'Contacted Companies'!$C$2:$L$28,6,FALSE),0)</f>
        <v>0</v>
      </c>
      <c r="I278" s="48"/>
      <c r="J278" s="44"/>
      <c r="K278" s="49">
        <f>_xlfn.IFNA(VLOOKUP(Table2[[#This Row],[Website]],'Contacted Companies'!$C$2:$L$28,9,FALSE),0)</f>
        <v>0</v>
      </c>
      <c r="L278" s="49">
        <f>_xlfn.IFNA(VLOOKUP(Table2[[#This Row],[Website]],'Contacted Companies'!$C$2:$L$28,10,FALSE),0)</f>
        <v>0</v>
      </c>
      <c r="M278">
        <f>_xlfn.IFNA(VLOOKUP(Table2[[#This Row],[Website]],'Contacted Companies'!$C$2:$L$28,11,FALSE),0)</f>
        <v>0</v>
      </c>
      <c r="N278" s="87"/>
      <c r="O278" s="87"/>
      <c r="P278" s="87"/>
      <c r="Q278" s="87"/>
    </row>
    <row r="279" spans="1:17" x14ac:dyDescent="0.3">
      <c r="A279" s="28">
        <v>278</v>
      </c>
      <c r="B279" s="24" t="s">
        <v>1936</v>
      </c>
      <c r="C279" s="33" t="s">
        <v>1937</v>
      </c>
      <c r="D279" s="24">
        <f>IF('Final List'!$C279=0,0,1)</f>
        <v>1</v>
      </c>
      <c r="E279" s="24" t="s">
        <v>31</v>
      </c>
      <c r="F279" s="24"/>
      <c r="G279" s="49">
        <f>_xlfn.IFNA(VLOOKUP(Table2[[#This Row],[Website]],'Contacted Companies'!$C$2:$L$28,5,FALSE),0)</f>
        <v>0</v>
      </c>
      <c r="H279" s="49">
        <f>_xlfn.IFNA(VLOOKUP(Table2[[#This Row],[Website]],'Contacted Companies'!$C$2:$L$28,6,FALSE),0)</f>
        <v>0</v>
      </c>
      <c r="I279" s="49"/>
      <c r="J279" s="2"/>
      <c r="K279" s="49">
        <f>_xlfn.IFNA(VLOOKUP(Table2[[#This Row],[Website]],'Contacted Companies'!$C$2:$L$28,9,FALSE),0)</f>
        <v>0</v>
      </c>
      <c r="L279" s="49">
        <f>_xlfn.IFNA(VLOOKUP(Table2[[#This Row],[Website]],'Contacted Companies'!$C$2:$L$28,10,FALSE),0)</f>
        <v>0</v>
      </c>
      <c r="M279">
        <f>_xlfn.IFNA(VLOOKUP(Table2[[#This Row],[Website]],'Contacted Companies'!$C$2:$L$28,11,FALSE),0)</f>
        <v>0</v>
      </c>
      <c r="N279" s="87"/>
      <c r="O279" s="87"/>
      <c r="P279" s="87"/>
      <c r="Q279" s="87"/>
    </row>
    <row r="280" spans="1:17" x14ac:dyDescent="0.3">
      <c r="A280" s="27">
        <v>279</v>
      </c>
      <c r="B280" s="23" t="s">
        <v>1590</v>
      </c>
      <c r="C280" s="34" t="s">
        <v>1938</v>
      </c>
      <c r="D280" s="23">
        <f>IF('Final List'!$C280=0,0,1)</f>
        <v>1</v>
      </c>
      <c r="E280" s="23"/>
      <c r="F280" s="23"/>
      <c r="G280" s="49">
        <f>_xlfn.IFNA(VLOOKUP(Table2[[#This Row],[Website]],'Contacted Companies'!$C$2:$L$28,5,FALSE),0)</f>
        <v>0</v>
      </c>
      <c r="H280" s="49">
        <f>_xlfn.IFNA(VLOOKUP(Table2[[#This Row],[Website]],'Contacted Companies'!$C$2:$L$28,6,FALSE),0)</f>
        <v>0</v>
      </c>
      <c r="I280" s="48"/>
      <c r="J280" s="44"/>
      <c r="K280" s="49">
        <f>_xlfn.IFNA(VLOOKUP(Table2[[#This Row],[Website]],'Contacted Companies'!$C$2:$L$28,9,FALSE),0)</f>
        <v>0</v>
      </c>
      <c r="L280" s="49">
        <f>_xlfn.IFNA(VLOOKUP(Table2[[#This Row],[Website]],'Contacted Companies'!$C$2:$L$28,10,FALSE),0)</f>
        <v>0</v>
      </c>
      <c r="M280">
        <f>_xlfn.IFNA(VLOOKUP(Table2[[#This Row],[Website]],'Contacted Companies'!$C$2:$L$28,11,FALSE),0)</f>
        <v>0</v>
      </c>
      <c r="N280" s="87"/>
      <c r="O280" s="87"/>
      <c r="P280" s="87"/>
      <c r="Q280" s="87"/>
    </row>
    <row r="281" spans="1:17" x14ac:dyDescent="0.3">
      <c r="A281" s="28">
        <v>280</v>
      </c>
      <c r="B281" s="24" t="s">
        <v>1365</v>
      </c>
      <c r="C281" s="33" t="s">
        <v>1939</v>
      </c>
      <c r="D281" s="24">
        <f>IF('Final List'!$C281=0,0,1)</f>
        <v>1</v>
      </c>
      <c r="E281" s="24"/>
      <c r="F281" s="24"/>
      <c r="G281" s="49">
        <f>_xlfn.IFNA(VLOOKUP(Table2[[#This Row],[Website]],'Contacted Companies'!$C$2:$L$28,5,FALSE),0)</f>
        <v>0</v>
      </c>
      <c r="H281" s="49">
        <f>_xlfn.IFNA(VLOOKUP(Table2[[#This Row],[Website]],'Contacted Companies'!$C$2:$L$28,6,FALSE),0)</f>
        <v>0</v>
      </c>
      <c r="I281" s="49"/>
      <c r="J281" s="2"/>
      <c r="K281" s="49">
        <f>_xlfn.IFNA(VLOOKUP(Table2[[#This Row],[Website]],'Contacted Companies'!$C$2:$L$28,9,FALSE),0)</f>
        <v>0</v>
      </c>
      <c r="L281" s="49">
        <f>_xlfn.IFNA(VLOOKUP(Table2[[#This Row],[Website]],'Contacted Companies'!$C$2:$L$28,10,FALSE),0)</f>
        <v>0</v>
      </c>
      <c r="M281">
        <f>_xlfn.IFNA(VLOOKUP(Table2[[#This Row],[Website]],'Contacted Companies'!$C$2:$L$28,11,FALSE),0)</f>
        <v>0</v>
      </c>
      <c r="N281" s="87"/>
      <c r="O281" s="87"/>
      <c r="P281" s="87"/>
      <c r="Q281" s="87"/>
    </row>
    <row r="282" spans="1:17" x14ac:dyDescent="0.3">
      <c r="A282" s="27">
        <v>281</v>
      </c>
      <c r="B282" s="23" t="s">
        <v>1592</v>
      </c>
      <c r="C282" s="34" t="s">
        <v>1940</v>
      </c>
      <c r="D282" s="23">
        <f>IF('Final List'!$C282=0,0,1)</f>
        <v>1</v>
      </c>
      <c r="E282" s="23"/>
      <c r="F282" s="23"/>
      <c r="G282" s="49">
        <f>_xlfn.IFNA(VLOOKUP(Table2[[#This Row],[Website]],'Contacted Companies'!$C$2:$L$28,5,FALSE),0)</f>
        <v>0</v>
      </c>
      <c r="H282" s="49">
        <f>_xlfn.IFNA(VLOOKUP(Table2[[#This Row],[Website]],'Contacted Companies'!$C$2:$L$28,6,FALSE),0)</f>
        <v>0</v>
      </c>
      <c r="I282" s="48"/>
      <c r="J282" s="44"/>
      <c r="K282" s="49">
        <f>_xlfn.IFNA(VLOOKUP(Table2[[#This Row],[Website]],'Contacted Companies'!$C$2:$L$28,9,FALSE),0)</f>
        <v>0</v>
      </c>
      <c r="L282" s="49">
        <f>_xlfn.IFNA(VLOOKUP(Table2[[#This Row],[Website]],'Contacted Companies'!$C$2:$L$28,10,FALSE),0)</f>
        <v>0</v>
      </c>
      <c r="M282">
        <f>_xlfn.IFNA(VLOOKUP(Table2[[#This Row],[Website]],'Contacted Companies'!$C$2:$L$28,11,FALSE),0)</f>
        <v>0</v>
      </c>
      <c r="N282" s="87"/>
      <c r="O282" s="87"/>
      <c r="P282" s="87"/>
      <c r="Q282" s="87"/>
    </row>
    <row r="283" spans="1:17" x14ac:dyDescent="0.3">
      <c r="A283" s="28">
        <v>282</v>
      </c>
      <c r="B283" s="24" t="s">
        <v>1095</v>
      </c>
      <c r="C283" s="31" t="s">
        <v>1941</v>
      </c>
      <c r="D283" s="24">
        <f>IF('Final List'!$C283=0,0,1)</f>
        <v>1</v>
      </c>
      <c r="E283" s="24" t="s">
        <v>40</v>
      </c>
      <c r="F283" s="24"/>
      <c r="G283" s="49">
        <f>_xlfn.IFNA(VLOOKUP(Table2[[#This Row],[Website]],'Contacted Companies'!$C$2:$L$28,5,FALSE),0)</f>
        <v>0</v>
      </c>
      <c r="H283" s="49">
        <f>_xlfn.IFNA(VLOOKUP(Table2[[#This Row],[Website]],'Contacted Companies'!$C$2:$L$28,6,FALSE),0)</f>
        <v>0</v>
      </c>
      <c r="I283" s="49"/>
      <c r="J283" s="2"/>
      <c r="K283" s="49">
        <f>_xlfn.IFNA(VLOOKUP(Table2[[#This Row],[Website]],'Contacted Companies'!$C$2:$L$28,9,FALSE),0)</f>
        <v>0</v>
      </c>
      <c r="L283" s="49">
        <f>_xlfn.IFNA(VLOOKUP(Table2[[#This Row],[Website]],'Contacted Companies'!$C$2:$L$28,10,FALSE),0)</f>
        <v>0</v>
      </c>
      <c r="M283">
        <f>_xlfn.IFNA(VLOOKUP(Table2[[#This Row],[Website]],'Contacted Companies'!$C$2:$L$28,11,FALSE),0)</f>
        <v>0</v>
      </c>
      <c r="N283" s="87"/>
      <c r="O283" s="87"/>
      <c r="P283" s="87"/>
      <c r="Q283" s="87"/>
    </row>
    <row r="284" spans="1:17" x14ac:dyDescent="0.3">
      <c r="A284" s="27">
        <v>283</v>
      </c>
      <c r="B284" s="23" t="s">
        <v>1612</v>
      </c>
      <c r="C284" s="34"/>
      <c r="D284" s="23">
        <f>IF('Final List'!$C284=0,0,1)</f>
        <v>0</v>
      </c>
      <c r="E284" s="23"/>
      <c r="F284" s="23"/>
      <c r="G284" s="49">
        <f>_xlfn.IFNA(VLOOKUP(Table2[[#This Row],[Website]],'Contacted Companies'!$C$2:$L$28,5,FALSE),0)</f>
        <v>0</v>
      </c>
      <c r="H284" s="49">
        <f>_xlfn.IFNA(VLOOKUP(Table2[[#This Row],[Website]],'Contacted Companies'!$C$2:$L$28,6,FALSE),0)</f>
        <v>0</v>
      </c>
      <c r="I284" s="48"/>
      <c r="J284" s="44"/>
      <c r="K284" s="49">
        <f>_xlfn.IFNA(VLOOKUP(Table2[[#This Row],[Website]],'Contacted Companies'!$C$2:$L$28,9,FALSE),0)</f>
        <v>0</v>
      </c>
      <c r="L284" s="49">
        <f>_xlfn.IFNA(VLOOKUP(Table2[[#This Row],[Website]],'Contacted Companies'!$C$2:$L$28,10,FALSE),0)</f>
        <v>0</v>
      </c>
      <c r="M284">
        <f>_xlfn.IFNA(VLOOKUP(Table2[[#This Row],[Website]],'Contacted Companies'!$C$2:$L$28,11,FALSE),0)</f>
        <v>0</v>
      </c>
      <c r="N284" s="87"/>
      <c r="O284" s="87"/>
      <c r="P284" s="87"/>
      <c r="Q284" s="87"/>
    </row>
    <row r="285" spans="1:17" x14ac:dyDescent="0.3">
      <c r="A285" s="28">
        <v>284</v>
      </c>
      <c r="B285" s="24" t="s">
        <v>1367</v>
      </c>
      <c r="C285" s="31" t="s">
        <v>1942</v>
      </c>
      <c r="D285" s="24">
        <f>IF('Final List'!$C285=0,0,1)</f>
        <v>1</v>
      </c>
      <c r="E285" s="24"/>
      <c r="F285" s="24"/>
      <c r="G285" s="49">
        <f>_xlfn.IFNA(VLOOKUP(Table2[[#This Row],[Website]],'Contacted Companies'!$C$2:$L$28,5,FALSE),0)</f>
        <v>0</v>
      </c>
      <c r="H285" s="49">
        <f>_xlfn.IFNA(VLOOKUP(Table2[[#This Row],[Website]],'Contacted Companies'!$C$2:$L$28,6,FALSE),0)</f>
        <v>0</v>
      </c>
      <c r="I285" s="49"/>
      <c r="J285" s="2"/>
      <c r="K285" s="49">
        <f>_xlfn.IFNA(VLOOKUP(Table2[[#This Row],[Website]],'Contacted Companies'!$C$2:$L$28,9,FALSE),0)</f>
        <v>0</v>
      </c>
      <c r="L285" s="49">
        <f>_xlfn.IFNA(VLOOKUP(Table2[[#This Row],[Website]],'Contacted Companies'!$C$2:$L$28,10,FALSE),0)</f>
        <v>0</v>
      </c>
      <c r="M285">
        <f>_xlfn.IFNA(VLOOKUP(Table2[[#This Row],[Website]],'Contacted Companies'!$C$2:$L$28,11,FALSE),0)</f>
        <v>0</v>
      </c>
      <c r="N285" s="87"/>
      <c r="O285" s="87"/>
      <c r="P285" s="87"/>
      <c r="Q285" s="87"/>
    </row>
    <row r="286" spans="1:17" x14ac:dyDescent="0.3">
      <c r="A286" s="27">
        <v>285</v>
      </c>
      <c r="B286" s="23" t="s">
        <v>1610</v>
      </c>
      <c r="C286" s="32" t="s">
        <v>1943</v>
      </c>
      <c r="D286" s="23">
        <f>IF('Final List'!$C286=0,0,1)</f>
        <v>1</v>
      </c>
      <c r="E286" s="23"/>
      <c r="F286" s="23"/>
      <c r="G286" s="49">
        <f>_xlfn.IFNA(VLOOKUP(Table2[[#This Row],[Website]],'Contacted Companies'!$C$2:$L$28,5,FALSE),0)</f>
        <v>0</v>
      </c>
      <c r="H286" s="49">
        <f>_xlfn.IFNA(VLOOKUP(Table2[[#This Row],[Website]],'Contacted Companies'!$C$2:$L$28,6,FALSE),0)</f>
        <v>0</v>
      </c>
      <c r="I286" s="48"/>
      <c r="J286" s="44"/>
      <c r="K286" s="49">
        <f>_xlfn.IFNA(VLOOKUP(Table2[[#This Row],[Website]],'Contacted Companies'!$C$2:$L$28,9,FALSE),0)</f>
        <v>0</v>
      </c>
      <c r="L286" s="49">
        <f>_xlfn.IFNA(VLOOKUP(Table2[[#This Row],[Website]],'Contacted Companies'!$C$2:$L$28,10,FALSE),0)</f>
        <v>0</v>
      </c>
      <c r="M286">
        <f>_xlfn.IFNA(VLOOKUP(Table2[[#This Row],[Website]],'Contacted Companies'!$C$2:$L$28,11,FALSE),0)</f>
        <v>0</v>
      </c>
      <c r="N286" s="87"/>
      <c r="O286" s="87"/>
      <c r="P286" s="87"/>
      <c r="Q286" s="87"/>
    </row>
    <row r="287" spans="1:17" x14ac:dyDescent="0.3">
      <c r="A287" s="28">
        <v>286</v>
      </c>
      <c r="B287" s="24" t="s">
        <v>1484</v>
      </c>
      <c r="C287" s="31" t="s">
        <v>1944</v>
      </c>
      <c r="D287" s="24">
        <f>IF('Final List'!$C287=0,0,1)</f>
        <v>1</v>
      </c>
      <c r="E287" s="24"/>
      <c r="F287" s="24"/>
      <c r="G287" s="49">
        <f>_xlfn.IFNA(VLOOKUP(Table2[[#This Row],[Website]],'Contacted Companies'!$C$2:$L$28,5,FALSE),0)</f>
        <v>0</v>
      </c>
      <c r="H287" s="49">
        <f>_xlfn.IFNA(VLOOKUP(Table2[[#This Row],[Website]],'Contacted Companies'!$C$2:$L$28,6,FALSE),0)</f>
        <v>0</v>
      </c>
      <c r="I287" s="49"/>
      <c r="J287" s="2"/>
      <c r="K287" s="49">
        <f>_xlfn.IFNA(VLOOKUP(Table2[[#This Row],[Website]],'Contacted Companies'!$C$2:$L$28,9,FALSE),0)</f>
        <v>0</v>
      </c>
      <c r="L287" s="49">
        <f>_xlfn.IFNA(VLOOKUP(Table2[[#This Row],[Website]],'Contacted Companies'!$C$2:$L$28,10,FALSE),0)</f>
        <v>0</v>
      </c>
      <c r="M287">
        <f>_xlfn.IFNA(VLOOKUP(Table2[[#This Row],[Website]],'Contacted Companies'!$C$2:$L$28,11,FALSE),0)</f>
        <v>0</v>
      </c>
      <c r="N287" s="87"/>
      <c r="O287" s="87"/>
      <c r="P287" s="87"/>
      <c r="Q287" s="87"/>
    </row>
    <row r="288" spans="1:17" x14ac:dyDescent="0.3">
      <c r="A288" s="27">
        <v>287</v>
      </c>
      <c r="B288" s="23" t="s">
        <v>1615</v>
      </c>
      <c r="C288" s="34"/>
      <c r="D288" s="23">
        <f>IF('Final List'!$C288=0,0,1)</f>
        <v>0</v>
      </c>
      <c r="E288" s="23"/>
      <c r="F288" s="23"/>
      <c r="G288" s="49">
        <f>_xlfn.IFNA(VLOOKUP(Table2[[#This Row],[Website]],'Contacted Companies'!$C$2:$L$28,5,FALSE),0)</f>
        <v>0</v>
      </c>
      <c r="H288" s="49">
        <f>_xlfn.IFNA(VLOOKUP(Table2[[#This Row],[Website]],'Contacted Companies'!$C$2:$L$28,6,FALSE),0)</f>
        <v>0</v>
      </c>
      <c r="I288" s="48"/>
      <c r="J288" s="44"/>
      <c r="K288" s="49">
        <f>_xlfn.IFNA(VLOOKUP(Table2[[#This Row],[Website]],'Contacted Companies'!$C$2:$L$28,9,FALSE),0)</f>
        <v>0</v>
      </c>
      <c r="L288" s="49">
        <f>_xlfn.IFNA(VLOOKUP(Table2[[#This Row],[Website]],'Contacted Companies'!$C$2:$L$28,10,FALSE),0)</f>
        <v>0</v>
      </c>
      <c r="M288">
        <f>_xlfn.IFNA(VLOOKUP(Table2[[#This Row],[Website]],'Contacted Companies'!$C$2:$L$28,11,FALSE),0)</f>
        <v>0</v>
      </c>
      <c r="N288" s="87"/>
      <c r="O288" s="87"/>
      <c r="P288" s="87"/>
      <c r="Q288" s="87"/>
    </row>
    <row r="289" spans="1:17" x14ac:dyDescent="0.3">
      <c r="A289" s="28">
        <v>288</v>
      </c>
      <c r="B289" s="24" t="s">
        <v>1649</v>
      </c>
      <c r="C289" s="31"/>
      <c r="D289" s="24">
        <f>IF('Final List'!$C289=0,0,1)</f>
        <v>0</v>
      </c>
      <c r="E289" s="24"/>
      <c r="F289" s="24"/>
      <c r="G289" s="49">
        <f>_xlfn.IFNA(VLOOKUP(Table2[[#This Row],[Website]],'Contacted Companies'!$C$2:$L$28,5,FALSE),0)</f>
        <v>0</v>
      </c>
      <c r="H289" s="49">
        <f>_xlfn.IFNA(VLOOKUP(Table2[[#This Row],[Website]],'Contacted Companies'!$C$2:$L$28,6,FALSE),0)</f>
        <v>0</v>
      </c>
      <c r="I289" s="49"/>
      <c r="J289" s="2"/>
      <c r="K289" s="49">
        <f>_xlfn.IFNA(VLOOKUP(Table2[[#This Row],[Website]],'Contacted Companies'!$C$2:$L$28,9,FALSE),0)</f>
        <v>0</v>
      </c>
      <c r="L289" s="49">
        <f>_xlfn.IFNA(VLOOKUP(Table2[[#This Row],[Website]],'Contacted Companies'!$C$2:$L$28,10,FALSE),0)</f>
        <v>0</v>
      </c>
      <c r="M289">
        <f>_xlfn.IFNA(VLOOKUP(Table2[[#This Row],[Website]],'Contacted Companies'!$C$2:$L$28,11,FALSE),0)</f>
        <v>0</v>
      </c>
      <c r="N289" s="87"/>
      <c r="O289" s="87"/>
      <c r="P289" s="87"/>
      <c r="Q289" s="87"/>
    </row>
    <row r="290" spans="1:17" x14ac:dyDescent="0.3">
      <c r="A290" s="27">
        <v>289</v>
      </c>
      <c r="B290" s="23" t="s">
        <v>1134</v>
      </c>
      <c r="C290" s="34">
        <v>0</v>
      </c>
      <c r="D290" s="23">
        <f>IF('Final List'!$C290=0,0,1)</f>
        <v>0</v>
      </c>
      <c r="E290" s="23"/>
      <c r="F290" s="23">
        <v>0</v>
      </c>
      <c r="G290" s="49">
        <f>_xlfn.IFNA(VLOOKUP(Table2[[#This Row],[Website]],'Contacted Companies'!$C$2:$L$28,5,FALSE),0)</f>
        <v>0</v>
      </c>
      <c r="H290" s="49">
        <f>_xlfn.IFNA(VLOOKUP(Table2[[#This Row],[Website]],'Contacted Companies'!$C$2:$L$28,6,FALSE),0)</f>
        <v>0</v>
      </c>
      <c r="I290" s="48"/>
      <c r="J290" s="44"/>
      <c r="K290" s="49">
        <f>_xlfn.IFNA(VLOOKUP(Table2[[#This Row],[Website]],'Contacted Companies'!$C$2:$L$28,9,FALSE),0)</f>
        <v>0</v>
      </c>
      <c r="L290" s="49">
        <f>_xlfn.IFNA(VLOOKUP(Table2[[#This Row],[Website]],'Contacted Companies'!$C$2:$L$28,10,FALSE),0)</f>
        <v>0</v>
      </c>
      <c r="M290">
        <f>_xlfn.IFNA(VLOOKUP(Table2[[#This Row],[Website]],'Contacted Companies'!$C$2:$L$28,11,FALSE),0)</f>
        <v>0</v>
      </c>
      <c r="N290" s="87"/>
      <c r="O290" s="87"/>
      <c r="P290" s="87"/>
      <c r="Q290" s="87"/>
    </row>
    <row r="291" spans="1:17" x14ac:dyDescent="0.3">
      <c r="A291" s="28">
        <v>290</v>
      </c>
      <c r="B291" s="24" t="s">
        <v>1651</v>
      </c>
      <c r="C291" s="31" t="s">
        <v>1945</v>
      </c>
      <c r="D291" s="24">
        <f>IF('Final List'!$C291=0,0,1)</f>
        <v>1</v>
      </c>
      <c r="E291" s="24"/>
      <c r="F291" s="24"/>
      <c r="G291" s="49">
        <f>_xlfn.IFNA(VLOOKUP(Table2[[#This Row],[Website]],'Contacted Companies'!$C$2:$L$28,5,FALSE),0)</f>
        <v>0</v>
      </c>
      <c r="H291" s="49">
        <f>_xlfn.IFNA(VLOOKUP(Table2[[#This Row],[Website]],'Contacted Companies'!$C$2:$L$28,6,FALSE),0)</f>
        <v>0</v>
      </c>
      <c r="I291" s="49"/>
      <c r="J291" s="2"/>
      <c r="K291" s="49">
        <f>_xlfn.IFNA(VLOOKUP(Table2[[#This Row],[Website]],'Contacted Companies'!$C$2:$L$28,9,FALSE),0)</f>
        <v>0</v>
      </c>
      <c r="L291" s="49">
        <f>_xlfn.IFNA(VLOOKUP(Table2[[#This Row],[Website]],'Contacted Companies'!$C$2:$L$28,10,FALSE),0)</f>
        <v>0</v>
      </c>
      <c r="M291">
        <f>_xlfn.IFNA(VLOOKUP(Table2[[#This Row],[Website]],'Contacted Companies'!$C$2:$L$28,11,FALSE),0)</f>
        <v>0</v>
      </c>
      <c r="N291" s="87"/>
      <c r="O291" s="87"/>
      <c r="P291" s="87"/>
      <c r="Q291" s="87"/>
    </row>
    <row r="292" spans="1:17" x14ac:dyDescent="0.3">
      <c r="A292" s="27">
        <v>291</v>
      </c>
      <c r="B292" s="23" t="s">
        <v>1946</v>
      </c>
      <c r="C292" s="34" t="s">
        <v>1947</v>
      </c>
      <c r="D292" s="23">
        <f>IF('Final List'!$C292=0,0,1)</f>
        <v>1</v>
      </c>
      <c r="E292" s="23"/>
      <c r="F292" s="23"/>
      <c r="G292" s="49">
        <f>_xlfn.IFNA(VLOOKUP(Table2[[#This Row],[Website]],'Contacted Companies'!$C$2:$L$28,5,FALSE),0)</f>
        <v>0</v>
      </c>
      <c r="H292" s="49">
        <f>_xlfn.IFNA(VLOOKUP(Table2[[#This Row],[Website]],'Contacted Companies'!$C$2:$L$28,6,FALSE),0)</f>
        <v>0</v>
      </c>
      <c r="I292" s="48"/>
      <c r="J292" s="44"/>
      <c r="K292" s="49">
        <f>_xlfn.IFNA(VLOOKUP(Table2[[#This Row],[Website]],'Contacted Companies'!$C$2:$L$28,9,FALSE),0)</f>
        <v>0</v>
      </c>
      <c r="L292" s="49">
        <f>_xlfn.IFNA(VLOOKUP(Table2[[#This Row],[Website]],'Contacted Companies'!$C$2:$L$28,10,FALSE),0)</f>
        <v>0</v>
      </c>
      <c r="M292">
        <f>_xlfn.IFNA(VLOOKUP(Table2[[#This Row],[Website]],'Contacted Companies'!$C$2:$L$28,11,FALSE),0)</f>
        <v>0</v>
      </c>
      <c r="N292" s="87"/>
      <c r="O292" s="87"/>
      <c r="P292" s="87"/>
      <c r="Q292" s="87"/>
    </row>
    <row r="293" spans="1:17" x14ac:dyDescent="0.3">
      <c r="A293" s="28">
        <v>292</v>
      </c>
      <c r="B293" s="24" t="s">
        <v>1948</v>
      </c>
      <c r="C293" s="31" t="s">
        <v>1949</v>
      </c>
      <c r="D293" s="24">
        <f>IF('Final List'!$C293=0,0,1)</f>
        <v>1</v>
      </c>
      <c r="E293" s="24" t="s">
        <v>40</v>
      </c>
      <c r="F293" s="24"/>
      <c r="G293" s="49">
        <f>_xlfn.IFNA(VLOOKUP(Table2[[#This Row],[Website]],'Contacted Companies'!$C$2:$L$28,5,FALSE),0)</f>
        <v>0</v>
      </c>
      <c r="H293" s="49">
        <f>_xlfn.IFNA(VLOOKUP(Table2[[#This Row],[Website]],'Contacted Companies'!$C$2:$L$28,6,FALSE),0)</f>
        <v>0</v>
      </c>
      <c r="I293" s="49"/>
      <c r="J293" s="2"/>
      <c r="K293" s="49">
        <f>_xlfn.IFNA(VLOOKUP(Table2[[#This Row],[Website]],'Contacted Companies'!$C$2:$L$28,9,FALSE),0)</f>
        <v>0</v>
      </c>
      <c r="L293" s="49">
        <f>_xlfn.IFNA(VLOOKUP(Table2[[#This Row],[Website]],'Contacted Companies'!$C$2:$L$28,10,FALSE),0)</f>
        <v>0</v>
      </c>
      <c r="M293">
        <f>_xlfn.IFNA(VLOOKUP(Table2[[#This Row],[Website]],'Contacted Companies'!$C$2:$L$28,11,FALSE),0)</f>
        <v>0</v>
      </c>
      <c r="N293" s="87"/>
      <c r="O293" s="87"/>
      <c r="P293" s="87"/>
      <c r="Q293" s="87"/>
    </row>
    <row r="294" spans="1:17" x14ac:dyDescent="0.3">
      <c r="A294" s="27">
        <v>293</v>
      </c>
      <c r="B294" s="23" t="s">
        <v>1371</v>
      </c>
      <c r="C294" s="32" t="s">
        <v>1950</v>
      </c>
      <c r="D294" s="23">
        <f>IF('Final List'!$C294=0,0,1)</f>
        <v>1</v>
      </c>
      <c r="E294" s="23"/>
      <c r="F294" s="23"/>
      <c r="G294" s="49">
        <f>_xlfn.IFNA(VLOOKUP(Table2[[#This Row],[Website]],'Contacted Companies'!$C$2:$L$28,5,FALSE),0)</f>
        <v>0</v>
      </c>
      <c r="H294" s="49">
        <f>_xlfn.IFNA(VLOOKUP(Table2[[#This Row],[Website]],'Contacted Companies'!$C$2:$L$28,6,FALSE),0)</f>
        <v>0</v>
      </c>
      <c r="I294" s="48"/>
      <c r="J294" s="44"/>
      <c r="K294" s="49">
        <f>_xlfn.IFNA(VLOOKUP(Table2[[#This Row],[Website]],'Contacted Companies'!$C$2:$L$28,9,FALSE),0)</f>
        <v>0</v>
      </c>
      <c r="L294" s="49">
        <f>_xlfn.IFNA(VLOOKUP(Table2[[#This Row],[Website]],'Contacted Companies'!$C$2:$L$28,10,FALSE),0)</f>
        <v>0</v>
      </c>
      <c r="M294">
        <f>_xlfn.IFNA(VLOOKUP(Table2[[#This Row],[Website]],'Contacted Companies'!$C$2:$L$28,11,FALSE),0)</f>
        <v>0</v>
      </c>
      <c r="N294" s="87"/>
      <c r="O294" s="87"/>
      <c r="P294" s="87"/>
      <c r="Q294" s="87"/>
    </row>
    <row r="295" spans="1:17" x14ac:dyDescent="0.3">
      <c r="A295" s="28">
        <v>294</v>
      </c>
      <c r="B295" s="24" t="s">
        <v>1653</v>
      </c>
      <c r="C295" s="31" t="s">
        <v>1951</v>
      </c>
      <c r="D295" s="24">
        <f>IF('Final List'!$C295=0,0,1)</f>
        <v>1</v>
      </c>
      <c r="E295" s="24"/>
      <c r="F295" s="24"/>
      <c r="G295" s="49">
        <f>_xlfn.IFNA(VLOOKUP(Table2[[#This Row],[Website]],'Contacted Companies'!$C$2:$L$28,5,FALSE),0)</f>
        <v>0</v>
      </c>
      <c r="H295" s="49">
        <f>_xlfn.IFNA(VLOOKUP(Table2[[#This Row],[Website]],'Contacted Companies'!$C$2:$L$28,6,FALSE),0)</f>
        <v>0</v>
      </c>
      <c r="I295" s="49"/>
      <c r="J295" s="2"/>
      <c r="K295" s="49">
        <f>_xlfn.IFNA(VLOOKUP(Table2[[#This Row],[Website]],'Contacted Companies'!$C$2:$L$28,9,FALSE),0)</f>
        <v>0</v>
      </c>
      <c r="L295" s="49">
        <f>_xlfn.IFNA(VLOOKUP(Table2[[#This Row],[Website]],'Contacted Companies'!$C$2:$L$28,10,FALSE),0)</f>
        <v>0</v>
      </c>
      <c r="M295">
        <f>_xlfn.IFNA(VLOOKUP(Table2[[#This Row],[Website]],'Contacted Companies'!$C$2:$L$28,11,FALSE),0)</f>
        <v>0</v>
      </c>
      <c r="N295" s="87"/>
      <c r="O295" s="87"/>
      <c r="P295" s="87"/>
      <c r="Q295" s="87"/>
    </row>
    <row r="296" spans="1:17" x14ac:dyDescent="0.3">
      <c r="A296" s="27">
        <v>295</v>
      </c>
      <c r="B296" s="23" t="s">
        <v>1253</v>
      </c>
      <c r="C296" s="34" t="s">
        <v>1952</v>
      </c>
      <c r="D296" s="23">
        <f>IF('Final List'!$C296=0,0,1)</f>
        <v>1</v>
      </c>
      <c r="E296" s="23" t="s">
        <v>40</v>
      </c>
      <c r="F296" s="23"/>
      <c r="G296" s="49">
        <f>_xlfn.IFNA(VLOOKUP(Table2[[#This Row],[Website]],'Contacted Companies'!$C$2:$L$28,5,FALSE),0)</f>
        <v>0</v>
      </c>
      <c r="H296" s="49">
        <f>_xlfn.IFNA(VLOOKUP(Table2[[#This Row],[Website]],'Contacted Companies'!$C$2:$L$28,6,FALSE),0)</f>
        <v>0</v>
      </c>
      <c r="I296" s="48"/>
      <c r="J296" s="44"/>
      <c r="K296" s="49">
        <f>_xlfn.IFNA(VLOOKUP(Table2[[#This Row],[Website]],'Contacted Companies'!$C$2:$L$28,9,FALSE),0)</f>
        <v>0</v>
      </c>
      <c r="L296" s="49">
        <f>_xlfn.IFNA(VLOOKUP(Table2[[#This Row],[Website]],'Contacted Companies'!$C$2:$L$28,10,FALSE),0)</f>
        <v>0</v>
      </c>
      <c r="M296">
        <f>_xlfn.IFNA(VLOOKUP(Table2[[#This Row],[Website]],'Contacted Companies'!$C$2:$L$28,11,FALSE),0)</f>
        <v>0</v>
      </c>
      <c r="N296" s="87"/>
      <c r="O296" s="87"/>
      <c r="P296" s="87"/>
      <c r="Q296" s="87"/>
    </row>
    <row r="297" spans="1:17" x14ac:dyDescent="0.3">
      <c r="A297" s="28">
        <v>296</v>
      </c>
      <c r="B297" s="24" t="s">
        <v>1254</v>
      </c>
      <c r="C297" s="33">
        <v>0</v>
      </c>
      <c r="D297" s="24">
        <f>IF('Final List'!$C297=0,0,1)</f>
        <v>0</v>
      </c>
      <c r="E297" s="24"/>
      <c r="F297" s="24">
        <v>0</v>
      </c>
      <c r="G297" s="49">
        <f>_xlfn.IFNA(VLOOKUP(Table2[[#This Row],[Website]],'Contacted Companies'!$C$2:$L$28,5,FALSE),0)</f>
        <v>0</v>
      </c>
      <c r="H297" s="49">
        <f>_xlfn.IFNA(VLOOKUP(Table2[[#This Row],[Website]],'Contacted Companies'!$C$2:$L$28,6,FALSE),0)</f>
        <v>0</v>
      </c>
      <c r="I297" s="49"/>
      <c r="J297" s="2"/>
      <c r="K297" s="49">
        <f>_xlfn.IFNA(VLOOKUP(Table2[[#This Row],[Website]],'Contacted Companies'!$C$2:$L$28,9,FALSE),0)</f>
        <v>0</v>
      </c>
      <c r="L297" s="49">
        <f>_xlfn.IFNA(VLOOKUP(Table2[[#This Row],[Website]],'Contacted Companies'!$C$2:$L$28,10,FALSE),0)</f>
        <v>0</v>
      </c>
      <c r="M297">
        <f>_xlfn.IFNA(VLOOKUP(Table2[[#This Row],[Website]],'Contacted Companies'!$C$2:$L$28,11,FALSE),0)</f>
        <v>0</v>
      </c>
      <c r="N297" s="87"/>
      <c r="O297" s="87"/>
      <c r="P297" s="87"/>
      <c r="Q297" s="87"/>
    </row>
    <row r="298" spans="1:17" x14ac:dyDescent="0.3">
      <c r="A298" s="27">
        <v>297</v>
      </c>
      <c r="B298" s="23" t="s">
        <v>1255</v>
      </c>
      <c r="C298" s="32" t="s">
        <v>1953</v>
      </c>
      <c r="D298" s="23">
        <f>IF('Final List'!$C298=0,0,1)</f>
        <v>1</v>
      </c>
      <c r="E298" s="23" t="s">
        <v>40</v>
      </c>
      <c r="F298" s="23"/>
      <c r="G298" s="49">
        <f>_xlfn.IFNA(VLOOKUP(Table2[[#This Row],[Website]],'Contacted Companies'!$C$2:$L$28,5,FALSE),0)</f>
        <v>0</v>
      </c>
      <c r="H298" s="49">
        <f>_xlfn.IFNA(VLOOKUP(Table2[[#This Row],[Website]],'Contacted Companies'!$C$2:$L$28,6,FALSE),0)</f>
        <v>0</v>
      </c>
      <c r="I298" s="48"/>
      <c r="J298" s="44"/>
      <c r="K298" s="49">
        <f>_xlfn.IFNA(VLOOKUP(Table2[[#This Row],[Website]],'Contacted Companies'!$C$2:$L$28,9,FALSE),0)</f>
        <v>0</v>
      </c>
      <c r="L298" s="49">
        <f>_xlfn.IFNA(VLOOKUP(Table2[[#This Row],[Website]],'Contacted Companies'!$C$2:$L$28,10,FALSE),0)</f>
        <v>0</v>
      </c>
      <c r="M298">
        <f>_xlfn.IFNA(VLOOKUP(Table2[[#This Row],[Website]],'Contacted Companies'!$C$2:$L$28,11,FALSE),0)</f>
        <v>0</v>
      </c>
      <c r="N298" s="87"/>
      <c r="O298" s="87"/>
      <c r="P298" s="87"/>
      <c r="Q298" s="87"/>
    </row>
    <row r="299" spans="1:17" x14ac:dyDescent="0.3">
      <c r="A299" s="28">
        <v>298</v>
      </c>
      <c r="B299" s="24" t="s">
        <v>1655</v>
      </c>
      <c r="C299" s="31" t="s">
        <v>1954</v>
      </c>
      <c r="D299" s="24">
        <f>IF('Final List'!$C299=0,0,1)</f>
        <v>1</v>
      </c>
      <c r="E299" s="24"/>
      <c r="F299" s="24"/>
      <c r="G299" s="49">
        <f>_xlfn.IFNA(VLOOKUP(Table2[[#This Row],[Website]],'Contacted Companies'!$C$2:$L$28,5,FALSE),0)</f>
        <v>0</v>
      </c>
      <c r="H299" s="49">
        <f>_xlfn.IFNA(VLOOKUP(Table2[[#This Row],[Website]],'Contacted Companies'!$C$2:$L$28,6,FALSE),0)</f>
        <v>0</v>
      </c>
      <c r="I299" s="49"/>
      <c r="J299" s="2"/>
      <c r="K299" s="49">
        <f>_xlfn.IFNA(VLOOKUP(Table2[[#This Row],[Website]],'Contacted Companies'!$C$2:$L$28,9,FALSE),0)</f>
        <v>0</v>
      </c>
      <c r="L299" s="49">
        <f>_xlfn.IFNA(VLOOKUP(Table2[[#This Row],[Website]],'Contacted Companies'!$C$2:$L$28,10,FALSE),0)</f>
        <v>0</v>
      </c>
      <c r="M299">
        <f>_xlfn.IFNA(VLOOKUP(Table2[[#This Row],[Website]],'Contacted Companies'!$C$2:$L$28,11,FALSE),0)</f>
        <v>0</v>
      </c>
      <c r="N299" s="87"/>
      <c r="O299" s="87"/>
      <c r="P299" s="87"/>
      <c r="Q299" s="87"/>
    </row>
    <row r="300" spans="1:17" x14ac:dyDescent="0.3">
      <c r="A300" s="27">
        <v>299</v>
      </c>
      <c r="B300" s="23" t="s">
        <v>1955</v>
      </c>
      <c r="C300" s="32" t="s">
        <v>1956</v>
      </c>
      <c r="D300" s="23">
        <f>IF('Final List'!$C300=0,0,1)</f>
        <v>1</v>
      </c>
      <c r="E300" s="23"/>
      <c r="F300" s="23"/>
      <c r="G300" s="49">
        <f>_xlfn.IFNA(VLOOKUP(Table2[[#This Row],[Website]],'Contacted Companies'!$C$2:$L$28,5,FALSE),0)</f>
        <v>0</v>
      </c>
      <c r="H300" s="49">
        <f>_xlfn.IFNA(VLOOKUP(Table2[[#This Row],[Website]],'Contacted Companies'!$C$2:$L$28,6,FALSE),0)</f>
        <v>0</v>
      </c>
      <c r="I300" s="48"/>
      <c r="J300" s="44"/>
      <c r="K300" s="49">
        <f>_xlfn.IFNA(VLOOKUP(Table2[[#This Row],[Website]],'Contacted Companies'!$C$2:$L$28,9,FALSE),0)</f>
        <v>0</v>
      </c>
      <c r="L300" s="49">
        <f>_xlfn.IFNA(VLOOKUP(Table2[[#This Row],[Website]],'Contacted Companies'!$C$2:$L$28,10,FALSE),0)</f>
        <v>0</v>
      </c>
      <c r="M300">
        <f>_xlfn.IFNA(VLOOKUP(Table2[[#This Row],[Website]],'Contacted Companies'!$C$2:$L$28,11,FALSE),0)</f>
        <v>0</v>
      </c>
      <c r="N300" s="87"/>
      <c r="O300" s="87"/>
      <c r="P300" s="87"/>
      <c r="Q300" s="87"/>
    </row>
    <row r="301" spans="1:17" x14ac:dyDescent="0.3">
      <c r="A301" s="28">
        <v>300</v>
      </c>
      <c r="B301" s="24" t="s">
        <v>1464</v>
      </c>
      <c r="C301" s="31" t="s">
        <v>1957</v>
      </c>
      <c r="D301" s="24">
        <f>IF('Final List'!$C301=0,0,1)</f>
        <v>1</v>
      </c>
      <c r="E301" s="24"/>
      <c r="F301" s="24"/>
      <c r="G301" s="49">
        <f>_xlfn.IFNA(VLOOKUP(Table2[[#This Row],[Website]],'Contacted Companies'!$C$2:$L$28,5,FALSE),0)</f>
        <v>0</v>
      </c>
      <c r="H301" s="49">
        <f>_xlfn.IFNA(VLOOKUP(Table2[[#This Row],[Website]],'Contacted Companies'!$C$2:$L$28,6,FALSE),0)</f>
        <v>0</v>
      </c>
      <c r="I301" s="49"/>
      <c r="J301" s="2"/>
      <c r="K301" s="49">
        <f>_xlfn.IFNA(VLOOKUP(Table2[[#This Row],[Website]],'Contacted Companies'!$C$2:$L$28,9,FALSE),0)</f>
        <v>0</v>
      </c>
      <c r="L301" s="49">
        <f>_xlfn.IFNA(VLOOKUP(Table2[[#This Row],[Website]],'Contacted Companies'!$C$2:$L$28,10,FALSE),0)</f>
        <v>0</v>
      </c>
      <c r="M301">
        <f>_xlfn.IFNA(VLOOKUP(Table2[[#This Row],[Website]],'Contacted Companies'!$C$2:$L$28,11,FALSE),0)</f>
        <v>0</v>
      </c>
      <c r="N301" s="87"/>
      <c r="O301" s="87"/>
      <c r="P301" s="87"/>
      <c r="Q301" s="87"/>
    </row>
    <row r="302" spans="1:17" x14ac:dyDescent="0.3">
      <c r="A302" s="27">
        <v>301</v>
      </c>
      <c r="B302" s="23" t="s">
        <v>1467</v>
      </c>
      <c r="C302" s="34" t="s">
        <v>1958</v>
      </c>
      <c r="D302" s="23">
        <f>IF('Final List'!$C302=0,0,1)</f>
        <v>1</v>
      </c>
      <c r="E302" s="23"/>
      <c r="F302" s="23"/>
      <c r="G302" s="49">
        <f>_xlfn.IFNA(VLOOKUP(Table2[[#This Row],[Website]],'Contacted Companies'!$C$2:$L$28,5,FALSE),0)</f>
        <v>0</v>
      </c>
      <c r="H302" s="49">
        <f>_xlfn.IFNA(VLOOKUP(Table2[[#This Row],[Website]],'Contacted Companies'!$C$2:$L$28,6,FALSE),0)</f>
        <v>0</v>
      </c>
      <c r="I302" s="48"/>
      <c r="J302" s="44"/>
      <c r="K302" s="49">
        <f>_xlfn.IFNA(VLOOKUP(Table2[[#This Row],[Website]],'Contacted Companies'!$C$2:$L$28,9,FALSE),0)</f>
        <v>0</v>
      </c>
      <c r="L302" s="49">
        <f>_xlfn.IFNA(VLOOKUP(Table2[[#This Row],[Website]],'Contacted Companies'!$C$2:$L$28,10,FALSE),0)</f>
        <v>0</v>
      </c>
      <c r="M302">
        <f>_xlfn.IFNA(VLOOKUP(Table2[[#This Row],[Website]],'Contacted Companies'!$C$2:$L$28,11,FALSE),0)</f>
        <v>0</v>
      </c>
      <c r="N302" s="87"/>
      <c r="O302" s="87"/>
      <c r="P302" s="87"/>
      <c r="Q302" s="87"/>
    </row>
    <row r="303" spans="1:17" x14ac:dyDescent="0.3">
      <c r="A303" s="28">
        <v>302</v>
      </c>
      <c r="B303" s="24" t="s">
        <v>1434</v>
      </c>
      <c r="C303" s="31" t="s">
        <v>1959</v>
      </c>
      <c r="D303" s="24">
        <f>IF('Final List'!$C303=0,0,1)</f>
        <v>1</v>
      </c>
      <c r="E303" s="24"/>
      <c r="F303" s="24"/>
      <c r="G303" s="49">
        <f>_xlfn.IFNA(VLOOKUP(Table2[[#This Row],[Website]],'Contacted Companies'!$C$2:$L$28,5,FALSE),0)</f>
        <v>0</v>
      </c>
      <c r="H303" s="49">
        <f>_xlfn.IFNA(VLOOKUP(Table2[[#This Row],[Website]],'Contacted Companies'!$C$2:$L$28,6,FALSE),0)</f>
        <v>0</v>
      </c>
      <c r="I303" s="49"/>
      <c r="J303" s="2"/>
      <c r="K303" s="49">
        <f>_xlfn.IFNA(VLOOKUP(Table2[[#This Row],[Website]],'Contacted Companies'!$C$2:$L$28,9,FALSE),0)</f>
        <v>0</v>
      </c>
      <c r="L303" s="49">
        <f>_xlfn.IFNA(VLOOKUP(Table2[[#This Row],[Website]],'Contacted Companies'!$C$2:$L$28,10,FALSE),0)</f>
        <v>0</v>
      </c>
      <c r="M303">
        <f>_xlfn.IFNA(VLOOKUP(Table2[[#This Row],[Website]],'Contacted Companies'!$C$2:$L$28,11,FALSE),0)</f>
        <v>0</v>
      </c>
      <c r="N303" s="87"/>
      <c r="O303" s="87"/>
      <c r="P303" s="87"/>
      <c r="Q303" s="87"/>
    </row>
    <row r="304" spans="1:17" x14ac:dyDescent="0.3">
      <c r="A304" s="27">
        <v>303</v>
      </c>
      <c r="B304" s="23" t="s">
        <v>1475</v>
      </c>
      <c r="C304" s="34"/>
      <c r="D304" s="23">
        <f>IF('Final List'!$C304=0,0,1)</f>
        <v>0</v>
      </c>
      <c r="E304" s="23"/>
      <c r="F304" s="23"/>
      <c r="G304" s="49">
        <f>_xlfn.IFNA(VLOOKUP(Table2[[#This Row],[Website]],'Contacted Companies'!$C$2:$L$28,5,FALSE),0)</f>
        <v>0</v>
      </c>
      <c r="H304" s="49">
        <f>_xlfn.IFNA(VLOOKUP(Table2[[#This Row],[Website]],'Contacted Companies'!$C$2:$L$28,6,FALSE),0)</f>
        <v>0</v>
      </c>
      <c r="I304" s="48"/>
      <c r="J304" s="44"/>
      <c r="K304" s="49">
        <f>_xlfn.IFNA(VLOOKUP(Table2[[#This Row],[Website]],'Contacted Companies'!$C$2:$L$28,9,FALSE),0)</f>
        <v>0</v>
      </c>
      <c r="L304" s="49">
        <f>_xlfn.IFNA(VLOOKUP(Table2[[#This Row],[Website]],'Contacted Companies'!$C$2:$L$28,10,FALSE),0)</f>
        <v>0</v>
      </c>
      <c r="M304">
        <f>_xlfn.IFNA(VLOOKUP(Table2[[#This Row],[Website]],'Contacted Companies'!$C$2:$L$28,11,FALSE),0)</f>
        <v>0</v>
      </c>
      <c r="N304" s="87"/>
      <c r="O304" s="87"/>
      <c r="P304" s="87"/>
      <c r="Q304" s="87"/>
    </row>
    <row r="305" spans="1:17" x14ac:dyDescent="0.3">
      <c r="A305" s="28">
        <v>304</v>
      </c>
      <c r="B305" s="24" t="s">
        <v>1960</v>
      </c>
      <c r="C305" s="31" t="s">
        <v>1961</v>
      </c>
      <c r="D305" s="24">
        <f>IF('Final List'!$C305=0,0,1)</f>
        <v>1</v>
      </c>
      <c r="E305" s="24">
        <v>0</v>
      </c>
      <c r="F305" s="24"/>
      <c r="G305" s="49">
        <f>_xlfn.IFNA(VLOOKUP(Table2[[#This Row],[Website]],'Contacted Companies'!$C$2:$L$28,5,FALSE),0)</f>
        <v>0</v>
      </c>
      <c r="H305" s="49">
        <f>_xlfn.IFNA(VLOOKUP(Table2[[#This Row],[Website]],'Contacted Companies'!$C$2:$L$28,6,FALSE),0)</f>
        <v>0</v>
      </c>
      <c r="I305" s="49"/>
      <c r="J305" s="2"/>
      <c r="K305" s="49">
        <f>_xlfn.IFNA(VLOOKUP(Table2[[#This Row],[Website]],'Contacted Companies'!$C$2:$L$28,9,FALSE),0)</f>
        <v>0</v>
      </c>
      <c r="L305" s="49">
        <f>_xlfn.IFNA(VLOOKUP(Table2[[#This Row],[Website]],'Contacted Companies'!$C$2:$L$28,10,FALSE),0)</f>
        <v>0</v>
      </c>
      <c r="M305">
        <f>_xlfn.IFNA(VLOOKUP(Table2[[#This Row],[Website]],'Contacted Companies'!$C$2:$L$28,11,FALSE),0)</f>
        <v>0</v>
      </c>
      <c r="N305" s="87"/>
      <c r="O305" s="87"/>
      <c r="P305" s="87"/>
      <c r="Q305" s="87"/>
    </row>
    <row r="306" spans="1:17" x14ac:dyDescent="0.3">
      <c r="A306" s="27">
        <v>305</v>
      </c>
      <c r="B306" s="23" t="s">
        <v>1657</v>
      </c>
      <c r="C306" s="34" t="s">
        <v>1962</v>
      </c>
      <c r="D306" s="23">
        <f>IF('Final List'!$C306=0,0,1)</f>
        <v>1</v>
      </c>
      <c r="E306" s="23"/>
      <c r="F306" s="23"/>
      <c r="G306" s="49">
        <f>_xlfn.IFNA(VLOOKUP(Table2[[#This Row],[Website]],'Contacted Companies'!$C$2:$L$28,5,FALSE),0)</f>
        <v>0</v>
      </c>
      <c r="H306" s="49">
        <f>_xlfn.IFNA(VLOOKUP(Table2[[#This Row],[Website]],'Contacted Companies'!$C$2:$L$28,6,FALSE),0)</f>
        <v>0</v>
      </c>
      <c r="I306" s="48"/>
      <c r="J306" s="44"/>
      <c r="K306" s="49">
        <f>_xlfn.IFNA(VLOOKUP(Table2[[#This Row],[Website]],'Contacted Companies'!$C$2:$L$28,9,FALSE),0)</f>
        <v>0</v>
      </c>
      <c r="L306" s="49">
        <f>_xlfn.IFNA(VLOOKUP(Table2[[#This Row],[Website]],'Contacted Companies'!$C$2:$L$28,10,FALSE),0)</f>
        <v>0</v>
      </c>
      <c r="M306">
        <f>_xlfn.IFNA(VLOOKUP(Table2[[#This Row],[Website]],'Contacted Companies'!$C$2:$L$28,11,FALSE),0)</f>
        <v>0</v>
      </c>
      <c r="N306" s="87"/>
      <c r="O306" s="87"/>
      <c r="P306" s="87"/>
      <c r="Q306" s="87"/>
    </row>
    <row r="307" spans="1:17" x14ac:dyDescent="0.3">
      <c r="A307" s="28">
        <v>306</v>
      </c>
      <c r="B307" s="24" t="s">
        <v>1375</v>
      </c>
      <c r="C307" s="31" t="s">
        <v>1963</v>
      </c>
      <c r="D307" s="24">
        <f>IF('Final List'!$C307=0,0,1)</f>
        <v>1</v>
      </c>
      <c r="E307" s="24"/>
      <c r="F307" s="24"/>
      <c r="G307" s="49">
        <f>_xlfn.IFNA(VLOOKUP(Table2[[#This Row],[Website]],'Contacted Companies'!$C$2:$L$28,5,FALSE),0)</f>
        <v>0</v>
      </c>
      <c r="H307" s="49">
        <f>_xlfn.IFNA(VLOOKUP(Table2[[#This Row],[Website]],'Contacted Companies'!$C$2:$L$28,6,FALSE),0)</f>
        <v>0</v>
      </c>
      <c r="I307" s="49"/>
      <c r="J307" s="2"/>
      <c r="K307" s="49">
        <f>_xlfn.IFNA(VLOOKUP(Table2[[#This Row],[Website]],'Contacted Companies'!$C$2:$L$28,9,FALSE),0)</f>
        <v>0</v>
      </c>
      <c r="L307" s="49">
        <f>_xlfn.IFNA(VLOOKUP(Table2[[#This Row],[Website]],'Contacted Companies'!$C$2:$L$28,10,FALSE),0)</f>
        <v>0</v>
      </c>
      <c r="M307">
        <f>_xlfn.IFNA(VLOOKUP(Table2[[#This Row],[Website]],'Contacted Companies'!$C$2:$L$28,11,FALSE),0)</f>
        <v>0</v>
      </c>
      <c r="N307" s="87"/>
      <c r="O307" s="87"/>
      <c r="P307" s="87"/>
      <c r="Q307" s="87"/>
    </row>
    <row r="308" spans="1:17" ht="201.6" x14ac:dyDescent="0.3">
      <c r="A308" s="27">
        <v>307</v>
      </c>
      <c r="B308" s="23" t="s">
        <v>854</v>
      </c>
      <c r="C308" s="34" t="s">
        <v>1964</v>
      </c>
      <c r="D308" s="23">
        <f>IF('Final List'!$C308=0,0,1)</f>
        <v>1</v>
      </c>
      <c r="E308" s="23" t="s">
        <v>40</v>
      </c>
      <c r="F308" s="23"/>
      <c r="G308" s="49" t="str">
        <f>_xlfn.IFNA(VLOOKUP(Table2[[#This Row],[Website]],'Contacted Companies'!$C$2:$L$28,5,FALSE),0)</f>
        <v>Truck Repair and Preventative Maintenance.</v>
      </c>
      <c r="H308" s="49" t="str">
        <f>_xlfn.IFNA(VLOOKUP(Table2[[#This Row],[Website]],'Contacted Companies'!$C$2:$L$28,6,FALSE),0)</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I308" s="48"/>
      <c r="J308" s="44"/>
      <c r="K308" s="49">
        <f>_xlfn.IFNA(VLOOKUP(Table2[[#This Row],[Website]],'Contacted Companies'!$C$2:$L$28,9,FALSE),0)</f>
        <v>0</v>
      </c>
      <c r="L308" s="49">
        <f>_xlfn.IFNA(VLOOKUP(Table2[[#This Row],[Website]],'Contacted Companies'!$C$2:$L$28,10,FALSE),0)</f>
        <v>0</v>
      </c>
      <c r="M308" t="e">
        <f>_xlfn.IFNA(VLOOKUP(Table2[[#This Row],[Website]],'Contacted Companies'!$C$2:$L$28,11,FALSE),0)</f>
        <v>#REF!</v>
      </c>
      <c r="N308" s="87"/>
      <c r="O308" s="87"/>
      <c r="P308" s="87"/>
      <c r="Q308" s="87"/>
    </row>
    <row r="309" spans="1:17" x14ac:dyDescent="0.3">
      <c r="A309" s="28">
        <v>308</v>
      </c>
      <c r="B309" s="24" t="s">
        <v>1706</v>
      </c>
      <c r="C309" s="31"/>
      <c r="D309" s="24">
        <f>IF('Final List'!$C309=0,0,1)</f>
        <v>0</v>
      </c>
      <c r="E309" s="24"/>
      <c r="F309" s="24"/>
      <c r="G309" s="49">
        <f>_xlfn.IFNA(VLOOKUP(Table2[[#This Row],[Website]],'Contacted Companies'!$C$2:$L$28,5,FALSE),0)</f>
        <v>0</v>
      </c>
      <c r="H309" s="49">
        <f>_xlfn.IFNA(VLOOKUP(Table2[[#This Row],[Website]],'Contacted Companies'!$C$2:$L$28,6,FALSE),0)</f>
        <v>0</v>
      </c>
      <c r="I309" s="49"/>
      <c r="J309" s="2"/>
      <c r="K309" s="49">
        <f>_xlfn.IFNA(VLOOKUP(Table2[[#This Row],[Website]],'Contacted Companies'!$C$2:$L$28,9,FALSE),0)</f>
        <v>0</v>
      </c>
      <c r="L309" s="49">
        <f>_xlfn.IFNA(VLOOKUP(Table2[[#This Row],[Website]],'Contacted Companies'!$C$2:$L$28,10,FALSE),0)</f>
        <v>0</v>
      </c>
      <c r="M309">
        <f>_xlfn.IFNA(VLOOKUP(Table2[[#This Row],[Website]],'Contacted Companies'!$C$2:$L$28,11,FALSE),0)</f>
        <v>0</v>
      </c>
      <c r="N309" s="87"/>
      <c r="O309" s="87"/>
      <c r="P309" s="87"/>
      <c r="Q309" s="87"/>
    </row>
    <row r="310" spans="1:17" x14ac:dyDescent="0.3">
      <c r="A310" s="27">
        <v>309</v>
      </c>
      <c r="B310" s="23" t="s">
        <v>1279</v>
      </c>
      <c r="C310" s="34" t="s">
        <v>1965</v>
      </c>
      <c r="D310" s="23">
        <f>IF('Final List'!$C310=0,0,1)</f>
        <v>1</v>
      </c>
      <c r="E310" s="23" t="s">
        <v>31</v>
      </c>
      <c r="F310" s="23"/>
      <c r="G310" s="49">
        <f>_xlfn.IFNA(VLOOKUP(Table2[[#This Row],[Website]],'Contacted Companies'!$C$2:$L$28,5,FALSE),0)</f>
        <v>0</v>
      </c>
      <c r="H310" s="49">
        <f>_xlfn.IFNA(VLOOKUP(Table2[[#This Row],[Website]],'Contacted Companies'!$C$2:$L$28,6,FALSE),0)</f>
        <v>0</v>
      </c>
      <c r="I310" s="48"/>
      <c r="J310" s="44"/>
      <c r="K310" s="49">
        <f>_xlfn.IFNA(VLOOKUP(Table2[[#This Row],[Website]],'Contacted Companies'!$C$2:$L$28,9,FALSE),0)</f>
        <v>0</v>
      </c>
      <c r="L310" s="49">
        <f>_xlfn.IFNA(VLOOKUP(Table2[[#This Row],[Website]],'Contacted Companies'!$C$2:$L$28,10,FALSE),0)</f>
        <v>0</v>
      </c>
      <c r="M310">
        <f>_xlfn.IFNA(VLOOKUP(Table2[[#This Row],[Website]],'Contacted Companies'!$C$2:$L$28,11,FALSE),0)</f>
        <v>0</v>
      </c>
      <c r="N310" s="87"/>
      <c r="O310" s="87"/>
      <c r="P310" s="87"/>
      <c r="Q310" s="87"/>
    </row>
    <row r="311" spans="1:17" x14ac:dyDescent="0.3">
      <c r="A311" s="28">
        <v>310</v>
      </c>
      <c r="B311" s="24" t="s">
        <v>1281</v>
      </c>
      <c r="C311" s="33">
        <v>0</v>
      </c>
      <c r="D311" s="24">
        <f>IF('Final List'!$C311=0,0,1)</f>
        <v>0</v>
      </c>
      <c r="E311" s="24"/>
      <c r="F311" s="24">
        <v>0</v>
      </c>
      <c r="G311" s="49">
        <f>_xlfn.IFNA(VLOOKUP(Table2[[#This Row],[Website]],'Contacted Companies'!$C$2:$L$28,5,FALSE),0)</f>
        <v>0</v>
      </c>
      <c r="H311" s="49">
        <f>_xlfn.IFNA(VLOOKUP(Table2[[#This Row],[Website]],'Contacted Companies'!$C$2:$L$28,6,FALSE),0)</f>
        <v>0</v>
      </c>
      <c r="I311" s="49"/>
      <c r="J311" s="2"/>
      <c r="K311" s="49">
        <f>_xlfn.IFNA(VLOOKUP(Table2[[#This Row],[Website]],'Contacted Companies'!$C$2:$L$28,9,FALSE),0)</f>
        <v>0</v>
      </c>
      <c r="L311" s="49">
        <f>_xlfn.IFNA(VLOOKUP(Table2[[#This Row],[Website]],'Contacted Companies'!$C$2:$L$28,10,FALSE),0)</f>
        <v>0</v>
      </c>
      <c r="M311">
        <f>_xlfn.IFNA(VLOOKUP(Table2[[#This Row],[Website]],'Contacted Companies'!$C$2:$L$28,11,FALSE),0)</f>
        <v>0</v>
      </c>
      <c r="N311" s="87"/>
      <c r="O311" s="87"/>
      <c r="P311" s="87"/>
      <c r="Q311" s="87"/>
    </row>
    <row r="312" spans="1:17" x14ac:dyDescent="0.3">
      <c r="A312" s="27">
        <v>311</v>
      </c>
      <c r="B312" s="23" t="s">
        <v>1710</v>
      </c>
      <c r="C312" s="34"/>
      <c r="D312" s="23">
        <f>IF('Final List'!$C312=0,0,1)</f>
        <v>0</v>
      </c>
      <c r="E312" s="23"/>
      <c r="F312" s="23"/>
      <c r="G312" s="49">
        <f>_xlfn.IFNA(VLOOKUP(Table2[[#This Row],[Website]],'Contacted Companies'!$C$2:$L$28,5,FALSE),0)</f>
        <v>0</v>
      </c>
      <c r="H312" s="49">
        <f>_xlfn.IFNA(VLOOKUP(Table2[[#This Row],[Website]],'Contacted Companies'!$C$2:$L$28,6,FALSE),0)</f>
        <v>0</v>
      </c>
      <c r="I312" s="48"/>
      <c r="J312" s="44"/>
      <c r="K312" s="49">
        <f>_xlfn.IFNA(VLOOKUP(Table2[[#This Row],[Website]],'Contacted Companies'!$C$2:$L$28,9,FALSE),0)</f>
        <v>0</v>
      </c>
      <c r="L312" s="49">
        <f>_xlfn.IFNA(VLOOKUP(Table2[[#This Row],[Website]],'Contacted Companies'!$C$2:$L$28,10,FALSE),0)</f>
        <v>0</v>
      </c>
      <c r="M312">
        <f>_xlfn.IFNA(VLOOKUP(Table2[[#This Row],[Website]],'Contacted Companies'!$C$2:$L$28,11,FALSE),0)</f>
        <v>0</v>
      </c>
      <c r="N312" s="87"/>
      <c r="O312" s="87"/>
      <c r="P312" s="87"/>
      <c r="Q312" s="87"/>
    </row>
    <row r="313" spans="1:17" x14ac:dyDescent="0.3">
      <c r="A313" s="28">
        <v>312</v>
      </c>
      <c r="B313" s="24" t="s">
        <v>1659</v>
      </c>
      <c r="C313" s="31" t="s">
        <v>1966</v>
      </c>
      <c r="D313" s="24">
        <f>IF('Final List'!$C313=0,0,1)</f>
        <v>1</v>
      </c>
      <c r="E313" s="24"/>
      <c r="F313" s="24"/>
      <c r="G313" s="49">
        <f>_xlfn.IFNA(VLOOKUP(Table2[[#This Row],[Website]],'Contacted Companies'!$C$2:$L$28,5,FALSE),0)</f>
        <v>0</v>
      </c>
      <c r="H313" s="49">
        <f>_xlfn.IFNA(VLOOKUP(Table2[[#This Row],[Website]],'Contacted Companies'!$C$2:$L$28,6,FALSE),0)</f>
        <v>0</v>
      </c>
      <c r="I313" s="49"/>
      <c r="J313" s="2"/>
      <c r="K313" s="49">
        <f>_xlfn.IFNA(VLOOKUP(Table2[[#This Row],[Website]],'Contacted Companies'!$C$2:$L$28,9,FALSE),0)</f>
        <v>0</v>
      </c>
      <c r="L313" s="49">
        <f>_xlfn.IFNA(VLOOKUP(Table2[[#This Row],[Website]],'Contacted Companies'!$C$2:$L$28,10,FALSE),0)</f>
        <v>0</v>
      </c>
      <c r="M313">
        <f>_xlfn.IFNA(VLOOKUP(Table2[[#This Row],[Website]],'Contacted Companies'!$C$2:$L$28,11,FALSE),0)</f>
        <v>0</v>
      </c>
      <c r="N313" s="87"/>
      <c r="O313" s="87"/>
      <c r="P313" s="87"/>
      <c r="Q313" s="87"/>
    </row>
    <row r="314" spans="1:17" x14ac:dyDescent="0.3">
      <c r="A314" s="27">
        <v>313</v>
      </c>
      <c r="B314" s="23" t="s">
        <v>1712</v>
      </c>
      <c r="C314" s="34" t="s">
        <v>1967</v>
      </c>
      <c r="D314" s="23">
        <f>IF('Final List'!$C314=0,0,1)</f>
        <v>1</v>
      </c>
      <c r="E314" s="23"/>
      <c r="F314" s="23"/>
      <c r="G314" s="49">
        <f>_xlfn.IFNA(VLOOKUP(Table2[[#This Row],[Website]],'Contacted Companies'!$C$2:$L$28,5,FALSE),0)</f>
        <v>0</v>
      </c>
      <c r="H314" s="49">
        <f>_xlfn.IFNA(VLOOKUP(Table2[[#This Row],[Website]],'Contacted Companies'!$C$2:$L$28,6,FALSE),0)</f>
        <v>0</v>
      </c>
      <c r="I314" s="48"/>
      <c r="J314" s="44"/>
      <c r="K314" s="49">
        <f>_xlfn.IFNA(VLOOKUP(Table2[[#This Row],[Website]],'Contacted Companies'!$C$2:$L$28,9,FALSE),0)</f>
        <v>0</v>
      </c>
      <c r="L314" s="49">
        <f>_xlfn.IFNA(VLOOKUP(Table2[[#This Row],[Website]],'Contacted Companies'!$C$2:$L$28,10,FALSE),0)</f>
        <v>0</v>
      </c>
      <c r="M314">
        <f>_xlfn.IFNA(VLOOKUP(Table2[[#This Row],[Website]],'Contacted Companies'!$C$2:$L$28,11,FALSE),0)</f>
        <v>0</v>
      </c>
      <c r="N314" s="87"/>
      <c r="O314" s="87"/>
      <c r="P314" s="87"/>
      <c r="Q314" s="87"/>
    </row>
    <row r="315" spans="1:17" ht="28.8" x14ac:dyDescent="0.3">
      <c r="A315" s="28">
        <v>314</v>
      </c>
      <c r="B315" s="24" t="s">
        <v>858</v>
      </c>
      <c r="C315" s="31" t="s">
        <v>1968</v>
      </c>
      <c r="D315" s="24">
        <f>IF('Final List'!$C315=0,0,1)</f>
        <v>1</v>
      </c>
      <c r="E315" s="24" t="s">
        <v>40</v>
      </c>
      <c r="F315" s="24"/>
      <c r="G315" s="49" t="str">
        <f>_xlfn.IFNA(VLOOKUP(Table2[[#This Row],[Website]],'Contacted Companies'!$C$2:$L$28,5,FALSE),0)</f>
        <v>Manufacturing</v>
      </c>
      <c r="H315" s="49" t="str">
        <f>_xlfn.IFNA(VLOOKUP(Table2[[#This Row],[Website]],'Contacted Companies'!$C$2:$L$28,6,FALSE),0)</f>
        <v>Transmission and safety critical components, electrical supply and connection components</v>
      </c>
      <c r="I315" s="49"/>
      <c r="J315" s="2"/>
      <c r="K315" s="49">
        <f>_xlfn.IFNA(VLOOKUP(Table2[[#This Row],[Website]],'Contacted Companies'!$C$2:$L$28,9,FALSE),0)</f>
        <v>0</v>
      </c>
      <c r="L315" s="49">
        <f>_xlfn.IFNA(VLOOKUP(Table2[[#This Row],[Website]],'Contacted Companies'!$C$2:$L$28,10,FALSE),0)</f>
        <v>0</v>
      </c>
      <c r="M315" t="e">
        <f>_xlfn.IFNA(VLOOKUP(Table2[[#This Row],[Website]],'Contacted Companies'!$C$2:$L$28,11,FALSE),0)</f>
        <v>#REF!</v>
      </c>
      <c r="N315" s="87"/>
      <c r="O315" s="87"/>
      <c r="P315" s="87"/>
      <c r="Q315" s="87"/>
    </row>
    <row r="316" spans="1:17" x14ac:dyDescent="0.3">
      <c r="A316" s="27">
        <v>315</v>
      </c>
      <c r="B316" s="23" t="s">
        <v>1451</v>
      </c>
      <c r="C316" s="34">
        <v>0</v>
      </c>
      <c r="D316" s="23">
        <f>IF('Final List'!$C316=0,0,1)</f>
        <v>0</v>
      </c>
      <c r="E316" s="23">
        <v>0</v>
      </c>
      <c r="F316" s="23"/>
      <c r="G316" s="49">
        <f>_xlfn.IFNA(VLOOKUP(Table2[[#This Row],[Website]],'Contacted Companies'!$C$2:$L$28,5,FALSE),0)</f>
        <v>0</v>
      </c>
      <c r="H316" s="49">
        <f>_xlfn.IFNA(VLOOKUP(Table2[[#This Row],[Website]],'Contacted Companies'!$C$2:$L$28,6,FALSE),0)</f>
        <v>0</v>
      </c>
      <c r="I316" s="48"/>
      <c r="J316" s="44"/>
      <c r="K316" s="49">
        <f>_xlfn.IFNA(VLOOKUP(Table2[[#This Row],[Website]],'Contacted Companies'!$C$2:$L$28,9,FALSE),0)</f>
        <v>0</v>
      </c>
      <c r="L316" s="49">
        <f>_xlfn.IFNA(VLOOKUP(Table2[[#This Row],[Website]],'Contacted Companies'!$C$2:$L$28,10,FALSE),0)</f>
        <v>0</v>
      </c>
      <c r="M316">
        <f>_xlfn.IFNA(VLOOKUP(Table2[[#This Row],[Website]],'Contacted Companies'!$C$2:$L$28,11,FALSE),0)</f>
        <v>0</v>
      </c>
      <c r="N316" s="87"/>
      <c r="O316" s="87"/>
      <c r="P316" s="87"/>
      <c r="Q316" s="87"/>
    </row>
    <row r="317" spans="1:17" x14ac:dyDescent="0.3">
      <c r="A317" s="28">
        <v>316</v>
      </c>
      <c r="B317" s="24" t="s">
        <v>1257</v>
      </c>
      <c r="C317" s="31" t="s">
        <v>1969</v>
      </c>
      <c r="D317" s="24">
        <f>IF('Final List'!$C317=0,0,1)</f>
        <v>1</v>
      </c>
      <c r="E317" s="24" t="s">
        <v>40</v>
      </c>
      <c r="F317" s="24"/>
      <c r="G317" s="49">
        <f>_xlfn.IFNA(VLOOKUP(Table2[[#This Row],[Website]],'Contacted Companies'!$C$2:$L$28,5,FALSE),0)</f>
        <v>0</v>
      </c>
      <c r="H317" s="49">
        <f>_xlfn.IFNA(VLOOKUP(Table2[[#This Row],[Website]],'Contacted Companies'!$C$2:$L$28,6,FALSE),0)</f>
        <v>0</v>
      </c>
      <c r="I317" s="49"/>
      <c r="J317" s="2"/>
      <c r="K317" s="49">
        <f>_xlfn.IFNA(VLOOKUP(Table2[[#This Row],[Website]],'Contacted Companies'!$C$2:$L$28,9,FALSE),0)</f>
        <v>0</v>
      </c>
      <c r="L317" s="49">
        <f>_xlfn.IFNA(VLOOKUP(Table2[[#This Row],[Website]],'Contacted Companies'!$C$2:$L$28,10,FALSE),0)</f>
        <v>0</v>
      </c>
      <c r="M317">
        <f>_xlfn.IFNA(VLOOKUP(Table2[[#This Row],[Website]],'Contacted Companies'!$C$2:$L$28,11,FALSE),0)</f>
        <v>0</v>
      </c>
      <c r="N317" s="87"/>
      <c r="O317" s="87"/>
      <c r="P317" s="87"/>
      <c r="Q317" s="87"/>
    </row>
    <row r="318" spans="1:17" x14ac:dyDescent="0.3">
      <c r="A318" s="27">
        <v>317</v>
      </c>
      <c r="B318" s="23" t="s">
        <v>1970</v>
      </c>
      <c r="C318" s="34" t="s">
        <v>1971</v>
      </c>
      <c r="D318" s="23">
        <f>IF('Final List'!$C318=0,0,1)</f>
        <v>1</v>
      </c>
      <c r="E318" s="23"/>
      <c r="F318" s="23"/>
      <c r="G318" s="49">
        <f>_xlfn.IFNA(VLOOKUP(Table2[[#This Row],[Website]],'Contacted Companies'!$C$2:$L$28,5,FALSE),0)</f>
        <v>0</v>
      </c>
      <c r="H318" s="49">
        <f>_xlfn.IFNA(VLOOKUP(Table2[[#This Row],[Website]],'Contacted Companies'!$C$2:$L$28,6,FALSE),0)</f>
        <v>0</v>
      </c>
      <c r="I318" s="48"/>
      <c r="J318" s="44"/>
      <c r="K318" s="49">
        <f>_xlfn.IFNA(VLOOKUP(Table2[[#This Row],[Website]],'Contacted Companies'!$C$2:$L$28,9,FALSE),0)</f>
        <v>0</v>
      </c>
      <c r="L318" s="49">
        <f>_xlfn.IFNA(VLOOKUP(Table2[[#This Row],[Website]],'Contacted Companies'!$C$2:$L$28,10,FALSE),0)</f>
        <v>0</v>
      </c>
      <c r="M318">
        <f>_xlfn.IFNA(VLOOKUP(Table2[[#This Row],[Website]],'Contacted Companies'!$C$2:$L$28,11,FALSE),0)</f>
        <v>0</v>
      </c>
      <c r="N318" s="87"/>
      <c r="O318" s="87"/>
      <c r="P318" s="87"/>
      <c r="Q318" s="87"/>
    </row>
    <row r="319" spans="1:17" x14ac:dyDescent="0.3">
      <c r="A319" s="28">
        <v>318</v>
      </c>
      <c r="B319" s="24" t="s">
        <v>1458</v>
      </c>
      <c r="C319" s="33" t="s">
        <v>1972</v>
      </c>
      <c r="D319" s="24">
        <f>IF('Final List'!$C319=0,0,1)</f>
        <v>1</v>
      </c>
      <c r="E319" s="24"/>
      <c r="F319" s="24"/>
      <c r="G319" s="49">
        <f>_xlfn.IFNA(VLOOKUP(Table2[[#This Row],[Website]],'Contacted Companies'!$C$2:$L$28,5,FALSE),0)</f>
        <v>0</v>
      </c>
      <c r="H319" s="49">
        <f>_xlfn.IFNA(VLOOKUP(Table2[[#This Row],[Website]],'Contacted Companies'!$C$2:$L$28,6,FALSE),0)</f>
        <v>0</v>
      </c>
      <c r="I319" s="49"/>
      <c r="J319" s="2"/>
      <c r="K319" s="49">
        <f>_xlfn.IFNA(VLOOKUP(Table2[[#This Row],[Website]],'Contacted Companies'!$C$2:$L$28,9,FALSE),0)</f>
        <v>0</v>
      </c>
      <c r="L319" s="49">
        <f>_xlfn.IFNA(VLOOKUP(Table2[[#This Row],[Website]],'Contacted Companies'!$C$2:$L$28,10,FALSE),0)</f>
        <v>0</v>
      </c>
      <c r="M319">
        <f>_xlfn.IFNA(VLOOKUP(Table2[[#This Row],[Website]],'Contacted Companies'!$C$2:$L$28,11,FALSE),0)</f>
        <v>0</v>
      </c>
      <c r="N319" s="87"/>
      <c r="O319" s="87"/>
      <c r="P319" s="87"/>
      <c r="Q319" s="87"/>
    </row>
    <row r="320" spans="1:17" x14ac:dyDescent="0.3">
      <c r="A320" s="27">
        <v>319</v>
      </c>
      <c r="B320" s="23" t="s">
        <v>1973</v>
      </c>
      <c r="C320" s="34" t="s">
        <v>1974</v>
      </c>
      <c r="D320" s="23">
        <f>IF('Final List'!$C320=0,0,1)</f>
        <v>1</v>
      </c>
      <c r="E320" s="23" t="s">
        <v>31</v>
      </c>
      <c r="F320" s="23"/>
      <c r="G320" s="49">
        <f>_xlfn.IFNA(VLOOKUP(Table2[[#This Row],[Website]],'Contacted Companies'!$C$2:$L$28,5,FALSE),0)</f>
        <v>0</v>
      </c>
      <c r="H320" s="49">
        <f>_xlfn.IFNA(VLOOKUP(Table2[[#This Row],[Website]],'Contacted Companies'!$C$2:$L$28,6,FALSE),0)</f>
        <v>0</v>
      </c>
      <c r="I320" s="48"/>
      <c r="J320" s="44"/>
      <c r="K320" s="49">
        <f>_xlfn.IFNA(VLOOKUP(Table2[[#This Row],[Website]],'Contacted Companies'!$C$2:$L$28,9,FALSE),0)</f>
        <v>0</v>
      </c>
      <c r="L320" s="49">
        <f>_xlfn.IFNA(VLOOKUP(Table2[[#This Row],[Website]],'Contacted Companies'!$C$2:$L$28,10,FALSE),0)</f>
        <v>0</v>
      </c>
      <c r="M320">
        <f>_xlfn.IFNA(VLOOKUP(Table2[[#This Row],[Website]],'Contacted Companies'!$C$2:$L$28,11,FALSE),0)</f>
        <v>0</v>
      </c>
      <c r="N320" s="87"/>
      <c r="O320" s="87"/>
      <c r="P320" s="87"/>
      <c r="Q320" s="87"/>
    </row>
    <row r="321" spans="1:17" x14ac:dyDescent="0.3">
      <c r="A321" s="28">
        <v>320</v>
      </c>
      <c r="B321" s="24" t="s">
        <v>1975</v>
      </c>
      <c r="C321" s="33" t="s">
        <v>1976</v>
      </c>
      <c r="D321" s="24">
        <f>IF('Final List'!$C321=0,0,1)</f>
        <v>1</v>
      </c>
      <c r="E321" s="24"/>
      <c r="F321" s="24"/>
      <c r="G321" s="49">
        <f>_xlfn.IFNA(VLOOKUP(Table2[[#This Row],[Website]],'Contacted Companies'!$C$2:$L$28,5,FALSE),0)</f>
        <v>0</v>
      </c>
      <c r="H321" s="49">
        <f>_xlfn.IFNA(VLOOKUP(Table2[[#This Row],[Website]],'Contacted Companies'!$C$2:$L$28,6,FALSE),0)</f>
        <v>0</v>
      </c>
      <c r="I321" s="49"/>
      <c r="J321" s="2"/>
      <c r="K321" s="49">
        <f>_xlfn.IFNA(VLOOKUP(Table2[[#This Row],[Website]],'Contacted Companies'!$C$2:$L$28,9,FALSE),0)</f>
        <v>0</v>
      </c>
      <c r="L321" s="49">
        <f>_xlfn.IFNA(VLOOKUP(Table2[[#This Row],[Website]],'Contacted Companies'!$C$2:$L$28,10,FALSE),0)</f>
        <v>0</v>
      </c>
      <c r="M321">
        <f>_xlfn.IFNA(VLOOKUP(Table2[[#This Row],[Website]],'Contacted Companies'!$C$2:$L$28,11,FALSE),0)</f>
        <v>0</v>
      </c>
      <c r="N321" s="87"/>
      <c r="O321" s="87"/>
      <c r="P321" s="87"/>
      <c r="Q321" s="87"/>
    </row>
    <row r="322" spans="1:17" x14ac:dyDescent="0.3">
      <c r="A322" s="27">
        <v>321</v>
      </c>
      <c r="B322" s="23" t="s">
        <v>1729</v>
      </c>
      <c r="C322" s="34" t="s">
        <v>1977</v>
      </c>
      <c r="D322" s="23">
        <f>IF('Final List'!$C322=0,0,1)</f>
        <v>1</v>
      </c>
      <c r="E322" s="23"/>
      <c r="F322" s="23"/>
      <c r="G322" s="49">
        <f>_xlfn.IFNA(VLOOKUP(Table2[[#This Row],[Website]],'Contacted Companies'!$C$2:$L$28,5,FALSE),0)</f>
        <v>0</v>
      </c>
      <c r="H322" s="49">
        <f>_xlfn.IFNA(VLOOKUP(Table2[[#This Row],[Website]],'Contacted Companies'!$C$2:$L$28,6,FALSE),0)</f>
        <v>0</v>
      </c>
      <c r="I322" s="48"/>
      <c r="J322" s="44"/>
      <c r="K322" s="49">
        <f>_xlfn.IFNA(VLOOKUP(Table2[[#This Row],[Website]],'Contacted Companies'!$C$2:$L$28,9,FALSE),0)</f>
        <v>0</v>
      </c>
      <c r="L322" s="49">
        <f>_xlfn.IFNA(VLOOKUP(Table2[[#This Row],[Website]],'Contacted Companies'!$C$2:$L$28,10,FALSE),0)</f>
        <v>0</v>
      </c>
      <c r="M322">
        <f>_xlfn.IFNA(VLOOKUP(Table2[[#This Row],[Website]],'Contacted Companies'!$C$2:$L$28,11,FALSE),0)</f>
        <v>0</v>
      </c>
      <c r="N322" s="87"/>
      <c r="O322" s="87"/>
      <c r="P322" s="87"/>
      <c r="Q322" s="87"/>
    </row>
    <row r="323" spans="1:17" x14ac:dyDescent="0.3">
      <c r="A323" s="28">
        <v>322</v>
      </c>
      <c r="B323" s="24" t="s">
        <v>1210</v>
      </c>
      <c r="C323" s="31" t="s">
        <v>1978</v>
      </c>
      <c r="D323" s="24">
        <f>IF('Final List'!$C323=0,0,1)</f>
        <v>1</v>
      </c>
      <c r="E323" s="24" t="s">
        <v>31</v>
      </c>
      <c r="F323" s="24"/>
      <c r="G323" s="49">
        <f>_xlfn.IFNA(VLOOKUP(Table2[[#This Row],[Website]],'Contacted Companies'!$C$2:$L$28,5,FALSE),0)</f>
        <v>0</v>
      </c>
      <c r="H323" s="49">
        <f>_xlfn.IFNA(VLOOKUP(Table2[[#This Row],[Website]],'Contacted Companies'!$C$2:$L$28,6,FALSE),0)</f>
        <v>0</v>
      </c>
      <c r="I323" s="49"/>
      <c r="J323" s="2"/>
      <c r="K323" s="49">
        <f>_xlfn.IFNA(VLOOKUP(Table2[[#This Row],[Website]],'Contacted Companies'!$C$2:$L$28,9,FALSE),0)</f>
        <v>0</v>
      </c>
      <c r="L323" s="49">
        <f>_xlfn.IFNA(VLOOKUP(Table2[[#This Row],[Website]],'Contacted Companies'!$C$2:$L$28,10,FALSE),0)</f>
        <v>0</v>
      </c>
      <c r="M323">
        <f>_xlfn.IFNA(VLOOKUP(Table2[[#This Row],[Website]],'Contacted Companies'!$C$2:$L$28,11,FALSE),0)</f>
        <v>0</v>
      </c>
      <c r="N323" s="87"/>
      <c r="O323" s="87"/>
      <c r="P323" s="87"/>
      <c r="Q323" s="87"/>
    </row>
    <row r="324" spans="1:17" x14ac:dyDescent="0.3">
      <c r="A324" s="27">
        <v>323</v>
      </c>
      <c r="B324" s="23" t="s">
        <v>1262</v>
      </c>
      <c r="C324" s="32" t="s">
        <v>1979</v>
      </c>
      <c r="D324" s="23">
        <f>IF('Final List'!$C324=0,0,1)</f>
        <v>1</v>
      </c>
      <c r="E324" s="23" t="s">
        <v>31</v>
      </c>
      <c r="F324" s="23"/>
      <c r="G324" s="49">
        <f>_xlfn.IFNA(VLOOKUP(Table2[[#This Row],[Website]],'Contacted Companies'!$C$2:$L$28,5,FALSE),0)</f>
        <v>0</v>
      </c>
      <c r="H324" s="49">
        <f>_xlfn.IFNA(VLOOKUP(Table2[[#This Row],[Website]],'Contacted Companies'!$C$2:$L$28,6,FALSE),0)</f>
        <v>0</v>
      </c>
      <c r="I324" s="48"/>
      <c r="J324" s="44"/>
      <c r="K324" s="49">
        <f>_xlfn.IFNA(VLOOKUP(Table2[[#This Row],[Website]],'Contacted Companies'!$C$2:$L$28,9,FALSE),0)</f>
        <v>0</v>
      </c>
      <c r="L324" s="49">
        <f>_xlfn.IFNA(VLOOKUP(Table2[[#This Row],[Website]],'Contacted Companies'!$C$2:$L$28,10,FALSE),0)</f>
        <v>0</v>
      </c>
      <c r="M324">
        <f>_xlfn.IFNA(VLOOKUP(Table2[[#This Row],[Website]],'Contacted Companies'!$C$2:$L$28,11,FALSE),0)</f>
        <v>0</v>
      </c>
      <c r="N324" s="87"/>
      <c r="O324" s="87"/>
      <c r="P324" s="87"/>
      <c r="Q324" s="87"/>
    </row>
    <row r="325" spans="1:17" x14ac:dyDescent="0.3">
      <c r="A325" s="28">
        <v>324</v>
      </c>
      <c r="B325" s="24" t="s">
        <v>1733</v>
      </c>
      <c r="C325" s="31" t="s">
        <v>1980</v>
      </c>
      <c r="D325" s="24">
        <f>IF('Final List'!$C325=0,0,1)</f>
        <v>1</v>
      </c>
      <c r="E325" s="24"/>
      <c r="F325" s="24"/>
      <c r="G325" s="49">
        <f>_xlfn.IFNA(VLOOKUP(Table2[[#This Row],[Website]],'Contacted Companies'!$C$2:$L$28,5,FALSE),0)</f>
        <v>0</v>
      </c>
      <c r="H325" s="49">
        <f>_xlfn.IFNA(VLOOKUP(Table2[[#This Row],[Website]],'Contacted Companies'!$C$2:$L$28,6,FALSE),0)</f>
        <v>0</v>
      </c>
      <c r="I325" s="49"/>
      <c r="J325" s="2"/>
      <c r="K325" s="49">
        <f>_xlfn.IFNA(VLOOKUP(Table2[[#This Row],[Website]],'Contacted Companies'!$C$2:$L$28,9,FALSE),0)</f>
        <v>0</v>
      </c>
      <c r="L325" s="49">
        <f>_xlfn.IFNA(VLOOKUP(Table2[[#This Row],[Website]],'Contacted Companies'!$C$2:$L$28,10,FALSE),0)</f>
        <v>0</v>
      </c>
      <c r="M325">
        <f>_xlfn.IFNA(VLOOKUP(Table2[[#This Row],[Website]],'Contacted Companies'!$C$2:$L$28,11,FALSE),0)</f>
        <v>0</v>
      </c>
      <c r="N325" s="87"/>
      <c r="O325" s="87"/>
      <c r="P325" s="87"/>
      <c r="Q325" s="87"/>
    </row>
    <row r="326" spans="1:17" x14ac:dyDescent="0.3">
      <c r="A326" s="27">
        <v>325</v>
      </c>
      <c r="B326" s="23" t="s">
        <v>1378</v>
      </c>
      <c r="C326" s="34" t="s">
        <v>1981</v>
      </c>
      <c r="D326" s="23">
        <f>IF('Final List'!$C326=0,0,1)</f>
        <v>1</v>
      </c>
      <c r="E326" s="23"/>
      <c r="F326" s="23"/>
      <c r="G326" s="49">
        <f>_xlfn.IFNA(VLOOKUP(Table2[[#This Row],[Website]],'Contacted Companies'!$C$2:$L$28,5,FALSE),0)</f>
        <v>0</v>
      </c>
      <c r="H326" s="49">
        <f>_xlfn.IFNA(VLOOKUP(Table2[[#This Row],[Website]],'Contacted Companies'!$C$2:$L$28,6,FALSE),0)</f>
        <v>0</v>
      </c>
      <c r="I326" s="48"/>
      <c r="J326" s="44"/>
      <c r="K326" s="49">
        <f>_xlfn.IFNA(VLOOKUP(Table2[[#This Row],[Website]],'Contacted Companies'!$C$2:$L$28,9,FALSE),0)</f>
        <v>0</v>
      </c>
      <c r="L326" s="49">
        <f>_xlfn.IFNA(VLOOKUP(Table2[[#This Row],[Website]],'Contacted Companies'!$C$2:$L$28,10,FALSE),0)</f>
        <v>0</v>
      </c>
      <c r="M326">
        <f>_xlfn.IFNA(VLOOKUP(Table2[[#This Row],[Website]],'Contacted Companies'!$C$2:$L$28,11,FALSE),0)</f>
        <v>0</v>
      </c>
      <c r="N326" s="87"/>
      <c r="O326" s="87"/>
      <c r="P326" s="87"/>
      <c r="Q326" s="87"/>
    </row>
    <row r="327" spans="1:17" x14ac:dyDescent="0.3">
      <c r="A327" s="28">
        <v>326</v>
      </c>
      <c r="B327" s="24" t="s">
        <v>1460</v>
      </c>
      <c r="C327" s="31" t="s">
        <v>1982</v>
      </c>
      <c r="D327" s="24">
        <f>IF('Final List'!$C327=0,0,1)</f>
        <v>1</v>
      </c>
      <c r="E327" s="24"/>
      <c r="F327" s="24"/>
      <c r="G327" s="49">
        <f>_xlfn.IFNA(VLOOKUP(Table2[[#This Row],[Website]],'Contacted Companies'!$C$2:$L$28,5,FALSE),0)</f>
        <v>0</v>
      </c>
      <c r="H327" s="49">
        <f>_xlfn.IFNA(VLOOKUP(Table2[[#This Row],[Website]],'Contacted Companies'!$C$2:$L$28,6,FALSE),0)</f>
        <v>0</v>
      </c>
      <c r="I327" s="49"/>
      <c r="J327" s="2"/>
      <c r="K327" s="49">
        <f>_xlfn.IFNA(VLOOKUP(Table2[[#This Row],[Website]],'Contacted Companies'!$C$2:$L$28,9,FALSE),0)</f>
        <v>0</v>
      </c>
      <c r="L327" s="49">
        <f>_xlfn.IFNA(VLOOKUP(Table2[[#This Row],[Website]],'Contacted Companies'!$C$2:$L$28,10,FALSE),0)</f>
        <v>0</v>
      </c>
      <c r="M327">
        <f>_xlfn.IFNA(VLOOKUP(Table2[[#This Row],[Website]],'Contacted Companies'!$C$2:$L$28,11,FALSE),0)</f>
        <v>0</v>
      </c>
      <c r="N327" s="87"/>
      <c r="O327" s="87"/>
      <c r="P327" s="87"/>
      <c r="Q327" s="87"/>
    </row>
    <row r="328" spans="1:17" x14ac:dyDescent="0.3">
      <c r="A328" s="27">
        <v>327</v>
      </c>
      <c r="B328" s="23" t="s">
        <v>1661</v>
      </c>
      <c r="C328" s="34" t="s">
        <v>1983</v>
      </c>
      <c r="D328" s="23">
        <f>IF('Final List'!$C328=0,0,1)</f>
        <v>1</v>
      </c>
      <c r="E328" s="23"/>
      <c r="F328" s="23"/>
      <c r="G328" s="49">
        <f>_xlfn.IFNA(VLOOKUP(Table2[[#This Row],[Website]],'Contacted Companies'!$C$2:$L$28,5,FALSE),0)</f>
        <v>0</v>
      </c>
      <c r="H328" s="49">
        <f>_xlfn.IFNA(VLOOKUP(Table2[[#This Row],[Website]],'Contacted Companies'!$C$2:$L$28,6,FALSE),0)</f>
        <v>0</v>
      </c>
      <c r="I328" s="48"/>
      <c r="J328" s="44"/>
      <c r="K328" s="49">
        <f>_xlfn.IFNA(VLOOKUP(Table2[[#This Row],[Website]],'Contacted Companies'!$C$2:$L$28,9,FALSE),0)</f>
        <v>0</v>
      </c>
      <c r="L328" s="49">
        <f>_xlfn.IFNA(VLOOKUP(Table2[[#This Row],[Website]],'Contacted Companies'!$C$2:$L$28,10,FALSE),0)</f>
        <v>0</v>
      </c>
      <c r="M328">
        <f>_xlfn.IFNA(VLOOKUP(Table2[[#This Row],[Website]],'Contacted Companies'!$C$2:$L$28,11,FALSE),0)</f>
        <v>0</v>
      </c>
      <c r="N328" s="87"/>
      <c r="O328" s="87"/>
      <c r="P328" s="87"/>
      <c r="Q328" s="87"/>
    </row>
    <row r="329" spans="1:17" x14ac:dyDescent="0.3">
      <c r="A329" s="28">
        <v>328</v>
      </c>
      <c r="B329" s="37" t="s">
        <v>1490</v>
      </c>
      <c r="C329" s="31" t="s">
        <v>1984</v>
      </c>
      <c r="D329" s="24">
        <f>IF('Final List'!$C329=0,0,1)</f>
        <v>1</v>
      </c>
      <c r="E329" s="24"/>
      <c r="F329" s="24"/>
      <c r="G329" s="49">
        <f>_xlfn.IFNA(VLOOKUP(Table2[[#This Row],[Website]],'Contacted Companies'!$C$2:$L$28,5,FALSE),0)</f>
        <v>0</v>
      </c>
      <c r="H329" s="49">
        <f>_xlfn.IFNA(VLOOKUP(Table2[[#This Row],[Website]],'Contacted Companies'!$C$2:$L$28,6,FALSE),0)</f>
        <v>0</v>
      </c>
      <c r="I329" s="49"/>
      <c r="J329" s="2"/>
      <c r="K329" s="49">
        <f>_xlfn.IFNA(VLOOKUP(Table2[[#This Row],[Website]],'Contacted Companies'!$C$2:$L$28,9,FALSE),0)</f>
        <v>0</v>
      </c>
      <c r="L329" s="49">
        <f>_xlfn.IFNA(VLOOKUP(Table2[[#This Row],[Website]],'Contacted Companies'!$C$2:$L$28,10,FALSE),0)</f>
        <v>0</v>
      </c>
      <c r="M329">
        <f>_xlfn.IFNA(VLOOKUP(Table2[[#This Row],[Website]],'Contacted Companies'!$C$2:$L$28,11,FALSE),0)</f>
        <v>0</v>
      </c>
      <c r="N329" s="87"/>
      <c r="O329" s="87"/>
      <c r="P329" s="87"/>
      <c r="Q329" s="87"/>
    </row>
    <row r="330" spans="1:17" ht="100.8" x14ac:dyDescent="0.3">
      <c r="A330" s="27">
        <v>329</v>
      </c>
      <c r="B330" s="23" t="s">
        <v>861</v>
      </c>
      <c r="C330" s="34" t="s">
        <v>1985</v>
      </c>
      <c r="D330" s="23">
        <f>IF('Final List'!$C330=0,0,1)</f>
        <v>1</v>
      </c>
      <c r="E330" s="23"/>
      <c r="F330" s="23"/>
      <c r="G330" s="49" t="str">
        <f>_xlfn.IFNA(VLOOKUP(Table2[[#This Row],[Website]],'Contacted Companies'!$C$2:$L$28,5,FALSE),0)</f>
        <v>Distributor</v>
      </c>
      <c r="H330" s="49" t="str">
        <f>_xlfn.IFNA(VLOOKUP(Table2[[#This Row],[Website]],'Contacted Companies'!$C$2:$L$28,6,FALSE),0)</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I330" s="48"/>
      <c r="J330" s="44"/>
      <c r="K330" s="49">
        <f>_xlfn.IFNA(VLOOKUP(Table2[[#This Row],[Website]],'Contacted Companies'!$C$2:$L$28,9,FALSE),0)</f>
        <v>0</v>
      </c>
      <c r="L330" s="49">
        <f>_xlfn.IFNA(VLOOKUP(Table2[[#This Row],[Website]],'Contacted Companies'!$C$2:$L$28,10,FALSE),0)</f>
        <v>0</v>
      </c>
      <c r="M330" t="e">
        <f>_xlfn.IFNA(VLOOKUP(Table2[[#This Row],[Website]],'Contacted Companies'!$C$2:$L$28,11,FALSE),0)</f>
        <v>#REF!</v>
      </c>
      <c r="N330" s="87"/>
      <c r="O330" s="87"/>
      <c r="P330" s="87"/>
      <c r="Q330" s="87"/>
    </row>
    <row r="331" spans="1:17" x14ac:dyDescent="0.3">
      <c r="A331" s="28">
        <v>330</v>
      </c>
      <c r="B331" s="24" t="s">
        <v>1986</v>
      </c>
      <c r="C331" s="31" t="s">
        <v>1987</v>
      </c>
      <c r="D331" s="24">
        <f>IF('Final List'!$C331=0,0,1)</f>
        <v>1</v>
      </c>
      <c r="E331" s="24"/>
      <c r="F331" s="24"/>
      <c r="G331" s="49">
        <f>_xlfn.IFNA(VLOOKUP(Table2[[#This Row],[Website]],'Contacted Companies'!$C$2:$L$28,5,FALSE),0)</f>
        <v>0</v>
      </c>
      <c r="H331" s="49">
        <f>_xlfn.IFNA(VLOOKUP(Table2[[#This Row],[Website]],'Contacted Companies'!$C$2:$L$28,6,FALSE),0)</f>
        <v>0</v>
      </c>
      <c r="I331" s="49"/>
      <c r="J331" s="2"/>
      <c r="K331" s="49">
        <f>_xlfn.IFNA(VLOOKUP(Table2[[#This Row],[Website]],'Contacted Companies'!$C$2:$L$28,9,FALSE),0)</f>
        <v>0</v>
      </c>
      <c r="L331" s="49">
        <f>_xlfn.IFNA(VLOOKUP(Table2[[#This Row],[Website]],'Contacted Companies'!$C$2:$L$28,10,FALSE),0)</f>
        <v>0</v>
      </c>
      <c r="M331">
        <f>_xlfn.IFNA(VLOOKUP(Table2[[#This Row],[Website]],'Contacted Companies'!$C$2:$L$28,11,FALSE),0)</f>
        <v>0</v>
      </c>
      <c r="N331" s="87"/>
      <c r="O331" s="87"/>
      <c r="P331" s="87"/>
      <c r="Q331" s="87"/>
    </row>
    <row r="332" spans="1:17" x14ac:dyDescent="0.3">
      <c r="A332" s="27">
        <v>331</v>
      </c>
      <c r="B332" s="23" t="s">
        <v>1181</v>
      </c>
      <c r="C332" s="34" t="s">
        <v>1988</v>
      </c>
      <c r="D332" s="23">
        <f>IF('Final List'!$C332=0,0,1)</f>
        <v>1</v>
      </c>
      <c r="E332" s="23" t="s">
        <v>40</v>
      </c>
      <c r="F332" s="23"/>
      <c r="G332" s="49">
        <f>_xlfn.IFNA(VLOOKUP(Table2[[#This Row],[Website]],'Contacted Companies'!$C$2:$L$28,5,FALSE),0)</f>
        <v>0</v>
      </c>
      <c r="H332" s="49">
        <f>_xlfn.IFNA(VLOOKUP(Table2[[#This Row],[Website]],'Contacted Companies'!$C$2:$L$28,6,FALSE),0)</f>
        <v>0</v>
      </c>
      <c r="I332" s="48"/>
      <c r="J332" s="44"/>
      <c r="K332" s="49">
        <f>_xlfn.IFNA(VLOOKUP(Table2[[#This Row],[Website]],'Contacted Companies'!$C$2:$L$28,9,FALSE),0)</f>
        <v>0</v>
      </c>
      <c r="L332" s="49">
        <f>_xlfn.IFNA(VLOOKUP(Table2[[#This Row],[Website]],'Contacted Companies'!$C$2:$L$28,10,FALSE),0)</f>
        <v>0</v>
      </c>
      <c r="M332">
        <f>_xlfn.IFNA(VLOOKUP(Table2[[#This Row],[Website]],'Contacted Companies'!$C$2:$L$28,11,FALSE),0)</f>
        <v>0</v>
      </c>
      <c r="N332" s="87"/>
      <c r="O332" s="87"/>
      <c r="P332" s="87"/>
      <c r="Q332" s="87"/>
    </row>
    <row r="333" spans="1:17" x14ac:dyDescent="0.3">
      <c r="A333" s="28">
        <v>332</v>
      </c>
      <c r="B333" s="24" t="s">
        <v>1989</v>
      </c>
      <c r="C333" s="31" t="s">
        <v>1990</v>
      </c>
      <c r="D333" s="24">
        <f>IF('Final List'!$C333=0,0,1)</f>
        <v>1</v>
      </c>
      <c r="E333" s="24"/>
      <c r="F333" s="24"/>
      <c r="G333" s="49">
        <f>_xlfn.IFNA(VLOOKUP(Table2[[#This Row],[Website]],'Contacted Companies'!$C$2:$L$28,5,FALSE),0)</f>
        <v>0</v>
      </c>
      <c r="H333" s="49">
        <f>_xlfn.IFNA(VLOOKUP(Table2[[#This Row],[Website]],'Contacted Companies'!$C$2:$L$28,6,FALSE),0)</f>
        <v>0</v>
      </c>
      <c r="I333" s="49"/>
      <c r="J333" s="2"/>
      <c r="K333" s="49">
        <f>_xlfn.IFNA(VLOOKUP(Table2[[#This Row],[Website]],'Contacted Companies'!$C$2:$L$28,9,FALSE),0)</f>
        <v>0</v>
      </c>
      <c r="L333" s="49">
        <f>_xlfn.IFNA(VLOOKUP(Table2[[#This Row],[Website]],'Contacted Companies'!$C$2:$L$28,10,FALSE),0)</f>
        <v>0</v>
      </c>
      <c r="M333">
        <f>_xlfn.IFNA(VLOOKUP(Table2[[#This Row],[Website]],'Contacted Companies'!$C$2:$L$28,11,FALSE),0)</f>
        <v>0</v>
      </c>
      <c r="N333" s="87"/>
      <c r="O333" s="87"/>
      <c r="P333" s="87"/>
      <c r="Q333" s="87"/>
    </row>
    <row r="334" spans="1:17" ht="86.4" x14ac:dyDescent="0.3">
      <c r="A334" s="27">
        <v>333</v>
      </c>
      <c r="B334" s="23" t="s">
        <v>864</v>
      </c>
      <c r="C334" s="32" t="s">
        <v>1991</v>
      </c>
      <c r="D334" s="23">
        <f>IF('Final List'!$C334=0,0,1)</f>
        <v>1</v>
      </c>
      <c r="E334" s="23" t="s">
        <v>40</v>
      </c>
      <c r="F334" s="23"/>
      <c r="G334" s="49" t="str">
        <f>_xlfn.IFNA(VLOOKUP(Table2[[#This Row],[Website]],'Contacted Companies'!$C$2:$L$28,5,FALSE),0)</f>
        <v>Non-captive die casting company </v>
      </c>
      <c r="H334" s="49" t="str">
        <f>_xlfn.IFNA(VLOOKUP(Table2[[#This Row],[Website]],'Contacted Companies'!$C$2:$L$28,6,FALSE),0)</f>
        <v>Services done in the companmy: Pre-production, die-casting, finishing, machining, quality check and coating</v>
      </c>
      <c r="I334" s="48"/>
      <c r="J334" s="44"/>
      <c r="K334" s="49">
        <f>_xlfn.IFNA(VLOOKUP(Table2[[#This Row],[Website]],'Contacted Companies'!$C$2:$L$28,9,FALSE),0)</f>
        <v>0</v>
      </c>
      <c r="L334" s="49" t="str">
        <f>_xlfn.IFNA(VLOOKUP(Table2[[#This Row],[Website]],'Contacted Companies'!$C$2:$L$28,10,FALSE),0)</f>
        <v xml:space="preserve">MACHINING                                                                                                                      • Fixturing
• Conventional machining
• Precision CNC turning and milling
• Dedicated machining equipment
</v>
      </c>
      <c r="M334" t="e">
        <f>_xlfn.IFNA(VLOOKUP(Table2[[#This Row],[Website]],'Contacted Companies'!$C$2:$L$28,11,FALSE),0)</f>
        <v>#REF!</v>
      </c>
      <c r="N334" s="87"/>
      <c r="O334" s="87"/>
      <c r="P334" s="87"/>
      <c r="Q334" s="87"/>
    </row>
    <row r="335" spans="1:17" x14ac:dyDescent="0.3">
      <c r="A335" s="28">
        <v>334</v>
      </c>
      <c r="B335" s="24" t="s">
        <v>1663</v>
      </c>
      <c r="C335" s="31" t="s">
        <v>1992</v>
      </c>
      <c r="D335" s="24">
        <f>IF('Final List'!$C335=0,0,1)</f>
        <v>1</v>
      </c>
      <c r="E335" s="24"/>
      <c r="F335" s="24"/>
      <c r="G335" s="49">
        <f>_xlfn.IFNA(VLOOKUP(Table2[[#This Row],[Website]],'Contacted Companies'!$C$2:$L$28,5,FALSE),0)</f>
        <v>0</v>
      </c>
      <c r="H335" s="49">
        <f>_xlfn.IFNA(VLOOKUP(Table2[[#This Row],[Website]],'Contacted Companies'!$C$2:$L$28,6,FALSE),0)</f>
        <v>0</v>
      </c>
      <c r="I335" s="49"/>
      <c r="J335" s="2"/>
      <c r="K335" s="49">
        <f>_xlfn.IFNA(VLOOKUP(Table2[[#This Row],[Website]],'Contacted Companies'!$C$2:$L$28,9,FALSE),0)</f>
        <v>0</v>
      </c>
      <c r="L335" s="49">
        <f>_xlfn.IFNA(VLOOKUP(Table2[[#This Row],[Website]],'Contacted Companies'!$C$2:$L$28,10,FALSE),0)</f>
        <v>0</v>
      </c>
      <c r="M335">
        <f>_xlfn.IFNA(VLOOKUP(Table2[[#This Row],[Website]],'Contacted Companies'!$C$2:$L$28,11,FALSE),0)</f>
        <v>0</v>
      </c>
      <c r="N335" s="87"/>
      <c r="O335" s="87"/>
      <c r="P335" s="87"/>
      <c r="Q335" s="87"/>
    </row>
    <row r="336" spans="1:17" x14ac:dyDescent="0.3">
      <c r="A336" s="27">
        <v>335</v>
      </c>
      <c r="B336" s="23" t="s">
        <v>1993</v>
      </c>
      <c r="C336" s="34" t="s">
        <v>1994</v>
      </c>
      <c r="D336" s="23">
        <f>IF('Final List'!$C336=0,0,1)</f>
        <v>1</v>
      </c>
      <c r="E336" s="23" t="s">
        <v>40</v>
      </c>
      <c r="F336" s="23"/>
      <c r="G336" s="49">
        <f>_xlfn.IFNA(VLOOKUP(Table2[[#This Row],[Website]],'Contacted Companies'!$C$2:$L$28,5,FALSE),0)</f>
        <v>0</v>
      </c>
      <c r="H336" s="49">
        <f>_xlfn.IFNA(VLOOKUP(Table2[[#This Row],[Website]],'Contacted Companies'!$C$2:$L$28,6,FALSE),0)</f>
        <v>0</v>
      </c>
      <c r="I336" s="48"/>
      <c r="J336" s="44"/>
      <c r="K336" s="49">
        <f>_xlfn.IFNA(VLOOKUP(Table2[[#This Row],[Website]],'Contacted Companies'!$C$2:$L$28,9,FALSE),0)</f>
        <v>0</v>
      </c>
      <c r="L336" s="49">
        <f>_xlfn.IFNA(VLOOKUP(Table2[[#This Row],[Website]],'Contacted Companies'!$C$2:$L$28,10,FALSE),0)</f>
        <v>0</v>
      </c>
      <c r="M336">
        <f>_xlfn.IFNA(VLOOKUP(Table2[[#This Row],[Website]],'Contacted Companies'!$C$2:$L$28,11,FALSE),0)</f>
        <v>0</v>
      </c>
      <c r="N336" s="87"/>
      <c r="O336" s="87"/>
      <c r="P336" s="87"/>
      <c r="Q336" s="87"/>
    </row>
    <row r="337" spans="1:17" x14ac:dyDescent="0.3">
      <c r="A337" s="28">
        <v>336</v>
      </c>
      <c r="B337" s="24" t="s">
        <v>1452</v>
      </c>
      <c r="C337" s="31" t="s">
        <v>1995</v>
      </c>
      <c r="D337" s="24">
        <f>IF('Final List'!$C337=0,0,1)</f>
        <v>1</v>
      </c>
      <c r="E337" s="24">
        <v>0</v>
      </c>
      <c r="F337" s="24"/>
      <c r="G337" s="49">
        <f>_xlfn.IFNA(VLOOKUP(Table2[[#This Row],[Website]],'Contacted Companies'!$C$2:$L$28,5,FALSE),0)</f>
        <v>0</v>
      </c>
      <c r="H337" s="49">
        <f>_xlfn.IFNA(VLOOKUP(Table2[[#This Row],[Website]],'Contacted Companies'!$C$2:$L$28,6,FALSE),0)</f>
        <v>0</v>
      </c>
      <c r="I337" s="49"/>
      <c r="J337" s="2"/>
      <c r="K337" s="49">
        <f>_xlfn.IFNA(VLOOKUP(Table2[[#This Row],[Website]],'Contacted Companies'!$C$2:$L$28,9,FALSE),0)</f>
        <v>0</v>
      </c>
      <c r="L337" s="49">
        <f>_xlfn.IFNA(VLOOKUP(Table2[[#This Row],[Website]],'Contacted Companies'!$C$2:$L$28,10,FALSE),0)</f>
        <v>0</v>
      </c>
      <c r="M337">
        <f>_xlfn.IFNA(VLOOKUP(Table2[[#This Row],[Website]],'Contacted Companies'!$C$2:$L$28,11,FALSE),0)</f>
        <v>0</v>
      </c>
      <c r="N337" s="87"/>
      <c r="O337" s="87"/>
      <c r="P337" s="87"/>
      <c r="Q337" s="87"/>
    </row>
    <row r="338" spans="1:17" x14ac:dyDescent="0.3">
      <c r="A338" s="27">
        <v>337</v>
      </c>
      <c r="B338" s="23" t="s">
        <v>1553</v>
      </c>
      <c r="C338" s="32" t="s">
        <v>1996</v>
      </c>
      <c r="D338" s="23">
        <f>IF('Final List'!$C338=0,0,1)</f>
        <v>1</v>
      </c>
      <c r="E338" s="23"/>
      <c r="F338" s="23"/>
      <c r="G338" s="49">
        <f>_xlfn.IFNA(VLOOKUP(Table2[[#This Row],[Website]],'Contacted Companies'!$C$2:$L$28,5,FALSE),0)</f>
        <v>0</v>
      </c>
      <c r="H338" s="49">
        <f>_xlfn.IFNA(VLOOKUP(Table2[[#This Row],[Website]],'Contacted Companies'!$C$2:$L$28,6,FALSE),0)</f>
        <v>0</v>
      </c>
      <c r="I338" s="48"/>
      <c r="J338" s="44"/>
      <c r="K338" s="49">
        <f>_xlfn.IFNA(VLOOKUP(Table2[[#This Row],[Website]],'Contacted Companies'!$C$2:$L$28,9,FALSE),0)</f>
        <v>0</v>
      </c>
      <c r="L338" s="49">
        <f>_xlfn.IFNA(VLOOKUP(Table2[[#This Row],[Website]],'Contacted Companies'!$C$2:$L$28,10,FALSE),0)</f>
        <v>0</v>
      </c>
      <c r="M338">
        <f>_xlfn.IFNA(VLOOKUP(Table2[[#This Row],[Website]],'Contacted Companies'!$C$2:$L$28,11,FALSE),0)</f>
        <v>0</v>
      </c>
      <c r="N338" s="87"/>
      <c r="O338" s="87"/>
      <c r="P338" s="87"/>
      <c r="Q338" s="87"/>
    </row>
    <row r="339" spans="1:17" x14ac:dyDescent="0.3">
      <c r="A339" s="28">
        <v>338</v>
      </c>
      <c r="B339" s="24" t="s">
        <v>1381</v>
      </c>
      <c r="C339" s="31" t="s">
        <v>1997</v>
      </c>
      <c r="D339" s="24">
        <f>IF('Final List'!$C339=0,0,1)</f>
        <v>1</v>
      </c>
      <c r="E339" s="24"/>
      <c r="F339" s="24"/>
      <c r="G339" s="49">
        <f>_xlfn.IFNA(VLOOKUP(Table2[[#This Row],[Website]],'Contacted Companies'!$C$2:$L$28,5,FALSE),0)</f>
        <v>0</v>
      </c>
      <c r="H339" s="49">
        <f>_xlfn.IFNA(VLOOKUP(Table2[[#This Row],[Website]],'Contacted Companies'!$C$2:$L$28,6,FALSE),0)</f>
        <v>0</v>
      </c>
      <c r="I339" s="49"/>
      <c r="J339" s="2"/>
      <c r="K339" s="49">
        <f>_xlfn.IFNA(VLOOKUP(Table2[[#This Row],[Website]],'Contacted Companies'!$C$2:$L$28,9,FALSE),0)</f>
        <v>0</v>
      </c>
      <c r="L339" s="49">
        <f>_xlfn.IFNA(VLOOKUP(Table2[[#This Row],[Website]],'Contacted Companies'!$C$2:$L$28,10,FALSE),0)</f>
        <v>0</v>
      </c>
      <c r="M339">
        <f>_xlfn.IFNA(VLOOKUP(Table2[[#This Row],[Website]],'Contacted Companies'!$C$2:$L$28,11,FALSE),0)</f>
        <v>0</v>
      </c>
      <c r="N339" s="87"/>
      <c r="O339" s="87"/>
      <c r="P339" s="87"/>
      <c r="Q339" s="87"/>
    </row>
    <row r="340" spans="1:17" x14ac:dyDescent="0.3">
      <c r="A340" s="27">
        <v>339</v>
      </c>
      <c r="B340" s="23" t="s">
        <v>1750</v>
      </c>
      <c r="C340" s="34" t="s">
        <v>1998</v>
      </c>
      <c r="D340" s="23">
        <f>IF('Final List'!$C340=0,0,1)</f>
        <v>1</v>
      </c>
      <c r="E340" s="23"/>
      <c r="F340" s="23"/>
      <c r="G340" s="49">
        <f>_xlfn.IFNA(VLOOKUP(Table2[[#This Row],[Website]],'Contacted Companies'!$C$2:$L$28,5,FALSE),0)</f>
        <v>0</v>
      </c>
      <c r="H340" s="49">
        <f>_xlfn.IFNA(VLOOKUP(Table2[[#This Row],[Website]],'Contacted Companies'!$C$2:$L$28,6,FALSE),0)</f>
        <v>0</v>
      </c>
      <c r="I340" s="48"/>
      <c r="J340" s="44"/>
      <c r="K340" s="49">
        <f>_xlfn.IFNA(VLOOKUP(Table2[[#This Row],[Website]],'Contacted Companies'!$C$2:$L$28,9,FALSE),0)</f>
        <v>0</v>
      </c>
      <c r="L340" s="49">
        <f>_xlfn.IFNA(VLOOKUP(Table2[[#This Row],[Website]],'Contacted Companies'!$C$2:$L$28,10,FALSE),0)</f>
        <v>0</v>
      </c>
      <c r="M340">
        <f>_xlfn.IFNA(VLOOKUP(Table2[[#This Row],[Website]],'Contacted Companies'!$C$2:$L$28,11,FALSE),0)</f>
        <v>0</v>
      </c>
      <c r="N340" s="87"/>
      <c r="O340" s="87"/>
      <c r="P340" s="87"/>
      <c r="Q340" s="87"/>
    </row>
    <row r="341" spans="1:17" x14ac:dyDescent="0.3">
      <c r="A341" s="28">
        <v>340</v>
      </c>
      <c r="B341" s="24" t="s">
        <v>1183</v>
      </c>
      <c r="C341" s="31">
        <v>0</v>
      </c>
      <c r="D341" s="24">
        <f>IF('Final List'!$C341=0,0,1)</f>
        <v>0</v>
      </c>
      <c r="E341" s="24"/>
      <c r="F341" s="24"/>
      <c r="G341" s="49">
        <f>_xlfn.IFNA(VLOOKUP(Table2[[#This Row],[Website]],'Contacted Companies'!$C$2:$L$28,5,FALSE),0)</f>
        <v>0</v>
      </c>
      <c r="H341" s="49">
        <f>_xlfn.IFNA(VLOOKUP(Table2[[#This Row],[Website]],'Contacted Companies'!$C$2:$L$28,6,FALSE),0)</f>
        <v>0</v>
      </c>
      <c r="I341" s="49"/>
      <c r="J341" s="2"/>
      <c r="K341" s="49">
        <f>_xlfn.IFNA(VLOOKUP(Table2[[#This Row],[Website]],'Contacted Companies'!$C$2:$L$28,9,FALSE),0)</f>
        <v>0</v>
      </c>
      <c r="L341" s="49">
        <f>_xlfn.IFNA(VLOOKUP(Table2[[#This Row],[Website]],'Contacted Companies'!$C$2:$L$28,10,FALSE),0)</f>
        <v>0</v>
      </c>
      <c r="M341">
        <f>_xlfn.IFNA(VLOOKUP(Table2[[#This Row],[Website]],'Contacted Companies'!$C$2:$L$28,11,FALSE),0)</f>
        <v>0</v>
      </c>
      <c r="N341" s="87"/>
      <c r="O341" s="87"/>
      <c r="P341" s="87"/>
      <c r="Q341" s="87"/>
    </row>
    <row r="342" spans="1:17" x14ac:dyDescent="0.3">
      <c r="A342" s="27">
        <v>341</v>
      </c>
      <c r="B342" s="23" t="s">
        <v>1665</v>
      </c>
      <c r="C342" s="34" t="s">
        <v>1999</v>
      </c>
      <c r="D342" s="23">
        <f>IF('Final List'!$C342=0,0,1)</f>
        <v>1</v>
      </c>
      <c r="E342" s="23"/>
      <c r="F342" s="23"/>
      <c r="G342" s="49">
        <f>_xlfn.IFNA(VLOOKUP(Table2[[#This Row],[Website]],'Contacted Companies'!$C$2:$L$28,5,FALSE),0)</f>
        <v>0</v>
      </c>
      <c r="H342" s="49">
        <f>_xlfn.IFNA(VLOOKUP(Table2[[#This Row],[Website]],'Contacted Companies'!$C$2:$L$28,6,FALSE),0)</f>
        <v>0</v>
      </c>
      <c r="I342" s="48"/>
      <c r="J342" s="44"/>
      <c r="K342" s="49">
        <f>_xlfn.IFNA(VLOOKUP(Table2[[#This Row],[Website]],'Contacted Companies'!$C$2:$L$28,9,FALSE),0)</f>
        <v>0</v>
      </c>
      <c r="L342" s="49">
        <f>_xlfn.IFNA(VLOOKUP(Table2[[#This Row],[Website]],'Contacted Companies'!$C$2:$L$28,10,FALSE),0)</f>
        <v>0</v>
      </c>
      <c r="M342">
        <f>_xlfn.IFNA(VLOOKUP(Table2[[#This Row],[Website]],'Contacted Companies'!$C$2:$L$28,11,FALSE),0)</f>
        <v>0</v>
      </c>
      <c r="N342" s="87"/>
      <c r="O342" s="87"/>
      <c r="P342" s="87"/>
      <c r="Q342" s="87"/>
    </row>
    <row r="343" spans="1:17" x14ac:dyDescent="0.3">
      <c r="A343" s="28">
        <v>342</v>
      </c>
      <c r="B343" s="24" t="s">
        <v>1437</v>
      </c>
      <c r="C343" s="31" t="s">
        <v>2000</v>
      </c>
      <c r="D343" s="24">
        <f>IF('Final List'!$C343=0,0,1)</f>
        <v>1</v>
      </c>
      <c r="E343" s="24"/>
      <c r="F343" s="24"/>
      <c r="G343" s="49">
        <f>_xlfn.IFNA(VLOOKUP(Table2[[#This Row],[Website]],'Contacted Companies'!$C$2:$L$28,5,FALSE),0)</f>
        <v>0</v>
      </c>
      <c r="H343" s="49">
        <f>_xlfn.IFNA(VLOOKUP(Table2[[#This Row],[Website]],'Contacted Companies'!$C$2:$L$28,6,FALSE),0)</f>
        <v>0</v>
      </c>
      <c r="I343" s="49"/>
      <c r="J343" s="2"/>
      <c r="K343" s="49">
        <f>_xlfn.IFNA(VLOOKUP(Table2[[#This Row],[Website]],'Contacted Companies'!$C$2:$L$28,9,FALSE),0)</f>
        <v>0</v>
      </c>
      <c r="L343" s="49">
        <f>_xlfn.IFNA(VLOOKUP(Table2[[#This Row],[Website]],'Contacted Companies'!$C$2:$L$28,10,FALSE),0)</f>
        <v>0</v>
      </c>
      <c r="M343">
        <f>_xlfn.IFNA(VLOOKUP(Table2[[#This Row],[Website]],'Contacted Companies'!$C$2:$L$28,11,FALSE),0)</f>
        <v>0</v>
      </c>
      <c r="N343" s="87"/>
      <c r="O343" s="87"/>
      <c r="P343" s="87"/>
      <c r="Q343" s="87"/>
    </row>
    <row r="344" spans="1:17" x14ac:dyDescent="0.3">
      <c r="A344" s="27">
        <v>343</v>
      </c>
      <c r="B344" s="23" t="s">
        <v>1384</v>
      </c>
      <c r="C344" s="34">
        <v>0</v>
      </c>
      <c r="D344" s="23">
        <f>IF('Final List'!$C344=0,0,1)</f>
        <v>0</v>
      </c>
      <c r="E344" s="23"/>
      <c r="F344" s="23">
        <v>0</v>
      </c>
      <c r="G344" s="49">
        <f>_xlfn.IFNA(VLOOKUP(Table2[[#This Row],[Website]],'Contacted Companies'!$C$2:$L$28,5,FALSE),0)</f>
        <v>0</v>
      </c>
      <c r="H344" s="49">
        <f>_xlfn.IFNA(VLOOKUP(Table2[[#This Row],[Website]],'Contacted Companies'!$C$2:$L$28,6,FALSE),0)</f>
        <v>0</v>
      </c>
      <c r="I344" s="48"/>
      <c r="J344" s="44"/>
      <c r="K344" s="49">
        <f>_xlfn.IFNA(VLOOKUP(Table2[[#This Row],[Website]],'Contacted Companies'!$C$2:$L$28,9,FALSE),0)</f>
        <v>0</v>
      </c>
      <c r="L344" s="49">
        <f>_xlfn.IFNA(VLOOKUP(Table2[[#This Row],[Website]],'Contacted Companies'!$C$2:$L$28,10,FALSE),0)</f>
        <v>0</v>
      </c>
      <c r="M344">
        <f>_xlfn.IFNA(VLOOKUP(Table2[[#This Row],[Website]],'Contacted Companies'!$C$2:$L$28,11,FALSE),0)</f>
        <v>0</v>
      </c>
      <c r="N344" s="87"/>
      <c r="O344" s="87"/>
      <c r="P344" s="87"/>
      <c r="Q344" s="87"/>
    </row>
    <row r="345" spans="1:17" x14ac:dyDescent="0.3">
      <c r="A345" s="28">
        <v>344</v>
      </c>
      <c r="B345" s="24" t="s">
        <v>1556</v>
      </c>
      <c r="C345" s="31" t="s">
        <v>2001</v>
      </c>
      <c r="D345" s="24">
        <f>IF('Final List'!$C345=0,0,1)</f>
        <v>1</v>
      </c>
      <c r="E345" s="24"/>
      <c r="F345" s="24"/>
      <c r="G345" s="49">
        <f>_xlfn.IFNA(VLOOKUP(Table2[[#This Row],[Website]],'Contacted Companies'!$C$2:$L$28,5,FALSE),0)</f>
        <v>0</v>
      </c>
      <c r="H345" s="49">
        <f>_xlfn.IFNA(VLOOKUP(Table2[[#This Row],[Website]],'Contacted Companies'!$C$2:$L$28,6,FALSE),0)</f>
        <v>0</v>
      </c>
      <c r="I345" s="49"/>
      <c r="J345" s="2"/>
      <c r="K345" s="49">
        <f>_xlfn.IFNA(VLOOKUP(Table2[[#This Row],[Website]],'Contacted Companies'!$C$2:$L$28,9,FALSE),0)</f>
        <v>0</v>
      </c>
      <c r="L345" s="49">
        <f>_xlfn.IFNA(VLOOKUP(Table2[[#This Row],[Website]],'Contacted Companies'!$C$2:$L$28,10,FALSE),0)</f>
        <v>0</v>
      </c>
      <c r="M345">
        <f>_xlfn.IFNA(VLOOKUP(Table2[[#This Row],[Website]],'Contacted Companies'!$C$2:$L$28,11,FALSE),0)</f>
        <v>0</v>
      </c>
      <c r="N345" s="87"/>
      <c r="O345" s="87"/>
      <c r="P345" s="87"/>
      <c r="Q345" s="87"/>
    </row>
    <row r="346" spans="1:17" x14ac:dyDescent="0.3">
      <c r="A346" s="27">
        <v>345</v>
      </c>
      <c r="B346" s="23" t="s">
        <v>1283</v>
      </c>
      <c r="C346" s="32" t="s">
        <v>2002</v>
      </c>
      <c r="D346" s="23">
        <f>IF('Final List'!$C346=0,0,1)</f>
        <v>1</v>
      </c>
      <c r="E346" s="23" t="s">
        <v>31</v>
      </c>
      <c r="F346" s="23"/>
      <c r="G346" s="49">
        <f>_xlfn.IFNA(VLOOKUP(Table2[[#This Row],[Website]],'Contacted Companies'!$C$2:$L$28,5,FALSE),0)</f>
        <v>0</v>
      </c>
      <c r="H346" s="49">
        <f>_xlfn.IFNA(VLOOKUP(Table2[[#This Row],[Website]],'Contacted Companies'!$C$2:$L$28,6,FALSE),0)</f>
        <v>0</v>
      </c>
      <c r="I346" s="48"/>
      <c r="J346" s="44"/>
      <c r="K346" s="49">
        <f>_xlfn.IFNA(VLOOKUP(Table2[[#This Row],[Website]],'Contacted Companies'!$C$2:$L$28,9,FALSE),0)</f>
        <v>0</v>
      </c>
      <c r="L346" s="49">
        <f>_xlfn.IFNA(VLOOKUP(Table2[[#This Row],[Website]],'Contacted Companies'!$C$2:$L$28,10,FALSE),0)</f>
        <v>0</v>
      </c>
      <c r="M346">
        <f>_xlfn.IFNA(VLOOKUP(Table2[[#This Row],[Website]],'Contacted Companies'!$C$2:$L$28,11,FALSE),0)</f>
        <v>0</v>
      </c>
      <c r="N346" s="87"/>
      <c r="O346" s="87"/>
      <c r="P346" s="87"/>
      <c r="Q346" s="87"/>
    </row>
    <row r="347" spans="1:17" x14ac:dyDescent="0.3">
      <c r="A347" s="28">
        <v>346</v>
      </c>
      <c r="B347" s="24" t="s">
        <v>1185</v>
      </c>
      <c r="C347" s="31" t="s">
        <v>2003</v>
      </c>
      <c r="D347" s="24">
        <f>IF('Final List'!$C347=0,0,1)</f>
        <v>1</v>
      </c>
      <c r="E347" s="24" t="s">
        <v>31</v>
      </c>
      <c r="F347" s="24"/>
      <c r="G347" s="49">
        <f>_xlfn.IFNA(VLOOKUP(Table2[[#This Row],[Website]],'Contacted Companies'!$C$2:$L$28,5,FALSE),0)</f>
        <v>0</v>
      </c>
      <c r="H347" s="49">
        <f>_xlfn.IFNA(VLOOKUP(Table2[[#This Row],[Website]],'Contacted Companies'!$C$2:$L$28,6,FALSE),0)</f>
        <v>0</v>
      </c>
      <c r="I347" s="49"/>
      <c r="J347" s="2"/>
      <c r="K347" s="49">
        <f>_xlfn.IFNA(VLOOKUP(Table2[[#This Row],[Website]],'Contacted Companies'!$C$2:$L$28,9,FALSE),0)</f>
        <v>0</v>
      </c>
      <c r="L347" s="49">
        <f>_xlfn.IFNA(VLOOKUP(Table2[[#This Row],[Website]],'Contacted Companies'!$C$2:$L$28,10,FALSE),0)</f>
        <v>0</v>
      </c>
      <c r="M347">
        <f>_xlfn.IFNA(VLOOKUP(Table2[[#This Row],[Website]],'Contacted Companies'!$C$2:$L$28,11,FALSE),0)</f>
        <v>0</v>
      </c>
      <c r="N347" s="87"/>
      <c r="O347" s="87"/>
      <c r="P347" s="87"/>
      <c r="Q347" s="87"/>
    </row>
    <row r="348" spans="1:17" x14ac:dyDescent="0.3">
      <c r="A348" s="27">
        <v>347</v>
      </c>
      <c r="B348" s="23" t="s">
        <v>2004</v>
      </c>
      <c r="C348" s="34" t="s">
        <v>2005</v>
      </c>
      <c r="D348" s="23">
        <f>IF('Final List'!$C348=0,0,1)</f>
        <v>1</v>
      </c>
      <c r="E348" s="23" t="s">
        <v>31</v>
      </c>
      <c r="F348" s="23"/>
      <c r="G348" s="49">
        <f>_xlfn.IFNA(VLOOKUP(Table2[[#This Row],[Website]],'Contacted Companies'!$C$2:$L$28,5,FALSE),0)</f>
        <v>0</v>
      </c>
      <c r="H348" s="49">
        <f>_xlfn.IFNA(VLOOKUP(Table2[[#This Row],[Website]],'Contacted Companies'!$C$2:$L$28,6,FALSE),0)</f>
        <v>0</v>
      </c>
      <c r="I348" s="48"/>
      <c r="J348" s="44"/>
      <c r="K348" s="49">
        <f>_xlfn.IFNA(VLOOKUP(Table2[[#This Row],[Website]],'Contacted Companies'!$C$2:$L$28,9,FALSE),0)</f>
        <v>0</v>
      </c>
      <c r="L348" s="49">
        <f>_xlfn.IFNA(VLOOKUP(Table2[[#This Row],[Website]],'Contacted Companies'!$C$2:$L$28,10,FALSE),0)</f>
        <v>0</v>
      </c>
      <c r="M348">
        <f>_xlfn.IFNA(VLOOKUP(Table2[[#This Row],[Website]],'Contacted Companies'!$C$2:$L$28,11,FALSE),0)</f>
        <v>0</v>
      </c>
      <c r="N348" s="87"/>
      <c r="O348" s="87"/>
      <c r="P348" s="87"/>
      <c r="Q348" s="87"/>
    </row>
    <row r="349" spans="1:17" ht="115.2" x14ac:dyDescent="0.3">
      <c r="A349" s="28">
        <v>348</v>
      </c>
      <c r="B349" s="24" t="s">
        <v>869</v>
      </c>
      <c r="C349" s="31" t="s">
        <v>2006</v>
      </c>
      <c r="D349" s="24">
        <f>IF('Final List'!$C349=0,0,1)</f>
        <v>1</v>
      </c>
      <c r="E349" s="24">
        <v>0</v>
      </c>
      <c r="F349" s="24"/>
      <c r="G349" s="49" t="str">
        <f>_xlfn.IFNA(VLOOKUP(Table2[[#This Row],[Website]],'Contacted Companies'!$C$2:$L$28,5,FALSE),0)</f>
        <v>Construction and metal fabrication</v>
      </c>
      <c r="H349" s="49" t="str">
        <f>_xlfn.IFNA(VLOOKUP(Table2[[#This Row],[Website]],'Contacted Companies'!$C$2:$L$28,6,FALSE),0)</f>
        <v>Construction services: Carpentry,,Concrete,,Cranes,,Insulation,,Ironwork,,Millwrights,,Pipefitting,,Scaffolding,,                        Metal Fab: Projects include but not limited to fan housings, duct work, grain chutes and bins, pressure vessels.</v>
      </c>
      <c r="I349" s="49"/>
      <c r="J349" s="2"/>
      <c r="K349" s="49">
        <f>_xlfn.IFNA(VLOOKUP(Table2[[#This Row],[Website]],'Contacted Companies'!$C$2:$L$28,9,FALSE),0)</f>
        <v>0</v>
      </c>
      <c r="L349" s="49" t="str">
        <f>_xlfn.IFNA(VLOOKUP(Table2[[#This Row],[Website]],'Contacted Companies'!$C$2:$L$28,10,FALSE),0)</f>
        <v xml:space="preserve"> equipped with CNC burn tables and drilling machines, shot-blasting cabinets and more.laser cutting and turret punching technology                                         CNC burn table (9’x21’ cutting, up to 3” thick)
Voortman V630 CNC drill and V1250 saw (50″ tall by 60′ long beam capacity)
Pangborn conveyor-fed shotblasting cabinet
8 overhead cranes (up to 15-ton capacity)
Global Finishing Solutions down draft paint booth (55 ’x 20’ x 16’)</v>
      </c>
      <c r="M349" t="e">
        <f>_xlfn.IFNA(VLOOKUP(Table2[[#This Row],[Website]],'Contacted Companies'!$C$2:$L$28,11,FALSE),0)</f>
        <v>#REF!</v>
      </c>
      <c r="N349" s="87"/>
      <c r="O349" s="87"/>
      <c r="P349" s="87"/>
      <c r="Q349" s="87"/>
    </row>
    <row r="350" spans="1:17" x14ac:dyDescent="0.3">
      <c r="A350" s="27">
        <v>349</v>
      </c>
      <c r="B350" s="23" t="s">
        <v>2007</v>
      </c>
      <c r="C350" s="34" t="s">
        <v>2008</v>
      </c>
      <c r="D350" s="23">
        <f>IF('Final List'!$C350=0,0,1)</f>
        <v>1</v>
      </c>
      <c r="E350" s="23"/>
      <c r="F350" s="23"/>
      <c r="G350" s="49">
        <f>_xlfn.IFNA(VLOOKUP(Table2[[#This Row],[Website]],'Contacted Companies'!$C$2:$L$28,5,FALSE),0)</f>
        <v>0</v>
      </c>
      <c r="H350" s="49">
        <f>_xlfn.IFNA(VLOOKUP(Table2[[#This Row],[Website]],'Contacted Companies'!$C$2:$L$28,6,FALSE),0)</f>
        <v>0</v>
      </c>
      <c r="I350" s="48"/>
      <c r="J350" s="44"/>
      <c r="K350" s="49">
        <f>_xlfn.IFNA(VLOOKUP(Table2[[#This Row],[Website]],'Contacted Companies'!$C$2:$L$28,9,FALSE),0)</f>
        <v>0</v>
      </c>
      <c r="L350" s="49">
        <f>_xlfn.IFNA(VLOOKUP(Table2[[#This Row],[Website]],'Contacted Companies'!$C$2:$L$28,10,FALSE),0)</f>
        <v>0</v>
      </c>
      <c r="M350">
        <f>_xlfn.IFNA(VLOOKUP(Table2[[#This Row],[Website]],'Contacted Companies'!$C$2:$L$28,11,FALSE),0)</f>
        <v>0</v>
      </c>
      <c r="N350" s="87"/>
      <c r="O350" s="87"/>
      <c r="P350" s="87"/>
      <c r="Q350" s="87"/>
    </row>
    <row r="351" spans="1:17" x14ac:dyDescent="0.3">
      <c r="A351" s="28">
        <v>350</v>
      </c>
      <c r="B351" s="24" t="s">
        <v>1680</v>
      </c>
      <c r="C351" s="31"/>
      <c r="D351" s="24">
        <f>IF('Final List'!$C351=0,0,1)</f>
        <v>0</v>
      </c>
      <c r="E351" s="24"/>
      <c r="F351" s="24"/>
      <c r="G351" s="49">
        <f>_xlfn.IFNA(VLOOKUP(Table2[[#This Row],[Website]],'Contacted Companies'!$C$2:$L$28,5,FALSE),0)</f>
        <v>0</v>
      </c>
      <c r="H351" s="49">
        <f>_xlfn.IFNA(VLOOKUP(Table2[[#This Row],[Website]],'Contacted Companies'!$C$2:$L$28,6,FALSE),0)</f>
        <v>0</v>
      </c>
      <c r="I351" s="49"/>
      <c r="J351" s="2"/>
      <c r="K351" s="49">
        <f>_xlfn.IFNA(VLOOKUP(Table2[[#This Row],[Website]],'Contacted Companies'!$C$2:$L$28,9,FALSE),0)</f>
        <v>0</v>
      </c>
      <c r="L351" s="49">
        <f>_xlfn.IFNA(VLOOKUP(Table2[[#This Row],[Website]],'Contacted Companies'!$C$2:$L$28,10,FALSE),0)</f>
        <v>0</v>
      </c>
      <c r="M351">
        <f>_xlfn.IFNA(VLOOKUP(Table2[[#This Row],[Website]],'Contacted Companies'!$C$2:$L$28,11,FALSE),0)</f>
        <v>0</v>
      </c>
      <c r="N351" s="87"/>
      <c r="O351" s="87"/>
      <c r="P351" s="87"/>
      <c r="Q351" s="87"/>
    </row>
    <row r="352" spans="1:17" x14ac:dyDescent="0.3">
      <c r="A352" s="27">
        <v>351</v>
      </c>
      <c r="B352" s="23" t="s">
        <v>2009</v>
      </c>
      <c r="C352" s="34" t="s">
        <v>2010</v>
      </c>
      <c r="D352" s="23">
        <f>IF('Final List'!$C352=0,0,1)</f>
        <v>1</v>
      </c>
      <c r="E352" s="23" t="s">
        <v>40</v>
      </c>
      <c r="F352" s="23"/>
      <c r="G352" s="49">
        <f>_xlfn.IFNA(VLOOKUP(Table2[[#This Row],[Website]],'Contacted Companies'!$C$2:$L$28,5,FALSE),0)</f>
        <v>0</v>
      </c>
      <c r="H352" s="49">
        <f>_xlfn.IFNA(VLOOKUP(Table2[[#This Row],[Website]],'Contacted Companies'!$C$2:$L$28,6,FALSE),0)</f>
        <v>0</v>
      </c>
      <c r="I352" s="48"/>
      <c r="J352" s="44"/>
      <c r="K352" s="49">
        <f>_xlfn.IFNA(VLOOKUP(Table2[[#This Row],[Website]],'Contacted Companies'!$C$2:$L$28,9,FALSE),0)</f>
        <v>0</v>
      </c>
      <c r="L352" s="49">
        <f>_xlfn.IFNA(VLOOKUP(Table2[[#This Row],[Website]],'Contacted Companies'!$C$2:$L$28,10,FALSE),0)</f>
        <v>0</v>
      </c>
      <c r="M352">
        <f>_xlfn.IFNA(VLOOKUP(Table2[[#This Row],[Website]],'Contacted Companies'!$C$2:$L$28,11,FALSE),0)</f>
        <v>0</v>
      </c>
      <c r="N352" s="87"/>
      <c r="O352" s="87"/>
      <c r="P352" s="87"/>
      <c r="Q352" s="87"/>
    </row>
    <row r="353" spans="1:17" x14ac:dyDescent="0.3">
      <c r="A353" s="28">
        <v>352</v>
      </c>
      <c r="B353" s="24" t="s">
        <v>1481</v>
      </c>
      <c r="C353" s="31" t="s">
        <v>2011</v>
      </c>
      <c r="D353" s="24">
        <f>IF('Final List'!$C353=0,0,1)</f>
        <v>1</v>
      </c>
      <c r="E353" s="24"/>
      <c r="F353" s="24"/>
      <c r="G353" s="49">
        <f>_xlfn.IFNA(VLOOKUP(Table2[[#This Row],[Website]],'Contacted Companies'!$C$2:$L$28,5,FALSE),0)</f>
        <v>0</v>
      </c>
      <c r="H353" s="49">
        <f>_xlfn.IFNA(VLOOKUP(Table2[[#This Row],[Website]],'Contacted Companies'!$C$2:$L$28,6,FALSE),0)</f>
        <v>0</v>
      </c>
      <c r="I353" s="49"/>
      <c r="J353" s="2"/>
      <c r="K353" s="49">
        <f>_xlfn.IFNA(VLOOKUP(Table2[[#This Row],[Website]],'Contacted Companies'!$C$2:$L$28,9,FALSE),0)</f>
        <v>0</v>
      </c>
      <c r="L353" s="49">
        <f>_xlfn.IFNA(VLOOKUP(Table2[[#This Row],[Website]],'Contacted Companies'!$C$2:$L$28,10,FALSE),0)</f>
        <v>0</v>
      </c>
      <c r="M353">
        <f>_xlfn.IFNA(VLOOKUP(Table2[[#This Row],[Website]],'Contacted Companies'!$C$2:$L$28,11,FALSE),0)</f>
        <v>0</v>
      </c>
      <c r="N353" s="87"/>
      <c r="O353" s="87"/>
      <c r="P353" s="87"/>
      <c r="Q353" s="87"/>
    </row>
    <row r="354" spans="1:17" ht="273.60000000000002" x14ac:dyDescent="0.3">
      <c r="A354" s="27">
        <v>353</v>
      </c>
      <c r="B354" s="23" t="s">
        <v>875</v>
      </c>
      <c r="C354" s="34" t="s">
        <v>2012</v>
      </c>
      <c r="D354" s="23">
        <f>IF('Final List'!$C354=0,0,1)</f>
        <v>1</v>
      </c>
      <c r="E354" s="23"/>
      <c r="F354" s="23"/>
      <c r="G354" s="49" t="str">
        <f>_xlfn.IFNA(VLOOKUP(Table2[[#This Row],[Website]],'Contacted Companies'!$C$2:$L$28,5,FALSE),0)</f>
        <v>manufacturing</v>
      </c>
      <c r="H354" s="49" t="str">
        <f>_xlfn.IFNA(VLOOKUP(Table2[[#This Row],[Website]],'Contacted Companies'!$C$2:$L$28,6,FALSE),0)</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I354" s="48"/>
      <c r="J354" s="44"/>
      <c r="K354" s="49">
        <f>_xlfn.IFNA(VLOOKUP(Table2[[#This Row],[Website]],'Contacted Companies'!$C$2:$L$28,9,FALSE),0)</f>
        <v>0</v>
      </c>
      <c r="L354" s="49" t="str">
        <f>_xlfn.IFNA(VLOOKUP(Table2[[#This Row],[Website]],'Contacted Companies'!$C$2:$L$28,10,FALSE),0)</f>
        <v>TMF offers a variety of CNC Machining options. 
1.Vertical
2.Horizontal
3.Turning
4.High Speed Drill Tap                                                                                                         5. Axis Machining
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
6.robotically controlled oxy fuel cutting torch on flat bar to perform certain operations at a lower cost than could done on a CNC machine                           7.2 Tumbler
8.3 Table Blast machines up to 100 inch
9.2 Pass through</v>
      </c>
      <c r="M354" t="e">
        <f>_xlfn.IFNA(VLOOKUP(Table2[[#This Row],[Website]],'Contacted Companies'!$C$2:$L$28,11,FALSE),0)</f>
        <v>#REF!</v>
      </c>
      <c r="N354" s="87"/>
      <c r="O354" s="87"/>
      <c r="P354" s="87"/>
      <c r="Q354" s="87"/>
    </row>
    <row r="355" spans="1:17" x14ac:dyDescent="0.3">
      <c r="A355" s="28">
        <v>354</v>
      </c>
      <c r="B355" s="24" t="s">
        <v>1682</v>
      </c>
      <c r="C355" s="31"/>
      <c r="D355" s="24">
        <f>IF('Final List'!$C355=0,0,1)</f>
        <v>0</v>
      </c>
      <c r="E355" s="24"/>
      <c r="F355" s="24"/>
      <c r="G355" s="49">
        <f>_xlfn.IFNA(VLOOKUP(Table2[[#This Row],[Website]],'Contacted Companies'!$C$2:$L$28,5,FALSE),0)</f>
        <v>0</v>
      </c>
      <c r="H355" s="49">
        <f>_xlfn.IFNA(VLOOKUP(Table2[[#This Row],[Website]],'Contacted Companies'!$C$2:$L$28,6,FALSE),0)</f>
        <v>0</v>
      </c>
      <c r="I355" s="49"/>
      <c r="J355" s="2"/>
      <c r="K355" s="49">
        <f>_xlfn.IFNA(VLOOKUP(Table2[[#This Row],[Website]],'Contacted Companies'!$C$2:$L$28,9,FALSE),0)</f>
        <v>0</v>
      </c>
      <c r="L355" s="49">
        <f>_xlfn.IFNA(VLOOKUP(Table2[[#This Row],[Website]],'Contacted Companies'!$C$2:$L$28,10,FALSE),0)</f>
        <v>0</v>
      </c>
      <c r="M355">
        <f>_xlfn.IFNA(VLOOKUP(Table2[[#This Row],[Website]],'Contacted Companies'!$C$2:$L$28,11,FALSE),0)</f>
        <v>0</v>
      </c>
      <c r="N355" s="87"/>
      <c r="O355" s="87"/>
      <c r="P355" s="87"/>
      <c r="Q355" s="87"/>
    </row>
    <row r="356" spans="1:17" x14ac:dyDescent="0.3">
      <c r="A356" s="27">
        <v>355</v>
      </c>
      <c r="B356" s="23" t="s">
        <v>1453</v>
      </c>
      <c r="C356" s="32" t="s">
        <v>2013</v>
      </c>
      <c r="D356" s="23">
        <f>IF('Final List'!$C356=0,0,1)</f>
        <v>1</v>
      </c>
      <c r="E356" s="23">
        <v>0</v>
      </c>
      <c r="F356" s="23"/>
      <c r="G356" s="49">
        <f>_xlfn.IFNA(VLOOKUP(Table2[[#This Row],[Website]],'Contacted Companies'!$C$2:$L$28,5,FALSE),0)</f>
        <v>0</v>
      </c>
      <c r="H356" s="49">
        <f>_xlfn.IFNA(VLOOKUP(Table2[[#This Row],[Website]],'Contacted Companies'!$C$2:$L$28,6,FALSE),0)</f>
        <v>0</v>
      </c>
      <c r="I356" s="48"/>
      <c r="J356" s="44"/>
      <c r="K356" s="49">
        <f>_xlfn.IFNA(VLOOKUP(Table2[[#This Row],[Website]],'Contacted Companies'!$C$2:$L$28,9,FALSE),0)</f>
        <v>0</v>
      </c>
      <c r="L356" s="49">
        <f>_xlfn.IFNA(VLOOKUP(Table2[[#This Row],[Website]],'Contacted Companies'!$C$2:$L$28,10,FALSE),0)</f>
        <v>0</v>
      </c>
      <c r="M356">
        <f>_xlfn.IFNA(VLOOKUP(Table2[[#This Row],[Website]],'Contacted Companies'!$C$2:$L$28,11,FALSE),0)</f>
        <v>0</v>
      </c>
      <c r="N356" s="87"/>
      <c r="O356" s="87"/>
      <c r="P356" s="87"/>
      <c r="Q356" s="87"/>
    </row>
    <row r="357" spans="1:17" x14ac:dyDescent="0.3">
      <c r="A357" s="28">
        <v>356</v>
      </c>
      <c r="B357" s="24" t="s">
        <v>1102</v>
      </c>
      <c r="C357" s="31" t="s">
        <v>2014</v>
      </c>
      <c r="D357" s="24">
        <f>IF('Final List'!$C357=0,0,1)</f>
        <v>1</v>
      </c>
      <c r="E357" s="24" t="s">
        <v>40</v>
      </c>
      <c r="F357" s="24"/>
      <c r="G357" s="49">
        <f>_xlfn.IFNA(VLOOKUP(Table2[[#This Row],[Website]],'Contacted Companies'!$C$2:$L$28,5,FALSE),0)</f>
        <v>0</v>
      </c>
      <c r="H357" s="49">
        <f>_xlfn.IFNA(VLOOKUP(Table2[[#This Row],[Website]],'Contacted Companies'!$C$2:$L$28,6,FALSE),0)</f>
        <v>0</v>
      </c>
      <c r="I357" s="49"/>
      <c r="J357" s="2"/>
      <c r="K357" s="49">
        <f>_xlfn.IFNA(VLOOKUP(Table2[[#This Row],[Website]],'Contacted Companies'!$C$2:$L$28,9,FALSE),0)</f>
        <v>0</v>
      </c>
      <c r="L357" s="49">
        <f>_xlfn.IFNA(VLOOKUP(Table2[[#This Row],[Website]],'Contacted Companies'!$C$2:$L$28,10,FALSE),0)</f>
        <v>0</v>
      </c>
      <c r="M357">
        <f>_xlfn.IFNA(VLOOKUP(Table2[[#This Row],[Website]],'Contacted Companies'!$C$2:$L$28,11,FALSE),0)</f>
        <v>0</v>
      </c>
      <c r="N357" s="87"/>
      <c r="O357" s="87"/>
      <c r="P357" s="87"/>
      <c r="Q357" s="87"/>
    </row>
    <row r="358" spans="1:17" x14ac:dyDescent="0.3">
      <c r="A358" s="27">
        <v>357</v>
      </c>
      <c r="B358" s="23" t="s">
        <v>2015</v>
      </c>
      <c r="C358" s="34" t="s">
        <v>2016</v>
      </c>
      <c r="D358" s="23">
        <f>IF('Final List'!$C358=0,0,1)</f>
        <v>1</v>
      </c>
      <c r="E358" s="23"/>
      <c r="F358" s="23"/>
      <c r="G358" s="49">
        <f>_xlfn.IFNA(VLOOKUP(Table2[[#This Row],[Website]],'Contacted Companies'!$C$2:$L$28,5,FALSE),0)</f>
        <v>0</v>
      </c>
      <c r="H358" s="49">
        <f>_xlfn.IFNA(VLOOKUP(Table2[[#This Row],[Website]],'Contacted Companies'!$C$2:$L$28,6,FALSE),0)</f>
        <v>0</v>
      </c>
      <c r="I358" s="48"/>
      <c r="J358" s="44"/>
      <c r="K358" s="49">
        <f>_xlfn.IFNA(VLOOKUP(Table2[[#This Row],[Website]],'Contacted Companies'!$C$2:$L$28,9,FALSE),0)</f>
        <v>0</v>
      </c>
      <c r="L358" s="49">
        <f>_xlfn.IFNA(VLOOKUP(Table2[[#This Row],[Website]],'Contacted Companies'!$C$2:$L$28,10,FALSE),0)</f>
        <v>0</v>
      </c>
      <c r="M358">
        <f>_xlfn.IFNA(VLOOKUP(Table2[[#This Row],[Website]],'Contacted Companies'!$C$2:$L$28,11,FALSE),0)</f>
        <v>0</v>
      </c>
      <c r="N358" s="87"/>
      <c r="O358" s="87"/>
      <c r="P358" s="87"/>
      <c r="Q358" s="87"/>
    </row>
    <row r="359" spans="1:17" x14ac:dyDescent="0.3">
      <c r="A359" s="28">
        <v>358</v>
      </c>
      <c r="B359" s="24" t="s">
        <v>1454</v>
      </c>
      <c r="C359" s="31" t="s">
        <v>2017</v>
      </c>
      <c r="D359" s="24">
        <f>IF('Final List'!$C359=0,0,1)</f>
        <v>1</v>
      </c>
      <c r="E359" s="24">
        <v>0</v>
      </c>
      <c r="F359" s="24"/>
      <c r="G359" s="49">
        <f>_xlfn.IFNA(VLOOKUP(Table2[[#This Row],[Website]],'Contacted Companies'!$C$2:$L$28,5,FALSE),0)</f>
        <v>0</v>
      </c>
      <c r="H359" s="49">
        <f>_xlfn.IFNA(VLOOKUP(Table2[[#This Row],[Website]],'Contacted Companies'!$C$2:$L$28,6,FALSE),0)</f>
        <v>0</v>
      </c>
      <c r="I359" s="49"/>
      <c r="J359" s="2"/>
      <c r="K359" s="49">
        <f>_xlfn.IFNA(VLOOKUP(Table2[[#This Row],[Website]],'Contacted Companies'!$C$2:$L$28,9,FALSE),0)</f>
        <v>0</v>
      </c>
      <c r="L359" s="49">
        <f>_xlfn.IFNA(VLOOKUP(Table2[[#This Row],[Website]],'Contacted Companies'!$C$2:$L$28,10,FALSE),0)</f>
        <v>0</v>
      </c>
      <c r="M359">
        <f>_xlfn.IFNA(VLOOKUP(Table2[[#This Row],[Website]],'Contacted Companies'!$C$2:$L$28,11,FALSE),0)</f>
        <v>0</v>
      </c>
      <c r="N359" s="87"/>
      <c r="O359" s="87"/>
      <c r="P359" s="87"/>
      <c r="Q359" s="87"/>
    </row>
    <row r="360" spans="1:17" ht="28.8" x14ac:dyDescent="0.3">
      <c r="A360" s="27">
        <v>359</v>
      </c>
      <c r="B360" s="23" t="s">
        <v>879</v>
      </c>
      <c r="C360" s="32" t="s">
        <v>2018</v>
      </c>
      <c r="D360" s="23">
        <f>IF('Final List'!$C360=0,0,1)</f>
        <v>1</v>
      </c>
      <c r="E360" s="23"/>
      <c r="F360" s="23"/>
      <c r="G360" s="49" t="str">
        <f>_xlfn.IFNA(VLOOKUP(Table2[[#This Row],[Website]],'Contacted Companies'!$C$2:$L$28,5,FALSE),0)</f>
        <v>manufacturing</v>
      </c>
      <c r="H360" s="49" t="str">
        <f>_xlfn.IFNA(VLOOKUP(Table2[[#This Row],[Website]],'Contacted Companies'!$C$2:$L$28,6,FALSE),0)</f>
        <v>Standard bellows, non-torsional bellows, torsional bellows (lined and unlined), interlock flex house</v>
      </c>
      <c r="I360" s="48"/>
      <c r="J360" s="44"/>
      <c r="K360" s="49">
        <f>_xlfn.IFNA(VLOOKUP(Table2[[#This Row],[Website]],'Contacted Companies'!$C$2:$L$28,9,FALSE),0)</f>
        <v>0</v>
      </c>
      <c r="L360" s="49">
        <f>_xlfn.IFNA(VLOOKUP(Table2[[#This Row],[Website]],'Contacted Companies'!$C$2:$L$28,10,FALSE),0)</f>
        <v>0</v>
      </c>
      <c r="M360" t="e">
        <f>_xlfn.IFNA(VLOOKUP(Table2[[#This Row],[Website]],'Contacted Companies'!$C$2:$L$28,11,FALSE),0)</f>
        <v>#REF!</v>
      </c>
      <c r="N360" s="87"/>
      <c r="O360" s="87"/>
      <c r="P360" s="87"/>
      <c r="Q360" s="87"/>
    </row>
    <row r="361" spans="1:17" x14ac:dyDescent="0.3">
      <c r="A361" s="28">
        <v>360</v>
      </c>
      <c r="B361" s="24" t="s">
        <v>1669</v>
      </c>
      <c r="C361" s="31" t="s">
        <v>2019</v>
      </c>
      <c r="D361" s="24">
        <f>IF('Final List'!$C361=0,0,1)</f>
        <v>1</v>
      </c>
      <c r="E361" s="24"/>
      <c r="F361" s="24"/>
      <c r="G361" s="49">
        <f>_xlfn.IFNA(VLOOKUP(Table2[[#This Row],[Website]],'Contacted Companies'!$C$2:$L$28,5,FALSE),0)</f>
        <v>0</v>
      </c>
      <c r="H361" s="49">
        <f>_xlfn.IFNA(VLOOKUP(Table2[[#This Row],[Website]],'Contacted Companies'!$C$2:$L$28,6,FALSE),0)</f>
        <v>0</v>
      </c>
      <c r="I361" s="49"/>
      <c r="J361" s="2"/>
      <c r="K361" s="49">
        <f>_xlfn.IFNA(VLOOKUP(Table2[[#This Row],[Website]],'Contacted Companies'!$C$2:$L$28,9,FALSE),0)</f>
        <v>0</v>
      </c>
      <c r="L361" s="49">
        <f>_xlfn.IFNA(VLOOKUP(Table2[[#This Row],[Website]],'Contacted Companies'!$C$2:$L$28,10,FALSE),0)</f>
        <v>0</v>
      </c>
      <c r="M361">
        <f>_xlfn.IFNA(VLOOKUP(Table2[[#This Row],[Website]],'Contacted Companies'!$C$2:$L$28,11,FALSE),0)</f>
        <v>0</v>
      </c>
      <c r="N361" s="87"/>
      <c r="O361" s="87"/>
      <c r="P361" s="87"/>
      <c r="Q361" s="87"/>
    </row>
    <row r="362" spans="1:17" ht="28.8" x14ac:dyDescent="0.3">
      <c r="A362" s="27">
        <v>361</v>
      </c>
      <c r="B362" s="23" t="s">
        <v>886</v>
      </c>
      <c r="C362" s="34" t="s">
        <v>2020</v>
      </c>
      <c r="D362" s="23">
        <f>IF('Final List'!$C362=0,0,1)</f>
        <v>1</v>
      </c>
      <c r="E362" s="23" t="s">
        <v>40</v>
      </c>
      <c r="F362" s="23"/>
      <c r="G362" s="49" t="str">
        <f>_xlfn.IFNA(VLOOKUP(Table2[[#This Row],[Website]],'Contacted Companies'!$C$2:$L$28,5,FALSE),0)</f>
        <v>Manufacturing</v>
      </c>
      <c r="H362" s="49" t="str">
        <f>_xlfn.IFNA(VLOOKUP(Table2[[#This Row],[Website]],'Contacted Companies'!$C$2:$L$28,6,FALSE),0)</f>
        <v>services: high speed tube cutting, saw cut operation, bowl deburr, grit blast finish, end finishing. </v>
      </c>
      <c r="I362" s="48"/>
      <c r="J362" s="44"/>
      <c r="K362" s="49">
        <f>_xlfn.IFNA(VLOOKUP(Table2[[#This Row],[Website]],'Contacted Companies'!$C$2:$L$28,9,FALSE),0)</f>
        <v>0</v>
      </c>
      <c r="L362" s="49" t="str">
        <f>_xlfn.IFNA(VLOOKUP(Table2[[#This Row],[Website]],'Contacted Companies'!$C$2:$L$28,10,FALSE),0)</f>
        <v>high-volume CNC cutting shops</v>
      </c>
      <c r="M362" t="e">
        <f>_xlfn.IFNA(VLOOKUP(Table2[[#This Row],[Website]],'Contacted Companies'!$C$2:$L$28,11,FALSE),0)</f>
        <v>#REF!</v>
      </c>
      <c r="N362" s="87"/>
      <c r="O362" s="87"/>
      <c r="P362" s="87"/>
      <c r="Q362" s="87"/>
    </row>
    <row r="363" spans="1:17" x14ac:dyDescent="0.3">
      <c r="A363" s="28">
        <v>362</v>
      </c>
      <c r="B363" s="24" t="s">
        <v>1687</v>
      </c>
      <c r="C363" s="31" t="s">
        <v>2021</v>
      </c>
      <c r="D363" s="24">
        <f>IF('Final List'!$C363=0,0,1)</f>
        <v>1</v>
      </c>
      <c r="E363" s="24"/>
      <c r="F363" s="24"/>
      <c r="G363" s="49">
        <f>_xlfn.IFNA(VLOOKUP(Table2[[#This Row],[Website]],'Contacted Companies'!$C$2:$L$28,5,FALSE),0)</f>
        <v>0</v>
      </c>
      <c r="H363" s="49">
        <f>_xlfn.IFNA(VLOOKUP(Table2[[#This Row],[Website]],'Contacted Companies'!$C$2:$L$28,6,FALSE),0)</f>
        <v>0</v>
      </c>
      <c r="I363" s="49"/>
      <c r="J363" s="2"/>
      <c r="K363" s="49">
        <f>_xlfn.IFNA(VLOOKUP(Table2[[#This Row],[Website]],'Contacted Companies'!$C$2:$L$28,9,FALSE),0)</f>
        <v>0</v>
      </c>
      <c r="L363" s="49">
        <f>_xlfn.IFNA(VLOOKUP(Table2[[#This Row],[Website]],'Contacted Companies'!$C$2:$L$28,10,FALSE),0)</f>
        <v>0</v>
      </c>
      <c r="M363">
        <f>_xlfn.IFNA(VLOOKUP(Table2[[#This Row],[Website]],'Contacted Companies'!$C$2:$L$28,11,FALSE),0)</f>
        <v>0</v>
      </c>
      <c r="N363" s="87"/>
      <c r="O363" s="87"/>
      <c r="P363" s="87"/>
      <c r="Q363" s="87"/>
    </row>
    <row r="364" spans="1:17" x14ac:dyDescent="0.3">
      <c r="A364" s="27">
        <v>363</v>
      </c>
      <c r="B364" s="23" t="s">
        <v>1141</v>
      </c>
      <c r="C364" s="32" t="s">
        <v>2022</v>
      </c>
      <c r="D364" s="23">
        <f>IF('Final List'!$C364=0,0,1)</f>
        <v>1</v>
      </c>
      <c r="E364" s="23" t="s">
        <v>40</v>
      </c>
      <c r="F364" s="23"/>
      <c r="G364" s="49">
        <f>_xlfn.IFNA(VLOOKUP(Table2[[#This Row],[Website]],'Contacted Companies'!$C$2:$L$28,5,FALSE),0)</f>
        <v>0</v>
      </c>
      <c r="H364" s="49">
        <f>_xlfn.IFNA(VLOOKUP(Table2[[#This Row],[Website]],'Contacted Companies'!$C$2:$L$28,6,FALSE),0)</f>
        <v>0</v>
      </c>
      <c r="I364" s="48"/>
      <c r="J364" s="44"/>
      <c r="K364" s="49">
        <f>_xlfn.IFNA(VLOOKUP(Table2[[#This Row],[Website]],'Contacted Companies'!$C$2:$L$28,9,FALSE),0)</f>
        <v>0</v>
      </c>
      <c r="L364" s="49">
        <f>_xlfn.IFNA(VLOOKUP(Table2[[#This Row],[Website]],'Contacted Companies'!$C$2:$L$28,10,FALSE),0)</f>
        <v>0</v>
      </c>
      <c r="M364">
        <f>_xlfn.IFNA(VLOOKUP(Table2[[#This Row],[Website]],'Contacted Companies'!$C$2:$L$28,11,FALSE),0)</f>
        <v>0</v>
      </c>
      <c r="N364" s="87"/>
      <c r="O364" s="87"/>
      <c r="P364" s="87"/>
      <c r="Q364" s="87"/>
    </row>
    <row r="365" spans="1:17" x14ac:dyDescent="0.3">
      <c r="A365" s="28">
        <v>364</v>
      </c>
      <c r="B365" s="24" t="s">
        <v>1143</v>
      </c>
      <c r="C365" s="31" t="s">
        <v>2023</v>
      </c>
      <c r="D365" s="24">
        <f>IF('Final List'!$C365=0,0,1)</f>
        <v>1</v>
      </c>
      <c r="E365" s="24" t="s">
        <v>31</v>
      </c>
      <c r="F365" s="24"/>
      <c r="G365" s="49">
        <f>_xlfn.IFNA(VLOOKUP(Table2[[#This Row],[Website]],'Contacted Companies'!$C$2:$L$28,5,FALSE),0)</f>
        <v>0</v>
      </c>
      <c r="H365" s="49">
        <f>_xlfn.IFNA(VLOOKUP(Table2[[#This Row],[Website]],'Contacted Companies'!$C$2:$L$28,6,FALSE),0)</f>
        <v>0</v>
      </c>
      <c r="I365" s="49"/>
      <c r="J365" s="2"/>
      <c r="K365" s="49">
        <f>_xlfn.IFNA(VLOOKUP(Table2[[#This Row],[Website]],'Contacted Companies'!$C$2:$L$28,9,FALSE),0)</f>
        <v>0</v>
      </c>
      <c r="L365" s="49">
        <f>_xlfn.IFNA(VLOOKUP(Table2[[#This Row],[Website]],'Contacted Companies'!$C$2:$L$28,10,FALSE),0)</f>
        <v>0</v>
      </c>
      <c r="M365">
        <f>_xlfn.IFNA(VLOOKUP(Table2[[#This Row],[Website]],'Contacted Companies'!$C$2:$L$28,11,FALSE),0)</f>
        <v>0</v>
      </c>
      <c r="N365" s="87"/>
      <c r="O365" s="87"/>
      <c r="P365" s="87"/>
      <c r="Q365" s="87"/>
    </row>
    <row r="366" spans="1:17" x14ac:dyDescent="0.3">
      <c r="A366" s="27">
        <v>365</v>
      </c>
      <c r="B366" s="23" t="s">
        <v>1441</v>
      </c>
      <c r="C366" s="32" t="s">
        <v>2024</v>
      </c>
      <c r="D366" s="23">
        <f>IF('Final List'!$C366=0,0,1)</f>
        <v>1</v>
      </c>
      <c r="E366" s="23"/>
      <c r="F366" s="23"/>
      <c r="G366" s="49">
        <f>_xlfn.IFNA(VLOOKUP(Table2[[#This Row],[Website]],'Contacted Companies'!$C$2:$L$28,5,FALSE),0)</f>
        <v>0</v>
      </c>
      <c r="H366" s="49">
        <f>_xlfn.IFNA(VLOOKUP(Table2[[#This Row],[Website]],'Contacted Companies'!$C$2:$L$28,6,FALSE),0)</f>
        <v>0</v>
      </c>
      <c r="I366" s="48"/>
      <c r="J366" s="44"/>
      <c r="K366" s="49">
        <f>_xlfn.IFNA(VLOOKUP(Table2[[#This Row],[Website]],'Contacted Companies'!$C$2:$L$28,9,FALSE),0)</f>
        <v>0</v>
      </c>
      <c r="L366" s="49">
        <f>_xlfn.IFNA(VLOOKUP(Table2[[#This Row],[Website]],'Contacted Companies'!$C$2:$L$28,10,FALSE),0)</f>
        <v>0</v>
      </c>
      <c r="M366">
        <f>_xlfn.IFNA(VLOOKUP(Table2[[#This Row],[Website]],'Contacted Companies'!$C$2:$L$28,11,FALSE),0)</f>
        <v>0</v>
      </c>
      <c r="N366" s="87"/>
      <c r="O366" s="87"/>
      <c r="P366" s="87"/>
      <c r="Q366" s="87"/>
    </row>
    <row r="367" spans="1:17" x14ac:dyDescent="0.3">
      <c r="A367" s="28">
        <v>366</v>
      </c>
      <c r="B367" s="24" t="s">
        <v>1145</v>
      </c>
      <c r="C367" s="31">
        <v>0</v>
      </c>
      <c r="D367" s="24">
        <f>IF('Final List'!$C367=0,0,1)</f>
        <v>0</v>
      </c>
      <c r="E367" s="24"/>
      <c r="F367" s="24">
        <v>0</v>
      </c>
      <c r="G367" s="49">
        <f>_xlfn.IFNA(VLOOKUP(Table2[[#This Row],[Website]],'Contacted Companies'!$C$2:$L$28,5,FALSE),0)</f>
        <v>0</v>
      </c>
      <c r="H367" s="49">
        <f>_xlfn.IFNA(VLOOKUP(Table2[[#This Row],[Website]],'Contacted Companies'!$C$2:$L$28,6,FALSE),0)</f>
        <v>0</v>
      </c>
      <c r="I367" s="49"/>
      <c r="J367" s="2"/>
      <c r="K367" s="49">
        <f>_xlfn.IFNA(VLOOKUP(Table2[[#This Row],[Website]],'Contacted Companies'!$C$2:$L$28,9,FALSE),0)</f>
        <v>0</v>
      </c>
      <c r="L367" s="49">
        <f>_xlfn.IFNA(VLOOKUP(Table2[[#This Row],[Website]],'Contacted Companies'!$C$2:$L$28,10,FALSE),0)</f>
        <v>0</v>
      </c>
      <c r="M367">
        <f>_xlfn.IFNA(VLOOKUP(Table2[[#This Row],[Website]],'Contacted Companies'!$C$2:$L$28,11,FALSE),0)</f>
        <v>0</v>
      </c>
      <c r="N367" s="87"/>
      <c r="O367" s="87"/>
      <c r="P367" s="87"/>
      <c r="Q367" s="87"/>
    </row>
    <row r="368" spans="1:17" x14ac:dyDescent="0.3">
      <c r="A368" s="27">
        <v>367</v>
      </c>
      <c r="B368" s="23" t="s">
        <v>2025</v>
      </c>
      <c r="C368" s="32" t="s">
        <v>2026</v>
      </c>
      <c r="D368" s="23">
        <f>IF('Final List'!$C368=0,0,1)</f>
        <v>1</v>
      </c>
      <c r="E368" s="23"/>
      <c r="F368" s="23"/>
      <c r="G368" s="49">
        <f>_xlfn.IFNA(VLOOKUP(Table2[[#This Row],[Website]],'Contacted Companies'!$C$2:$L$28,5,FALSE),0)</f>
        <v>0</v>
      </c>
      <c r="H368" s="49">
        <f>_xlfn.IFNA(VLOOKUP(Table2[[#This Row],[Website]],'Contacted Companies'!$C$2:$L$28,6,FALSE),0)</f>
        <v>0</v>
      </c>
      <c r="I368" s="48"/>
      <c r="J368" s="44"/>
      <c r="K368" s="49">
        <f>_xlfn.IFNA(VLOOKUP(Table2[[#This Row],[Website]],'Contacted Companies'!$C$2:$L$28,9,FALSE),0)</f>
        <v>0</v>
      </c>
      <c r="L368" s="49">
        <f>_xlfn.IFNA(VLOOKUP(Table2[[#This Row],[Website]],'Contacted Companies'!$C$2:$L$28,10,FALSE),0)</f>
        <v>0</v>
      </c>
      <c r="M368">
        <f>_xlfn.IFNA(VLOOKUP(Table2[[#This Row],[Website]],'Contacted Companies'!$C$2:$L$28,11,FALSE),0)</f>
        <v>0</v>
      </c>
      <c r="N368" s="87"/>
      <c r="O368" s="87"/>
      <c r="P368" s="87"/>
      <c r="Q368" s="87"/>
    </row>
    <row r="369" spans="1:17" x14ac:dyDescent="0.3">
      <c r="A369" s="28">
        <v>368</v>
      </c>
      <c r="B369" s="24" t="s">
        <v>1563</v>
      </c>
      <c r="C369" s="31" t="s">
        <v>2027</v>
      </c>
      <c r="D369" s="24">
        <f>IF('Final List'!$C369=0,0,1)</f>
        <v>1</v>
      </c>
      <c r="E369" s="24"/>
      <c r="F369" s="24"/>
      <c r="G369" s="49">
        <f>_xlfn.IFNA(VLOOKUP(Table2[[#This Row],[Website]],'Contacted Companies'!$C$2:$L$28,5,FALSE),0)</f>
        <v>0</v>
      </c>
      <c r="H369" s="49">
        <f>_xlfn.IFNA(VLOOKUP(Table2[[#This Row],[Website]],'Contacted Companies'!$C$2:$L$28,6,FALSE),0)</f>
        <v>0</v>
      </c>
      <c r="I369" s="49"/>
      <c r="J369" s="2"/>
      <c r="K369" s="49">
        <f>_xlfn.IFNA(VLOOKUP(Table2[[#This Row],[Website]],'Contacted Companies'!$C$2:$L$28,9,FALSE),0)</f>
        <v>0</v>
      </c>
      <c r="L369" s="49">
        <f>_xlfn.IFNA(VLOOKUP(Table2[[#This Row],[Website]],'Contacted Companies'!$C$2:$L$28,10,FALSE),0)</f>
        <v>0</v>
      </c>
      <c r="M369">
        <f>_xlfn.IFNA(VLOOKUP(Table2[[#This Row],[Website]],'Contacted Companies'!$C$2:$L$28,11,FALSE),0)</f>
        <v>0</v>
      </c>
      <c r="N369" s="87"/>
      <c r="O369" s="87"/>
      <c r="P369" s="87"/>
      <c r="Q369" s="87"/>
    </row>
    <row r="370" spans="1:17" x14ac:dyDescent="0.3">
      <c r="A370" s="27">
        <v>369</v>
      </c>
      <c r="B370" s="23" t="s">
        <v>1187</v>
      </c>
      <c r="C370" s="34">
        <v>0</v>
      </c>
      <c r="D370" s="23">
        <f>IF('Final List'!$C370=0,0,1)</f>
        <v>0</v>
      </c>
      <c r="E370" s="23"/>
      <c r="F370" s="23"/>
      <c r="G370" s="49">
        <f>_xlfn.IFNA(VLOOKUP(Table2[[#This Row],[Website]],'Contacted Companies'!$C$2:$L$28,5,FALSE),0)</f>
        <v>0</v>
      </c>
      <c r="H370" s="49">
        <f>_xlfn.IFNA(VLOOKUP(Table2[[#This Row],[Website]],'Contacted Companies'!$C$2:$L$28,6,FALSE),0)</f>
        <v>0</v>
      </c>
      <c r="I370" s="48"/>
      <c r="J370" s="44"/>
      <c r="K370" s="49">
        <f>_xlfn.IFNA(VLOOKUP(Table2[[#This Row],[Website]],'Contacted Companies'!$C$2:$L$28,9,FALSE),0)</f>
        <v>0</v>
      </c>
      <c r="L370" s="49">
        <f>_xlfn.IFNA(VLOOKUP(Table2[[#This Row],[Website]],'Contacted Companies'!$C$2:$L$28,10,FALSE),0)</f>
        <v>0</v>
      </c>
      <c r="M370">
        <f>_xlfn.IFNA(VLOOKUP(Table2[[#This Row],[Website]],'Contacted Companies'!$C$2:$L$28,11,FALSE),0)</f>
        <v>0</v>
      </c>
      <c r="N370" s="87"/>
      <c r="O370" s="87"/>
      <c r="P370" s="87"/>
      <c r="Q370" s="87"/>
    </row>
    <row r="371" spans="1:17" x14ac:dyDescent="0.3">
      <c r="A371" s="28">
        <v>370</v>
      </c>
      <c r="B371" s="24" t="s">
        <v>1189</v>
      </c>
      <c r="C371" s="31" t="s">
        <v>2028</v>
      </c>
      <c r="D371" s="24">
        <f>IF('Final List'!$C371=0,0,1)</f>
        <v>1</v>
      </c>
      <c r="E371" s="24" t="s">
        <v>31</v>
      </c>
      <c r="F371" s="24"/>
      <c r="G371" s="49">
        <f>_xlfn.IFNA(VLOOKUP(Table2[[#This Row],[Website]],'Contacted Companies'!$C$2:$L$28,5,FALSE),0)</f>
        <v>0</v>
      </c>
      <c r="H371" s="49">
        <f>_xlfn.IFNA(VLOOKUP(Table2[[#This Row],[Website]],'Contacted Companies'!$C$2:$L$28,6,FALSE),0)</f>
        <v>0</v>
      </c>
      <c r="I371" s="49"/>
      <c r="J371" s="2"/>
      <c r="K371" s="49">
        <f>_xlfn.IFNA(VLOOKUP(Table2[[#This Row],[Website]],'Contacted Companies'!$C$2:$L$28,9,FALSE),0)</f>
        <v>0</v>
      </c>
      <c r="L371" s="49">
        <f>_xlfn.IFNA(VLOOKUP(Table2[[#This Row],[Website]],'Contacted Companies'!$C$2:$L$28,10,FALSE),0)</f>
        <v>0</v>
      </c>
      <c r="M371">
        <f>_xlfn.IFNA(VLOOKUP(Table2[[#This Row],[Website]],'Contacted Companies'!$C$2:$L$28,11,FALSE),0)</f>
        <v>0</v>
      </c>
      <c r="N371" s="87"/>
      <c r="O371" s="87"/>
      <c r="P371" s="87"/>
      <c r="Q371" s="87"/>
    </row>
    <row r="372" spans="1:17" x14ac:dyDescent="0.3">
      <c r="A372" s="27">
        <v>371</v>
      </c>
      <c r="B372" s="23" t="s">
        <v>1565</v>
      </c>
      <c r="C372" s="32" t="s">
        <v>2029</v>
      </c>
      <c r="D372" s="23">
        <f>IF('Final List'!$C372=0,0,1)</f>
        <v>1</v>
      </c>
      <c r="E372" s="23"/>
      <c r="F372" s="23"/>
      <c r="G372" s="49">
        <f>_xlfn.IFNA(VLOOKUP(Table2[[#This Row],[Website]],'Contacted Companies'!$C$2:$L$28,5,FALSE),0)</f>
        <v>0</v>
      </c>
      <c r="H372" s="49">
        <f>_xlfn.IFNA(VLOOKUP(Table2[[#This Row],[Website]],'Contacted Companies'!$C$2:$L$28,6,FALSE),0)</f>
        <v>0</v>
      </c>
      <c r="I372" s="48"/>
      <c r="J372" s="44"/>
      <c r="K372" s="49">
        <f>_xlfn.IFNA(VLOOKUP(Table2[[#This Row],[Website]],'Contacted Companies'!$C$2:$L$28,9,FALSE),0)</f>
        <v>0</v>
      </c>
      <c r="L372" s="49">
        <f>_xlfn.IFNA(VLOOKUP(Table2[[#This Row],[Website]],'Contacted Companies'!$C$2:$L$28,10,FALSE),0)</f>
        <v>0</v>
      </c>
      <c r="M372">
        <f>_xlfn.IFNA(VLOOKUP(Table2[[#This Row],[Website]],'Contacted Companies'!$C$2:$L$28,11,FALSE),0)</f>
        <v>0</v>
      </c>
      <c r="N372" s="87"/>
      <c r="O372" s="87"/>
      <c r="P372" s="87"/>
      <c r="Q372" s="87"/>
    </row>
    <row r="373" spans="1:17" ht="28.8" x14ac:dyDescent="0.3">
      <c r="A373" s="28">
        <v>372</v>
      </c>
      <c r="B373" s="24" t="s">
        <v>2030</v>
      </c>
      <c r="C373" s="33" t="s">
        <v>2031</v>
      </c>
      <c r="D373" s="24">
        <f>IF('Final List'!$C373=0,0,1)</f>
        <v>1</v>
      </c>
      <c r="E373" s="24" t="s">
        <v>31</v>
      </c>
      <c r="F373" s="24"/>
      <c r="G373" s="49" t="str">
        <f>_xlfn.IFNA(VLOOKUP(Table2[[#This Row],[Website]],'Contacted Companies'!$C$2:$L$28,5,FALSE),0)</f>
        <v>manufacturing</v>
      </c>
      <c r="H373" s="49" t="str">
        <f>_xlfn.IFNA(VLOOKUP(Table2[[#This Row],[Website]],'Contacted Companies'!$C$2:$L$28,6,FALSE),0)</f>
        <v>precision steel tubes, precision cut lengths, industrial components, automotive tubular components, tube solutions</v>
      </c>
      <c r="I373" s="49"/>
      <c r="J373" s="2"/>
      <c r="K373" s="49">
        <f>_xlfn.IFNA(VLOOKUP(Table2[[#This Row],[Website]],'Contacted Companies'!$C$2:$L$28,9,FALSE),0)</f>
        <v>0</v>
      </c>
      <c r="L373" s="49">
        <f>_xlfn.IFNA(VLOOKUP(Table2[[#This Row],[Website]],'Contacted Companies'!$C$2:$L$28,10,FALSE),0)</f>
        <v>0</v>
      </c>
      <c r="M373" t="e">
        <f>_xlfn.IFNA(VLOOKUP(Table2[[#This Row],[Website]],'Contacted Companies'!$C$2:$L$28,11,FALSE),0)</f>
        <v>#REF!</v>
      </c>
      <c r="N373" s="87"/>
      <c r="O373" s="87"/>
      <c r="P373" s="87"/>
      <c r="Q373" s="87"/>
    </row>
    <row r="374" spans="1:17" x14ac:dyDescent="0.3">
      <c r="A374" s="27">
        <v>373</v>
      </c>
      <c r="B374" s="23" t="s">
        <v>2032</v>
      </c>
      <c r="C374" s="34"/>
      <c r="D374" s="23">
        <f>IF('Final List'!$C374=0,0,1)</f>
        <v>0</v>
      </c>
      <c r="E374" s="23"/>
      <c r="F374" s="23"/>
      <c r="G374" s="49">
        <f>_xlfn.IFNA(VLOOKUP(Table2[[#This Row],[Website]],'Contacted Companies'!$C$2:$L$28,5,FALSE),0)</f>
        <v>0</v>
      </c>
      <c r="H374" s="49">
        <f>_xlfn.IFNA(VLOOKUP(Table2[[#This Row],[Website]],'Contacted Companies'!$C$2:$L$28,6,FALSE),0)</f>
        <v>0</v>
      </c>
      <c r="I374" s="48"/>
      <c r="J374" s="44"/>
      <c r="K374" s="49">
        <f>_xlfn.IFNA(VLOOKUP(Table2[[#This Row],[Website]],'Contacted Companies'!$C$2:$L$28,9,FALSE),0)</f>
        <v>0</v>
      </c>
      <c r="L374" s="49">
        <f>_xlfn.IFNA(VLOOKUP(Table2[[#This Row],[Website]],'Contacted Companies'!$C$2:$L$28,10,FALSE),0)</f>
        <v>0</v>
      </c>
      <c r="M374">
        <f>_xlfn.IFNA(VLOOKUP(Table2[[#This Row],[Website]],'Contacted Companies'!$C$2:$L$28,11,FALSE),0)</f>
        <v>0</v>
      </c>
      <c r="N374" s="87"/>
      <c r="O374" s="87"/>
      <c r="P374" s="87"/>
      <c r="Q374" s="87"/>
    </row>
    <row r="375" spans="1:17" x14ac:dyDescent="0.3">
      <c r="A375" s="28">
        <v>374</v>
      </c>
      <c r="B375" s="24" t="s">
        <v>1766</v>
      </c>
      <c r="C375" s="31" t="s">
        <v>2033</v>
      </c>
      <c r="D375" s="24">
        <f>IF('Final List'!$C375=0,0,1)</f>
        <v>1</v>
      </c>
      <c r="E375" s="24"/>
      <c r="F375" s="24"/>
      <c r="G375" s="49">
        <f>_xlfn.IFNA(VLOOKUP(Table2[[#This Row],[Website]],'Contacted Companies'!$C$2:$L$28,5,FALSE),0)</f>
        <v>0</v>
      </c>
      <c r="H375" s="49">
        <f>_xlfn.IFNA(VLOOKUP(Table2[[#This Row],[Website]],'Contacted Companies'!$C$2:$L$28,6,FALSE),0)</f>
        <v>0</v>
      </c>
      <c r="I375" s="49"/>
      <c r="J375" s="2"/>
      <c r="K375" s="49">
        <f>_xlfn.IFNA(VLOOKUP(Table2[[#This Row],[Website]],'Contacted Companies'!$C$2:$L$28,9,FALSE),0)</f>
        <v>0</v>
      </c>
      <c r="L375" s="49">
        <f>_xlfn.IFNA(VLOOKUP(Table2[[#This Row],[Website]],'Contacted Companies'!$C$2:$L$28,10,FALSE),0)</f>
        <v>0</v>
      </c>
      <c r="M375">
        <f>_xlfn.IFNA(VLOOKUP(Table2[[#This Row],[Website]],'Contacted Companies'!$C$2:$L$28,11,FALSE),0)</f>
        <v>0</v>
      </c>
      <c r="N375" s="87"/>
      <c r="O375" s="87"/>
      <c r="P375" s="87"/>
      <c r="Q375" s="87"/>
    </row>
    <row r="376" spans="1:17" x14ac:dyDescent="0.3">
      <c r="A376" s="27">
        <v>375</v>
      </c>
      <c r="B376" s="23" t="s">
        <v>1389</v>
      </c>
      <c r="C376" s="32">
        <v>0</v>
      </c>
      <c r="D376" s="23">
        <f>IF('Final List'!$C376=0,0,1)</f>
        <v>0</v>
      </c>
      <c r="E376" s="23"/>
      <c r="F376" s="23"/>
      <c r="G376" s="49">
        <f>_xlfn.IFNA(VLOOKUP(Table2[[#This Row],[Website]],'Contacted Companies'!$C$2:$L$28,5,FALSE),0)</f>
        <v>0</v>
      </c>
      <c r="H376" s="49">
        <f>_xlfn.IFNA(VLOOKUP(Table2[[#This Row],[Website]],'Contacted Companies'!$C$2:$L$28,6,FALSE),0)</f>
        <v>0</v>
      </c>
      <c r="I376" s="48"/>
      <c r="J376" s="44"/>
      <c r="K376" s="49">
        <f>_xlfn.IFNA(VLOOKUP(Table2[[#This Row],[Website]],'Contacted Companies'!$C$2:$L$28,9,FALSE),0)</f>
        <v>0</v>
      </c>
      <c r="L376" s="49">
        <f>_xlfn.IFNA(VLOOKUP(Table2[[#This Row],[Website]],'Contacted Companies'!$C$2:$L$28,10,FALSE),0)</f>
        <v>0</v>
      </c>
      <c r="M376">
        <f>_xlfn.IFNA(VLOOKUP(Table2[[#This Row],[Website]],'Contacted Companies'!$C$2:$L$28,11,FALSE),0)</f>
        <v>0</v>
      </c>
      <c r="N376" s="87"/>
      <c r="O376" s="87"/>
      <c r="P376" s="87"/>
      <c r="Q376" s="87"/>
    </row>
    <row r="377" spans="1:17" x14ac:dyDescent="0.3">
      <c r="A377" s="28">
        <v>376</v>
      </c>
      <c r="B377" s="24" t="s">
        <v>1391</v>
      </c>
      <c r="C377" s="31" t="s">
        <v>2034</v>
      </c>
      <c r="D377" s="24">
        <f>IF('Final List'!$C377=0,0,1)</f>
        <v>1</v>
      </c>
      <c r="E377" s="24"/>
      <c r="F377" s="24"/>
      <c r="G377" s="49">
        <f>_xlfn.IFNA(VLOOKUP(Table2[[#This Row],[Website]],'Contacted Companies'!$C$2:$L$28,5,FALSE),0)</f>
        <v>0</v>
      </c>
      <c r="H377" s="49">
        <f>_xlfn.IFNA(VLOOKUP(Table2[[#This Row],[Website]],'Contacted Companies'!$C$2:$L$28,6,FALSE),0)</f>
        <v>0</v>
      </c>
      <c r="I377" s="49"/>
      <c r="J377" s="2"/>
      <c r="K377" s="49">
        <f>_xlfn.IFNA(VLOOKUP(Table2[[#This Row],[Website]],'Contacted Companies'!$C$2:$L$28,9,FALSE),0)</f>
        <v>0</v>
      </c>
      <c r="L377" s="49">
        <f>_xlfn.IFNA(VLOOKUP(Table2[[#This Row],[Website]],'Contacted Companies'!$C$2:$L$28,10,FALSE),0)</f>
        <v>0</v>
      </c>
      <c r="M377">
        <f>_xlfn.IFNA(VLOOKUP(Table2[[#This Row],[Website]],'Contacted Companies'!$C$2:$L$28,11,FALSE),0)</f>
        <v>0</v>
      </c>
      <c r="N377" s="87"/>
      <c r="O377" s="87"/>
      <c r="P377" s="87"/>
      <c r="Q377" s="87"/>
    </row>
    <row r="378" spans="1:17" x14ac:dyDescent="0.3">
      <c r="A378" s="27">
        <v>377</v>
      </c>
      <c r="B378" s="23" t="s">
        <v>2035</v>
      </c>
      <c r="C378" s="32" t="s">
        <v>2034</v>
      </c>
      <c r="D378" s="23">
        <f>IF('Final List'!$C378=0,0,1)</f>
        <v>1</v>
      </c>
      <c r="E378" s="23"/>
      <c r="F378" s="23"/>
      <c r="G378" s="49">
        <f>_xlfn.IFNA(VLOOKUP(Table2[[#This Row],[Website]],'Contacted Companies'!$C$2:$L$28,5,FALSE),0)</f>
        <v>0</v>
      </c>
      <c r="H378" s="49">
        <f>_xlfn.IFNA(VLOOKUP(Table2[[#This Row],[Website]],'Contacted Companies'!$C$2:$L$28,6,FALSE),0)</f>
        <v>0</v>
      </c>
      <c r="I378" s="48"/>
      <c r="J378" s="44"/>
      <c r="K378" s="49">
        <f>_xlfn.IFNA(VLOOKUP(Table2[[#This Row],[Website]],'Contacted Companies'!$C$2:$L$28,9,FALSE),0)</f>
        <v>0</v>
      </c>
      <c r="L378" s="49">
        <f>_xlfn.IFNA(VLOOKUP(Table2[[#This Row],[Website]],'Contacted Companies'!$C$2:$L$28,10,FALSE),0)</f>
        <v>0</v>
      </c>
      <c r="M378">
        <f>_xlfn.IFNA(VLOOKUP(Table2[[#This Row],[Website]],'Contacted Companies'!$C$2:$L$28,11,FALSE),0)</f>
        <v>0</v>
      </c>
      <c r="N378" s="87"/>
      <c r="O378" s="87"/>
      <c r="P378" s="87"/>
      <c r="Q378" s="87"/>
    </row>
    <row r="379" spans="1:17" x14ac:dyDescent="0.3">
      <c r="A379" s="28">
        <v>378</v>
      </c>
      <c r="B379" s="24" t="s">
        <v>2036</v>
      </c>
      <c r="C379" s="31" t="s">
        <v>2034</v>
      </c>
      <c r="D379" s="24">
        <f>IF('Final List'!$C379=0,0,1)</f>
        <v>1</v>
      </c>
      <c r="E379" s="24"/>
      <c r="F379" s="24"/>
      <c r="G379" s="49">
        <f>_xlfn.IFNA(VLOOKUP(Table2[[#This Row],[Website]],'Contacted Companies'!$C$2:$L$28,5,FALSE),0)</f>
        <v>0</v>
      </c>
      <c r="H379" s="49">
        <f>_xlfn.IFNA(VLOOKUP(Table2[[#This Row],[Website]],'Contacted Companies'!$C$2:$L$28,6,FALSE),0)</f>
        <v>0</v>
      </c>
      <c r="I379" s="49"/>
      <c r="J379" s="2"/>
      <c r="K379" s="49">
        <f>_xlfn.IFNA(VLOOKUP(Table2[[#This Row],[Website]],'Contacted Companies'!$C$2:$L$28,9,FALSE),0)</f>
        <v>0</v>
      </c>
      <c r="L379" s="49">
        <f>_xlfn.IFNA(VLOOKUP(Table2[[#This Row],[Website]],'Contacted Companies'!$C$2:$L$28,10,FALSE),0)</f>
        <v>0</v>
      </c>
      <c r="M379">
        <f>_xlfn.IFNA(VLOOKUP(Table2[[#This Row],[Website]],'Contacted Companies'!$C$2:$L$28,11,FALSE),0)</f>
        <v>0</v>
      </c>
      <c r="N379" s="87"/>
      <c r="O379" s="87"/>
      <c r="P379" s="87"/>
      <c r="Q379" s="87"/>
    </row>
    <row r="380" spans="1:17" x14ac:dyDescent="0.3">
      <c r="A380" s="27">
        <v>379</v>
      </c>
      <c r="B380" s="23" t="s">
        <v>1761</v>
      </c>
      <c r="C380" s="32" t="s">
        <v>2037</v>
      </c>
      <c r="D380" s="23">
        <f>IF('Final List'!$C380=0,0,1)</f>
        <v>1</v>
      </c>
      <c r="E380" s="23"/>
      <c r="F380" s="23"/>
      <c r="G380" s="49">
        <f>_xlfn.IFNA(VLOOKUP(Table2[[#This Row],[Website]],'Contacted Companies'!$C$2:$L$28,5,FALSE),0)</f>
        <v>0</v>
      </c>
      <c r="H380" s="49">
        <f>_xlfn.IFNA(VLOOKUP(Table2[[#This Row],[Website]],'Contacted Companies'!$C$2:$L$28,6,FALSE),0)</f>
        <v>0</v>
      </c>
      <c r="I380" s="48"/>
      <c r="J380" s="44"/>
      <c r="K380" s="49">
        <f>_xlfn.IFNA(VLOOKUP(Table2[[#This Row],[Website]],'Contacted Companies'!$C$2:$L$28,9,FALSE),0)</f>
        <v>0</v>
      </c>
      <c r="L380" s="49">
        <f>_xlfn.IFNA(VLOOKUP(Table2[[#This Row],[Website]],'Contacted Companies'!$C$2:$L$28,10,FALSE),0)</f>
        <v>0</v>
      </c>
      <c r="M380">
        <f>_xlfn.IFNA(VLOOKUP(Table2[[#This Row],[Website]],'Contacted Companies'!$C$2:$L$28,11,FALSE),0)</f>
        <v>0</v>
      </c>
      <c r="N380" s="87"/>
      <c r="O380" s="87"/>
      <c r="P380" s="87"/>
      <c r="Q380" s="87"/>
    </row>
    <row r="381" spans="1:17" x14ac:dyDescent="0.3">
      <c r="A381" s="28">
        <v>380</v>
      </c>
      <c r="B381" s="24" t="s">
        <v>2038</v>
      </c>
      <c r="C381" s="31" t="s">
        <v>2039</v>
      </c>
      <c r="D381" s="24">
        <f>IF('Final List'!$C381=0,0,1)</f>
        <v>1</v>
      </c>
      <c r="E381" s="24"/>
      <c r="F381" s="24"/>
      <c r="G381" s="49">
        <f>_xlfn.IFNA(VLOOKUP(Table2[[#This Row],[Website]],'Contacted Companies'!$C$2:$L$28,5,FALSE),0)</f>
        <v>0</v>
      </c>
      <c r="H381" s="49">
        <f>_xlfn.IFNA(VLOOKUP(Table2[[#This Row],[Website]],'Contacted Companies'!$C$2:$L$28,6,FALSE),0)</f>
        <v>0</v>
      </c>
      <c r="I381" s="49"/>
      <c r="J381" s="2"/>
      <c r="K381" s="49">
        <f>_xlfn.IFNA(VLOOKUP(Table2[[#This Row],[Website]],'Contacted Companies'!$C$2:$L$28,9,FALSE),0)</f>
        <v>0</v>
      </c>
      <c r="L381" s="49">
        <f>_xlfn.IFNA(VLOOKUP(Table2[[#This Row],[Website]],'Contacted Companies'!$C$2:$L$28,10,FALSE),0)</f>
        <v>0</v>
      </c>
      <c r="M381">
        <f>_xlfn.IFNA(VLOOKUP(Table2[[#This Row],[Website]],'Contacted Companies'!$C$2:$L$28,11,FALSE),0)</f>
        <v>0</v>
      </c>
      <c r="N381" s="87"/>
      <c r="O381" s="87"/>
      <c r="P381" s="87"/>
      <c r="Q381" s="87"/>
    </row>
    <row r="382" spans="1:17" x14ac:dyDescent="0.3">
      <c r="A382" s="27">
        <v>381</v>
      </c>
      <c r="B382" s="23" t="s">
        <v>1395</v>
      </c>
      <c r="C382" s="32" t="s">
        <v>2040</v>
      </c>
      <c r="D382" s="23">
        <f>IF('Final List'!$C382=0,0,1)</f>
        <v>1</v>
      </c>
      <c r="E382" s="23"/>
      <c r="F382" s="23"/>
      <c r="G382" s="49">
        <f>_xlfn.IFNA(VLOOKUP(Table2[[#This Row],[Website]],'Contacted Companies'!$C$2:$L$28,5,FALSE),0)</f>
        <v>0</v>
      </c>
      <c r="H382" s="49">
        <f>_xlfn.IFNA(VLOOKUP(Table2[[#This Row],[Website]],'Contacted Companies'!$C$2:$L$28,6,FALSE),0)</f>
        <v>0</v>
      </c>
      <c r="I382" s="48"/>
      <c r="J382" s="44"/>
      <c r="K382" s="49">
        <f>_xlfn.IFNA(VLOOKUP(Table2[[#This Row],[Website]],'Contacted Companies'!$C$2:$L$28,9,FALSE),0)</f>
        <v>0</v>
      </c>
      <c r="L382" s="49">
        <f>_xlfn.IFNA(VLOOKUP(Table2[[#This Row],[Website]],'Contacted Companies'!$C$2:$L$28,10,FALSE),0)</f>
        <v>0</v>
      </c>
      <c r="M382">
        <f>_xlfn.IFNA(VLOOKUP(Table2[[#This Row],[Website]],'Contacted Companies'!$C$2:$L$28,11,FALSE),0)</f>
        <v>0</v>
      </c>
      <c r="N382" s="87"/>
      <c r="O382" s="87"/>
      <c r="P382" s="87"/>
      <c r="Q382" s="87"/>
    </row>
    <row r="383" spans="1:17" x14ac:dyDescent="0.3">
      <c r="A383" s="28">
        <v>382</v>
      </c>
      <c r="B383" s="24" t="s">
        <v>1286</v>
      </c>
      <c r="C383" s="31" t="s">
        <v>2041</v>
      </c>
      <c r="D383" s="24">
        <f>IF('Final List'!$C383=0,0,1)</f>
        <v>1</v>
      </c>
      <c r="E383" s="24" t="s">
        <v>40</v>
      </c>
      <c r="F383" s="24"/>
      <c r="G383" s="49">
        <f>_xlfn.IFNA(VLOOKUP(Table2[[#This Row],[Website]],'Contacted Companies'!$C$2:$L$28,5,FALSE),0)</f>
        <v>0</v>
      </c>
      <c r="H383" s="49">
        <f>_xlfn.IFNA(VLOOKUP(Table2[[#This Row],[Website]],'Contacted Companies'!$C$2:$L$28,6,FALSE),0)</f>
        <v>0</v>
      </c>
      <c r="I383" s="49"/>
      <c r="J383" s="2"/>
      <c r="K383" s="49">
        <f>_xlfn.IFNA(VLOOKUP(Table2[[#This Row],[Website]],'Contacted Companies'!$C$2:$L$28,9,FALSE),0)</f>
        <v>0</v>
      </c>
      <c r="L383" s="49">
        <f>_xlfn.IFNA(VLOOKUP(Table2[[#This Row],[Website]],'Contacted Companies'!$C$2:$L$28,10,FALSE),0)</f>
        <v>0</v>
      </c>
      <c r="M383">
        <f>_xlfn.IFNA(VLOOKUP(Table2[[#This Row],[Website]],'Contacted Companies'!$C$2:$L$28,11,FALSE),0)</f>
        <v>0</v>
      </c>
      <c r="N383" s="87"/>
      <c r="O383" s="87"/>
      <c r="P383" s="87"/>
      <c r="Q383" s="87"/>
    </row>
    <row r="384" spans="1:17" x14ac:dyDescent="0.3">
      <c r="A384" s="27">
        <v>383</v>
      </c>
      <c r="B384" s="23" t="s">
        <v>2042</v>
      </c>
      <c r="C384" s="32" t="s">
        <v>2043</v>
      </c>
      <c r="D384" s="23">
        <f>IF('Final List'!$C384=0,0,1)</f>
        <v>1</v>
      </c>
      <c r="E384" s="23"/>
      <c r="F384" s="23"/>
      <c r="G384" s="49">
        <f>_xlfn.IFNA(VLOOKUP(Table2[[#This Row],[Website]],'Contacted Companies'!$C$2:$L$28,5,FALSE),0)</f>
        <v>0</v>
      </c>
      <c r="H384" s="49">
        <f>_xlfn.IFNA(VLOOKUP(Table2[[#This Row],[Website]],'Contacted Companies'!$C$2:$L$28,6,FALSE),0)</f>
        <v>0</v>
      </c>
      <c r="I384" s="48"/>
      <c r="J384" s="44"/>
      <c r="K384" s="49">
        <f>_xlfn.IFNA(VLOOKUP(Table2[[#This Row],[Website]],'Contacted Companies'!$C$2:$L$28,9,FALSE),0)</f>
        <v>0</v>
      </c>
      <c r="L384" s="49">
        <f>_xlfn.IFNA(VLOOKUP(Table2[[#This Row],[Website]],'Contacted Companies'!$C$2:$L$28,10,FALSE),0)</f>
        <v>0</v>
      </c>
      <c r="M384">
        <f>_xlfn.IFNA(VLOOKUP(Table2[[#This Row],[Website]],'Contacted Companies'!$C$2:$L$28,11,FALSE),0)</f>
        <v>0</v>
      </c>
      <c r="N384" s="87"/>
      <c r="O384" s="87"/>
      <c r="P384" s="87"/>
      <c r="Q384" s="87"/>
    </row>
    <row r="385" spans="1:17" x14ac:dyDescent="0.3">
      <c r="A385" s="28">
        <v>384</v>
      </c>
      <c r="B385" s="35" t="s">
        <v>1770</v>
      </c>
      <c r="C385" s="31" t="s">
        <v>2044</v>
      </c>
      <c r="D385" s="24">
        <f>IF('Final List'!$C385=0,0,1)</f>
        <v>1</v>
      </c>
      <c r="E385" s="24"/>
      <c r="F385" s="24"/>
      <c r="G385" s="49">
        <f>_xlfn.IFNA(VLOOKUP(Table2[[#This Row],[Website]],'Contacted Companies'!$C$2:$L$28,5,FALSE),0)</f>
        <v>0</v>
      </c>
      <c r="H385" s="49">
        <f>_xlfn.IFNA(VLOOKUP(Table2[[#This Row],[Website]],'Contacted Companies'!$C$2:$L$28,6,FALSE),0)</f>
        <v>0</v>
      </c>
      <c r="I385" s="49"/>
      <c r="J385" s="2"/>
      <c r="K385" s="49">
        <f>_xlfn.IFNA(VLOOKUP(Table2[[#This Row],[Website]],'Contacted Companies'!$C$2:$L$28,9,FALSE),0)</f>
        <v>0</v>
      </c>
      <c r="L385" s="49">
        <f>_xlfn.IFNA(VLOOKUP(Table2[[#This Row],[Website]],'Contacted Companies'!$C$2:$L$28,10,FALSE),0)</f>
        <v>0</v>
      </c>
      <c r="M385">
        <f>_xlfn.IFNA(VLOOKUP(Table2[[#This Row],[Website]],'Contacted Companies'!$C$2:$L$28,11,FALSE),0)</f>
        <v>0</v>
      </c>
      <c r="N385" s="87"/>
      <c r="O385" s="87"/>
      <c r="P385" s="87"/>
      <c r="Q385" s="87"/>
    </row>
    <row r="386" spans="1:17" x14ac:dyDescent="0.3">
      <c r="A386" s="27">
        <v>385</v>
      </c>
      <c r="B386" s="23" t="s">
        <v>1190</v>
      </c>
      <c r="C386" s="34" t="s">
        <v>2045</v>
      </c>
      <c r="D386" s="23">
        <f>IF('Final List'!$C386=0,0,1)</f>
        <v>1</v>
      </c>
      <c r="E386" s="23" t="s">
        <v>31</v>
      </c>
      <c r="F386" s="23"/>
      <c r="G386" s="49">
        <f>_xlfn.IFNA(VLOOKUP(Table2[[#This Row],[Website]],'Contacted Companies'!$C$2:$L$28,5,FALSE),0)</f>
        <v>0</v>
      </c>
      <c r="H386" s="49">
        <f>_xlfn.IFNA(VLOOKUP(Table2[[#This Row],[Website]],'Contacted Companies'!$C$2:$L$28,6,FALSE),0)</f>
        <v>0</v>
      </c>
      <c r="I386" s="48"/>
      <c r="J386" s="44"/>
      <c r="K386" s="49">
        <f>_xlfn.IFNA(VLOOKUP(Table2[[#This Row],[Website]],'Contacted Companies'!$C$2:$L$28,9,FALSE),0)</f>
        <v>0</v>
      </c>
      <c r="L386" s="49">
        <f>_xlfn.IFNA(VLOOKUP(Table2[[#This Row],[Website]],'Contacted Companies'!$C$2:$L$28,10,FALSE),0)</f>
        <v>0</v>
      </c>
      <c r="M386">
        <f>_xlfn.IFNA(VLOOKUP(Table2[[#This Row],[Website]],'Contacted Companies'!$C$2:$L$28,11,FALSE),0)</f>
        <v>0</v>
      </c>
      <c r="N386" s="87"/>
      <c r="O386" s="87"/>
      <c r="P386" s="87"/>
      <c r="Q386" s="87"/>
    </row>
    <row r="387" spans="1:17" ht="144" x14ac:dyDescent="0.3">
      <c r="A387" s="28">
        <v>386</v>
      </c>
      <c r="B387" s="24" t="s">
        <v>894</v>
      </c>
      <c r="C387" s="33" t="s">
        <v>2046</v>
      </c>
      <c r="D387" s="24">
        <f>IF('Final List'!$C387=0,0,1)</f>
        <v>1</v>
      </c>
      <c r="E387" s="24" t="s">
        <v>40</v>
      </c>
      <c r="F387" s="24"/>
      <c r="G387" s="49" t="str">
        <f>_xlfn.IFNA(VLOOKUP(Table2[[#This Row],[Website]],'Contacted Companies'!$C$2:$L$28,5,FALSE),0)</f>
        <v>pallets manufacturer</v>
      </c>
      <c r="H387" s="49" t="str">
        <f>_xlfn.IFNA(VLOOKUP(Table2[[#This Row],[Website]],'Contacted Companies'!$C$2:$L$28,6,FALSE),0)</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I387" s="49"/>
      <c r="J387" s="2"/>
      <c r="K387" s="49">
        <f>_xlfn.IFNA(VLOOKUP(Table2[[#This Row],[Website]],'Contacted Companies'!$C$2:$L$28,9,FALSE),0)</f>
        <v>0</v>
      </c>
      <c r="L387" s="49">
        <f>_xlfn.IFNA(VLOOKUP(Table2[[#This Row],[Website]],'Contacted Companies'!$C$2:$L$28,10,FALSE),0)</f>
        <v>0</v>
      </c>
      <c r="M387" t="e">
        <f>_xlfn.IFNA(VLOOKUP(Table2[[#This Row],[Website]],'Contacted Companies'!$C$2:$L$28,11,FALSE),0)</f>
        <v>#REF!</v>
      </c>
      <c r="N387" s="87"/>
      <c r="O387" s="87"/>
      <c r="P387" s="87"/>
      <c r="Q387" s="87"/>
    </row>
    <row r="388" spans="1:17" x14ac:dyDescent="0.3">
      <c r="A388" s="27">
        <v>387</v>
      </c>
      <c r="B388" s="23" t="s">
        <v>1774</v>
      </c>
      <c r="C388" s="34" t="s">
        <v>2047</v>
      </c>
      <c r="D388" s="23">
        <f>IF('Final List'!$C388=0,0,1)</f>
        <v>1</v>
      </c>
      <c r="E388" s="23"/>
      <c r="F388" s="23"/>
      <c r="G388" s="49">
        <f>_xlfn.IFNA(VLOOKUP(Table2[[#This Row],[Website]],'Contacted Companies'!$C$2:$L$28,5,FALSE),0)</f>
        <v>0</v>
      </c>
      <c r="H388" s="49">
        <f>_xlfn.IFNA(VLOOKUP(Table2[[#This Row],[Website]],'Contacted Companies'!$C$2:$L$28,6,FALSE),0)</f>
        <v>0</v>
      </c>
      <c r="I388" s="48"/>
      <c r="J388" s="44"/>
      <c r="K388" s="49">
        <f>_xlfn.IFNA(VLOOKUP(Table2[[#This Row],[Website]],'Contacted Companies'!$C$2:$L$28,9,FALSE),0)</f>
        <v>0</v>
      </c>
      <c r="L388" s="49">
        <f>_xlfn.IFNA(VLOOKUP(Table2[[#This Row],[Website]],'Contacted Companies'!$C$2:$L$28,10,FALSE),0)</f>
        <v>0</v>
      </c>
      <c r="M388">
        <f>_xlfn.IFNA(VLOOKUP(Table2[[#This Row],[Website]],'Contacted Companies'!$C$2:$L$28,11,FALSE),0)</f>
        <v>0</v>
      </c>
      <c r="N388" s="87"/>
      <c r="O388" s="87"/>
      <c r="P388" s="87"/>
      <c r="Q388" s="87"/>
    </row>
    <row r="389" spans="1:17" x14ac:dyDescent="0.3">
      <c r="A389" s="28">
        <v>388</v>
      </c>
      <c r="B389" s="24" t="s">
        <v>1776</v>
      </c>
      <c r="C389" s="31" t="s">
        <v>2048</v>
      </c>
      <c r="D389" s="24">
        <f>IF('Final List'!$C389=0,0,1)</f>
        <v>1</v>
      </c>
      <c r="E389" s="24"/>
      <c r="F389" s="24"/>
      <c r="G389" s="49">
        <f>_xlfn.IFNA(VLOOKUP(Table2[[#This Row],[Website]],'Contacted Companies'!$C$2:$L$28,5,FALSE),0)</f>
        <v>0</v>
      </c>
      <c r="H389" s="49">
        <f>_xlfn.IFNA(VLOOKUP(Table2[[#This Row],[Website]],'Contacted Companies'!$C$2:$L$28,6,FALSE),0)</f>
        <v>0</v>
      </c>
      <c r="I389" s="49"/>
      <c r="J389" s="2"/>
      <c r="K389" s="49">
        <f>_xlfn.IFNA(VLOOKUP(Table2[[#This Row],[Website]],'Contacted Companies'!$C$2:$L$28,9,FALSE),0)</f>
        <v>0</v>
      </c>
      <c r="L389" s="49">
        <f>_xlfn.IFNA(VLOOKUP(Table2[[#This Row],[Website]],'Contacted Companies'!$C$2:$L$28,10,FALSE),0)</f>
        <v>0</v>
      </c>
      <c r="M389">
        <f>_xlfn.IFNA(VLOOKUP(Table2[[#This Row],[Website]],'Contacted Companies'!$C$2:$L$28,11,FALSE),0)</f>
        <v>0</v>
      </c>
      <c r="N389" s="87"/>
      <c r="O389" s="87"/>
      <c r="P389" s="87"/>
      <c r="Q389" s="87"/>
    </row>
    <row r="390" spans="1:17" x14ac:dyDescent="0.3">
      <c r="A390" s="27">
        <v>389</v>
      </c>
      <c r="B390" s="23" t="s">
        <v>1582</v>
      </c>
      <c r="C390" s="32" t="s">
        <v>2049</v>
      </c>
      <c r="D390" s="23">
        <f>IF('Final List'!$C390=0,0,1)</f>
        <v>1</v>
      </c>
      <c r="E390" s="23"/>
      <c r="F390" s="23"/>
      <c r="G390" s="49">
        <f>_xlfn.IFNA(VLOOKUP(Table2[[#This Row],[Website]],'Contacted Companies'!$C$2:$L$28,5,FALSE),0)</f>
        <v>0</v>
      </c>
      <c r="H390" s="49">
        <f>_xlfn.IFNA(VLOOKUP(Table2[[#This Row],[Website]],'Contacted Companies'!$C$2:$L$28,6,FALSE),0)</f>
        <v>0</v>
      </c>
      <c r="I390" s="48"/>
      <c r="J390" s="44"/>
      <c r="K390" s="49">
        <f>_xlfn.IFNA(VLOOKUP(Table2[[#This Row],[Website]],'Contacted Companies'!$C$2:$L$28,9,FALSE),0)</f>
        <v>0</v>
      </c>
      <c r="L390" s="49">
        <f>_xlfn.IFNA(VLOOKUP(Table2[[#This Row],[Website]],'Contacted Companies'!$C$2:$L$28,10,FALSE),0)</f>
        <v>0</v>
      </c>
      <c r="M390">
        <f>_xlfn.IFNA(VLOOKUP(Table2[[#This Row],[Website]],'Contacted Companies'!$C$2:$L$28,11,FALSE),0)</f>
        <v>0</v>
      </c>
      <c r="N390" s="87"/>
      <c r="O390" s="87"/>
      <c r="P390" s="87"/>
      <c r="Q390" s="87"/>
    </row>
    <row r="391" spans="1:17" x14ac:dyDescent="0.3">
      <c r="A391" s="28">
        <v>390</v>
      </c>
      <c r="B391" s="24" t="s">
        <v>1803</v>
      </c>
      <c r="C391" s="31" t="s">
        <v>2050</v>
      </c>
      <c r="D391" s="24">
        <f>IF('Final List'!$C391=0,0,1)</f>
        <v>1</v>
      </c>
      <c r="E391" s="24"/>
      <c r="F391" s="24"/>
      <c r="G391" s="49">
        <f>_xlfn.IFNA(VLOOKUP(Table2[[#This Row],[Website]],'Contacted Companies'!$C$2:$L$28,5,FALSE),0)</f>
        <v>0</v>
      </c>
      <c r="H391" s="49">
        <f>_xlfn.IFNA(VLOOKUP(Table2[[#This Row],[Website]],'Contacted Companies'!$C$2:$L$28,6,FALSE),0)</f>
        <v>0</v>
      </c>
      <c r="I391" s="49"/>
      <c r="J391" s="2"/>
      <c r="K391" s="49">
        <f>_xlfn.IFNA(VLOOKUP(Table2[[#This Row],[Website]],'Contacted Companies'!$C$2:$L$28,9,FALSE),0)</f>
        <v>0</v>
      </c>
      <c r="L391" s="49">
        <f>_xlfn.IFNA(VLOOKUP(Table2[[#This Row],[Website]],'Contacted Companies'!$C$2:$L$28,10,FALSE),0)</f>
        <v>0</v>
      </c>
      <c r="M391">
        <f>_xlfn.IFNA(VLOOKUP(Table2[[#This Row],[Website]],'Contacted Companies'!$C$2:$L$28,11,FALSE),0)</f>
        <v>0</v>
      </c>
      <c r="N391" s="87"/>
      <c r="O391" s="87"/>
      <c r="P391" s="87"/>
      <c r="Q391" s="87"/>
    </row>
    <row r="392" spans="1:17" x14ac:dyDescent="0.3">
      <c r="A392" s="27">
        <v>391</v>
      </c>
      <c r="B392" s="23" t="s">
        <v>1778</v>
      </c>
      <c r="C392" s="34" t="s">
        <v>2051</v>
      </c>
      <c r="D392" s="23">
        <f>IF('Final List'!$C392=0,0,1)</f>
        <v>1</v>
      </c>
      <c r="E392" s="23"/>
      <c r="F392" s="23"/>
      <c r="G392" s="49">
        <f>_xlfn.IFNA(VLOOKUP(Table2[[#This Row],[Website]],'Contacted Companies'!$C$2:$L$28,5,FALSE),0)</f>
        <v>0</v>
      </c>
      <c r="H392" s="49">
        <f>_xlfn.IFNA(VLOOKUP(Table2[[#This Row],[Website]],'Contacted Companies'!$C$2:$L$28,6,FALSE),0)</f>
        <v>0</v>
      </c>
      <c r="I392" s="48"/>
      <c r="J392" s="44"/>
      <c r="K392" s="49">
        <f>_xlfn.IFNA(VLOOKUP(Table2[[#This Row],[Website]],'Contacted Companies'!$C$2:$L$28,9,FALSE),0)</f>
        <v>0</v>
      </c>
      <c r="L392" s="49">
        <f>_xlfn.IFNA(VLOOKUP(Table2[[#This Row],[Website]],'Contacted Companies'!$C$2:$L$28,10,FALSE),0)</f>
        <v>0</v>
      </c>
      <c r="M392">
        <f>_xlfn.IFNA(VLOOKUP(Table2[[#This Row],[Website]],'Contacted Companies'!$C$2:$L$28,11,FALSE),0)</f>
        <v>0</v>
      </c>
      <c r="N392" s="87"/>
      <c r="O392" s="87"/>
      <c r="P392" s="87"/>
      <c r="Q392" s="87"/>
    </row>
    <row r="393" spans="1:17" x14ac:dyDescent="0.3">
      <c r="A393" s="28">
        <v>392</v>
      </c>
      <c r="B393" s="24" t="s">
        <v>1780</v>
      </c>
      <c r="C393" s="31" t="s">
        <v>2052</v>
      </c>
      <c r="D393" s="24">
        <f>IF('Final List'!$C393=0,0,1)</f>
        <v>1</v>
      </c>
      <c r="E393" s="24"/>
      <c r="F393" s="24"/>
      <c r="G393" s="49">
        <f>_xlfn.IFNA(VLOOKUP(Table2[[#This Row],[Website]],'Contacted Companies'!$C$2:$L$28,5,FALSE),0)</f>
        <v>0</v>
      </c>
      <c r="H393" s="49">
        <f>_xlfn.IFNA(VLOOKUP(Table2[[#This Row],[Website]],'Contacted Companies'!$C$2:$L$28,6,FALSE),0)</f>
        <v>0</v>
      </c>
      <c r="I393" s="49"/>
      <c r="J393" s="2"/>
      <c r="K393" s="49">
        <f>_xlfn.IFNA(VLOOKUP(Table2[[#This Row],[Website]],'Contacted Companies'!$C$2:$L$28,9,FALSE),0)</f>
        <v>0</v>
      </c>
      <c r="L393" s="49">
        <f>_xlfn.IFNA(VLOOKUP(Table2[[#This Row],[Website]],'Contacted Companies'!$C$2:$L$28,10,FALSE),0)</f>
        <v>0</v>
      </c>
      <c r="M393">
        <f>_xlfn.IFNA(VLOOKUP(Table2[[#This Row],[Website]],'Contacted Companies'!$C$2:$L$28,11,FALSE),0)</f>
        <v>0</v>
      </c>
      <c r="N393" s="87"/>
      <c r="O393" s="87"/>
      <c r="P393" s="87"/>
      <c r="Q393" s="87"/>
    </row>
    <row r="394" spans="1:17" x14ac:dyDescent="0.3">
      <c r="A394" s="27">
        <v>393</v>
      </c>
      <c r="B394" s="23" t="s">
        <v>1192</v>
      </c>
      <c r="C394" s="32" t="s">
        <v>2053</v>
      </c>
      <c r="D394" s="23">
        <f>IF('Final List'!$C394=0,0,1)</f>
        <v>1</v>
      </c>
      <c r="E394" s="23" t="s">
        <v>40</v>
      </c>
      <c r="F394" s="23"/>
      <c r="G394" s="49">
        <f>_xlfn.IFNA(VLOOKUP(Table2[[#This Row],[Website]],'Contacted Companies'!$C$2:$L$28,5,FALSE),0)</f>
        <v>0</v>
      </c>
      <c r="H394" s="49">
        <f>_xlfn.IFNA(VLOOKUP(Table2[[#This Row],[Website]],'Contacted Companies'!$C$2:$L$28,6,FALSE),0)</f>
        <v>0</v>
      </c>
      <c r="I394" s="48"/>
      <c r="J394" s="44"/>
      <c r="K394" s="49">
        <f>_xlfn.IFNA(VLOOKUP(Table2[[#This Row],[Website]],'Contacted Companies'!$C$2:$L$28,9,FALSE),0)</f>
        <v>0</v>
      </c>
      <c r="L394" s="49">
        <f>_xlfn.IFNA(VLOOKUP(Table2[[#This Row],[Website]],'Contacted Companies'!$C$2:$L$28,10,FALSE),0)</f>
        <v>0</v>
      </c>
      <c r="M394">
        <f>_xlfn.IFNA(VLOOKUP(Table2[[#This Row],[Website]],'Contacted Companies'!$C$2:$L$28,11,FALSE),0)</f>
        <v>0</v>
      </c>
      <c r="N394" s="87"/>
      <c r="O394" s="87"/>
      <c r="P394" s="87"/>
      <c r="Q394" s="87"/>
    </row>
    <row r="395" spans="1:17" x14ac:dyDescent="0.3">
      <c r="A395" s="28">
        <v>394</v>
      </c>
      <c r="B395" s="24" t="s">
        <v>1784</v>
      </c>
      <c r="C395" s="31" t="s">
        <v>2054</v>
      </c>
      <c r="D395" s="24">
        <f>IF('Final List'!$C395=0,0,1)</f>
        <v>1</v>
      </c>
      <c r="E395" s="24"/>
      <c r="F395" s="24"/>
      <c r="G395" s="49">
        <f>_xlfn.IFNA(VLOOKUP(Table2[[#This Row],[Website]],'Contacted Companies'!$C$2:$L$28,5,FALSE),0)</f>
        <v>0</v>
      </c>
      <c r="H395" s="49">
        <f>_xlfn.IFNA(VLOOKUP(Table2[[#This Row],[Website]],'Contacted Companies'!$C$2:$L$28,6,FALSE),0)</f>
        <v>0</v>
      </c>
      <c r="I395" s="49"/>
      <c r="J395" s="2"/>
      <c r="K395" s="49">
        <f>_xlfn.IFNA(VLOOKUP(Table2[[#This Row],[Website]],'Contacted Companies'!$C$2:$L$28,9,FALSE),0)</f>
        <v>0</v>
      </c>
      <c r="L395" s="49">
        <f>_xlfn.IFNA(VLOOKUP(Table2[[#This Row],[Website]],'Contacted Companies'!$C$2:$L$28,10,FALSE),0)</f>
        <v>0</v>
      </c>
      <c r="M395">
        <f>_xlfn.IFNA(VLOOKUP(Table2[[#This Row],[Website]],'Contacted Companies'!$C$2:$L$28,11,FALSE),0)</f>
        <v>0</v>
      </c>
      <c r="N395" s="87"/>
      <c r="O395" s="87"/>
      <c r="P395" s="87"/>
      <c r="Q395" s="87"/>
    </row>
    <row r="396" spans="1:17" x14ac:dyDescent="0.3">
      <c r="A396" s="27">
        <v>395</v>
      </c>
      <c r="B396" s="23" t="s">
        <v>883</v>
      </c>
      <c r="C396" s="34" t="s">
        <v>2055</v>
      </c>
      <c r="D396" s="23">
        <f>IF('Final List'!$C396=0,0,1)</f>
        <v>1</v>
      </c>
      <c r="E396" s="23"/>
      <c r="F396" s="23"/>
      <c r="G396" s="49">
        <f>_xlfn.IFNA(VLOOKUP(Table2[[#This Row],[Website]],'Contacted Companies'!$C$2:$L$28,5,FALSE),0)</f>
        <v>0</v>
      </c>
      <c r="H396" s="49">
        <f>_xlfn.IFNA(VLOOKUP(Table2[[#This Row],[Website]],'Contacted Companies'!$C$2:$L$28,6,FALSE),0)</f>
        <v>0</v>
      </c>
      <c r="I396" s="48"/>
      <c r="J396" s="44"/>
      <c r="K396" s="49">
        <f>_xlfn.IFNA(VLOOKUP(Table2[[#This Row],[Website]],'Contacted Companies'!$C$2:$L$28,9,FALSE),0)</f>
        <v>0</v>
      </c>
      <c r="L396" s="49">
        <f>_xlfn.IFNA(VLOOKUP(Table2[[#This Row],[Website]],'Contacted Companies'!$C$2:$L$28,10,FALSE),0)</f>
        <v>0</v>
      </c>
      <c r="M396" t="e">
        <f>_xlfn.IFNA(VLOOKUP(Table2[[#This Row],[Website]],'Contacted Companies'!$C$2:$L$28,11,FALSE),0)</f>
        <v>#REF!</v>
      </c>
      <c r="N396" s="87"/>
      <c r="O396" s="87"/>
      <c r="P396" s="87"/>
      <c r="Q396" s="87"/>
    </row>
    <row r="397" spans="1:17" x14ac:dyDescent="0.3">
      <c r="A397" s="28">
        <v>396</v>
      </c>
      <c r="B397" s="24" t="s">
        <v>1097</v>
      </c>
      <c r="C397" s="31" t="s">
        <v>2056</v>
      </c>
      <c r="D397" s="24">
        <f>IF('Final List'!$C397=0,0,1)</f>
        <v>1</v>
      </c>
      <c r="E397" s="24" t="s">
        <v>40</v>
      </c>
      <c r="F397" s="24"/>
      <c r="G397" s="49">
        <f>_xlfn.IFNA(VLOOKUP(Table2[[#This Row],[Website]],'Contacted Companies'!$C$2:$L$28,5,FALSE),0)</f>
        <v>0</v>
      </c>
      <c r="H397" s="49">
        <f>_xlfn.IFNA(VLOOKUP(Table2[[#This Row],[Website]],'Contacted Companies'!$C$2:$L$28,6,FALSE),0)</f>
        <v>0</v>
      </c>
      <c r="I397" s="49"/>
      <c r="J397" s="2"/>
      <c r="K397" s="49">
        <f>_xlfn.IFNA(VLOOKUP(Table2[[#This Row],[Website]],'Contacted Companies'!$C$2:$L$28,9,FALSE),0)</f>
        <v>0</v>
      </c>
      <c r="L397" s="49">
        <f>_xlfn.IFNA(VLOOKUP(Table2[[#This Row],[Website]],'Contacted Companies'!$C$2:$L$28,10,FALSE),0)</f>
        <v>0</v>
      </c>
      <c r="M397">
        <f>_xlfn.IFNA(VLOOKUP(Table2[[#This Row],[Website]],'Contacted Companies'!$C$2:$L$28,11,FALSE),0)</f>
        <v>0</v>
      </c>
      <c r="N397" s="87"/>
      <c r="O397" s="87"/>
      <c r="P397" s="87"/>
      <c r="Q397" s="87"/>
    </row>
    <row r="398" spans="1:17" ht="15" thickBot="1" x14ac:dyDescent="0.35">
      <c r="A398" s="29">
        <v>397</v>
      </c>
      <c r="B398" s="25" t="s">
        <v>1399</v>
      </c>
      <c r="C398" s="52" t="s">
        <v>2057</v>
      </c>
      <c r="D398" s="25">
        <f>IF('Final List'!$C398=0,0,1)</f>
        <v>1</v>
      </c>
      <c r="E398" s="25"/>
      <c r="F398" s="25"/>
      <c r="G398" s="49">
        <f>_xlfn.IFNA(VLOOKUP(Table2[[#This Row],[Website]],'Contacted Companies'!$C$2:$L$28,5,FALSE),0)</f>
        <v>0</v>
      </c>
      <c r="H398" s="49">
        <f>_xlfn.IFNA(VLOOKUP(Table2[[#This Row],[Website]],'Contacted Companies'!$C$2:$L$28,6,FALSE),0)</f>
        <v>0</v>
      </c>
      <c r="I398" s="48"/>
      <c r="J398" s="44"/>
      <c r="K398" s="49">
        <f>_xlfn.IFNA(VLOOKUP(Table2[[#This Row],[Website]],'Contacted Companies'!$C$2:$L$28,9,FALSE),0)</f>
        <v>0</v>
      </c>
      <c r="L398" s="49">
        <f>_xlfn.IFNA(VLOOKUP(Table2[[#This Row],[Website]],'Contacted Companies'!$C$2:$L$28,10,FALSE),0)</f>
        <v>0</v>
      </c>
      <c r="M398">
        <f>_xlfn.IFNA(VLOOKUP(Table2[[#This Row],[Website]],'Contacted Companies'!$C$2:$L$28,11,FALSE),0)</f>
        <v>0</v>
      </c>
      <c r="N398" s="87"/>
      <c r="O398" s="87"/>
      <c r="P398" s="87"/>
      <c r="Q398" s="87"/>
    </row>
    <row r="400" spans="1:17" x14ac:dyDescent="0.3">
      <c r="D400">
        <f>COUNTIF('Final List'!$D$2:$D$398,0)</f>
        <v>52</v>
      </c>
    </row>
  </sheetData>
  <conditionalFormatting sqref="B31">
    <cfRule type="duplicateValues" dxfId="48" priority="9"/>
  </conditionalFormatting>
  <conditionalFormatting sqref="B99">
    <cfRule type="duplicateValues" dxfId="47" priority="13"/>
  </conditionalFormatting>
  <conditionalFormatting sqref="B100">
    <cfRule type="duplicateValues" dxfId="46" priority="12"/>
  </conditionalFormatting>
  <conditionalFormatting sqref="B32">
    <cfRule type="duplicateValues" dxfId="45" priority="10"/>
  </conditionalFormatting>
  <conditionalFormatting sqref="B1:B1048576">
    <cfRule type="duplicateValues" dxfId="44" priority="2"/>
    <cfRule type="duplicateValues" dxfId="43" priority="4"/>
    <cfRule type="duplicateValues" dxfId="42" priority="6"/>
  </conditionalFormatting>
  <conditionalFormatting sqref="C1:C1048576">
    <cfRule type="duplicateValues" dxfId="41" priority="1"/>
    <cfRule type="duplicateValues" dxfId="40" priority="3"/>
    <cfRule type="duplicateValues" dxfId="39" priority="5"/>
  </conditionalFormatting>
  <conditionalFormatting sqref="B101:B187 B1:B30 B33:B98">
    <cfRule type="duplicateValues" dxfId="38" priority="2214"/>
    <cfRule type="duplicateValues" dxfId="37" priority="2215"/>
  </conditionalFormatting>
  <conditionalFormatting sqref="C208:C277">
    <cfRule type="duplicateValues" dxfId="36" priority="2241"/>
    <cfRule type="expression" dxfId="35" priority="2242">
      <formula>COUNTIF(#REF!,$E$2)=0</formula>
    </cfRule>
  </conditionalFormatting>
  <conditionalFormatting sqref="B33:B187 B1:B30">
    <cfRule type="duplicateValues" dxfId="34" priority="2267"/>
  </conditionalFormatting>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F4AF-9E4D-4C1C-9535-2FAB0C51F176}">
  <dimension ref="A3:H354"/>
  <sheetViews>
    <sheetView workbookViewId="0">
      <selection activeCell="C36" sqref="C36"/>
    </sheetView>
  </sheetViews>
  <sheetFormatPr defaultRowHeight="14.4" x14ac:dyDescent="0.3"/>
  <cols>
    <col min="1" max="1" width="155.109375" bestFit="1" customWidth="1"/>
    <col min="2" max="2" width="24" style="75" bestFit="1" customWidth="1"/>
    <col min="3" max="3" width="62" customWidth="1"/>
    <col min="4" max="4" width="54.6640625" customWidth="1"/>
    <col min="5" max="5" width="67.88671875" customWidth="1"/>
    <col min="6" max="6" width="37.5546875" customWidth="1"/>
    <col min="7" max="7" width="105.88671875" customWidth="1"/>
    <col min="8" max="8" width="28.44140625" bestFit="1" customWidth="1"/>
    <col min="9" max="9" width="107.6640625" bestFit="1" customWidth="1"/>
    <col min="10" max="10" width="31.5546875" bestFit="1" customWidth="1"/>
    <col min="11" max="11" width="255.6640625" bestFit="1" customWidth="1"/>
    <col min="12" max="12" width="119.5546875" bestFit="1" customWidth="1"/>
    <col min="13" max="13" width="236.88671875" bestFit="1" customWidth="1"/>
    <col min="14" max="14" width="255.6640625" bestFit="1" customWidth="1"/>
    <col min="15" max="15" width="206" bestFit="1" customWidth="1"/>
    <col min="16" max="16" width="76.6640625" bestFit="1" customWidth="1"/>
    <col min="17" max="17" width="255.6640625" bestFit="1" customWidth="1"/>
    <col min="18" max="18" width="32.109375" bestFit="1" customWidth="1"/>
    <col min="19" max="19" width="48" bestFit="1" customWidth="1"/>
    <col min="20" max="20" width="77.44140625" bestFit="1" customWidth="1"/>
    <col min="21" max="21" width="65.6640625" bestFit="1" customWidth="1"/>
    <col min="22" max="22" width="255.6640625" bestFit="1" customWidth="1"/>
    <col min="23" max="23" width="113.109375" bestFit="1" customWidth="1"/>
    <col min="24" max="24" width="177.44140625" bestFit="1" customWidth="1"/>
    <col min="25" max="25" width="15.44140625" bestFit="1" customWidth="1"/>
    <col min="26" max="26" width="17.88671875" bestFit="1" customWidth="1"/>
    <col min="27" max="27" width="163" bestFit="1" customWidth="1"/>
    <col min="28" max="28" width="6.33203125" bestFit="1" customWidth="1"/>
    <col min="29" max="29" width="18.109375" bestFit="1" customWidth="1"/>
    <col min="30" max="30" width="94" bestFit="1" customWidth="1"/>
    <col min="31" max="31" width="151" bestFit="1" customWidth="1"/>
    <col min="32" max="32" width="94.33203125" bestFit="1" customWidth="1"/>
    <col min="33" max="33" width="23.109375" bestFit="1" customWidth="1"/>
    <col min="34" max="34" width="95.33203125" bestFit="1" customWidth="1"/>
    <col min="35" max="35" width="242" bestFit="1" customWidth="1"/>
    <col min="36" max="36" width="15.88671875" bestFit="1" customWidth="1"/>
    <col min="37" max="37" width="255.6640625" bestFit="1" customWidth="1"/>
    <col min="38" max="38" width="108.6640625" bestFit="1" customWidth="1"/>
    <col min="39" max="41" width="255.6640625" bestFit="1" customWidth="1"/>
    <col min="42" max="42" width="223" bestFit="1" customWidth="1"/>
    <col min="43" max="43" width="255.6640625" bestFit="1" customWidth="1"/>
    <col min="44" max="44" width="9.44140625" bestFit="1" customWidth="1"/>
    <col min="45" max="45" width="49.88671875" bestFit="1" customWidth="1"/>
    <col min="46" max="46" width="50.88671875" bestFit="1" customWidth="1"/>
    <col min="47" max="47" width="255.6640625" bestFit="1" customWidth="1"/>
    <col min="48" max="48" width="148" bestFit="1" customWidth="1"/>
    <col min="49" max="49" width="21.5546875" bestFit="1" customWidth="1"/>
    <col min="50" max="51" width="255.6640625" bestFit="1" customWidth="1"/>
    <col min="52" max="52" width="137.5546875" bestFit="1" customWidth="1"/>
    <col min="53" max="53" width="113.44140625" bestFit="1" customWidth="1"/>
    <col min="54" max="54" width="213.33203125" bestFit="1" customWidth="1"/>
    <col min="55" max="55" width="212.44140625" bestFit="1" customWidth="1"/>
    <col min="56" max="56" width="255.6640625" bestFit="1" customWidth="1"/>
    <col min="57" max="57" width="74.33203125" bestFit="1" customWidth="1"/>
    <col min="58" max="58" width="253.6640625" bestFit="1" customWidth="1"/>
    <col min="59" max="59" width="255.6640625" bestFit="1" customWidth="1"/>
    <col min="60" max="60" width="37.6640625" bestFit="1" customWidth="1"/>
    <col min="61" max="61" width="89.109375" bestFit="1" customWidth="1"/>
    <col min="62" max="62" width="92.6640625" bestFit="1" customWidth="1"/>
    <col min="63" max="63" width="255.6640625" bestFit="1" customWidth="1"/>
    <col min="64" max="64" width="21" bestFit="1" customWidth="1"/>
    <col min="65" max="65" width="255.6640625" bestFit="1" customWidth="1"/>
    <col min="66" max="66" width="63.109375" bestFit="1" customWidth="1"/>
    <col min="67" max="67" width="120.109375" bestFit="1" customWidth="1"/>
    <col min="68" max="68" width="255.6640625" bestFit="1" customWidth="1"/>
    <col min="69" max="69" width="48.33203125" bestFit="1" customWidth="1"/>
    <col min="70" max="70" width="103.33203125" bestFit="1" customWidth="1"/>
    <col min="71" max="71" width="255.6640625" bestFit="1" customWidth="1"/>
    <col min="72" max="72" width="36.6640625" bestFit="1" customWidth="1"/>
    <col min="73" max="73" width="167.6640625" bestFit="1" customWidth="1"/>
    <col min="74" max="75" width="255.6640625" bestFit="1" customWidth="1"/>
    <col min="76" max="76" width="222.109375" bestFit="1" customWidth="1"/>
    <col min="77" max="77" width="255.6640625" bestFit="1" customWidth="1"/>
    <col min="78" max="78" width="77.88671875" bestFit="1" customWidth="1"/>
    <col min="79" max="81" width="255.6640625" bestFit="1" customWidth="1"/>
    <col min="82" max="82" width="8.6640625" bestFit="1" customWidth="1"/>
    <col min="83" max="83" width="46.88671875" bestFit="1" customWidth="1"/>
    <col min="84" max="84" width="42.5546875" bestFit="1" customWidth="1"/>
    <col min="86" max="86" width="51.88671875" bestFit="1" customWidth="1"/>
    <col min="87" max="87" width="115.44140625" bestFit="1" customWidth="1"/>
    <col min="88" max="88" width="55.5546875" bestFit="1" customWidth="1"/>
    <col min="89" max="89" width="103.88671875" bestFit="1" customWidth="1"/>
    <col min="90" max="90" width="5.6640625" bestFit="1" customWidth="1"/>
    <col min="91" max="91" width="34.5546875" bestFit="1" customWidth="1"/>
    <col min="92" max="92" width="255.6640625" bestFit="1" customWidth="1"/>
    <col min="93" max="93" width="35.109375" bestFit="1" customWidth="1"/>
    <col min="94" max="94" width="151.6640625" bestFit="1" customWidth="1"/>
    <col min="95" max="95" width="87" bestFit="1" customWidth="1"/>
    <col min="96" max="96" width="6" bestFit="1" customWidth="1"/>
    <col min="97" max="97" width="33.33203125" bestFit="1" customWidth="1"/>
    <col min="98" max="98" width="255.6640625" bestFit="1" customWidth="1"/>
    <col min="99" max="99" width="244.6640625" bestFit="1" customWidth="1"/>
    <col min="100" max="100" width="255.6640625" bestFit="1" customWidth="1"/>
    <col min="101" max="101" width="53.6640625" bestFit="1" customWidth="1"/>
    <col min="102" max="102" width="33.109375" bestFit="1" customWidth="1"/>
    <col min="103" max="103" width="19.88671875" bestFit="1" customWidth="1"/>
    <col min="104" max="104" width="166.5546875" bestFit="1" customWidth="1"/>
    <col min="105" max="105" width="11.44140625" bestFit="1" customWidth="1"/>
    <col min="106" max="106" width="29.88671875" bestFit="1" customWidth="1"/>
    <col min="107" max="107" width="192.5546875" bestFit="1" customWidth="1"/>
    <col min="108" max="108" width="9.44140625" bestFit="1" customWidth="1"/>
    <col min="109" max="109" width="255.6640625" bestFit="1" customWidth="1"/>
    <col min="110" max="110" width="122.6640625" bestFit="1" customWidth="1"/>
    <col min="111" max="111" width="26.109375" bestFit="1" customWidth="1"/>
    <col min="112" max="112" width="12" bestFit="1" customWidth="1"/>
    <col min="113" max="113" width="21.44140625" bestFit="1" customWidth="1"/>
    <col min="114" max="114" width="113.33203125" bestFit="1" customWidth="1"/>
    <col min="115" max="115" width="255.6640625" bestFit="1" customWidth="1"/>
    <col min="116" max="116" width="6.109375" bestFit="1" customWidth="1"/>
    <col min="117" max="117" width="7" bestFit="1" customWidth="1"/>
    <col min="118" max="118" width="186" bestFit="1" customWidth="1"/>
    <col min="119" max="119" width="38" bestFit="1" customWidth="1"/>
    <col min="120" max="120" width="43.88671875" bestFit="1" customWidth="1"/>
    <col min="121" max="122" width="255.6640625" bestFit="1" customWidth="1"/>
    <col min="123" max="123" width="25.88671875" bestFit="1" customWidth="1"/>
    <col min="124" max="124" width="32.88671875" bestFit="1" customWidth="1"/>
    <col min="125" max="125" width="229" bestFit="1" customWidth="1"/>
    <col min="126" max="126" width="255.6640625" bestFit="1" customWidth="1"/>
    <col min="127" max="127" width="106.109375" bestFit="1" customWidth="1"/>
    <col min="128" max="128" width="106.44140625" bestFit="1" customWidth="1"/>
    <col min="129" max="131" width="255.6640625" bestFit="1" customWidth="1"/>
    <col min="132" max="132" width="152.6640625" bestFit="1" customWidth="1"/>
    <col min="133" max="133" width="255.6640625" bestFit="1" customWidth="1"/>
    <col min="134" max="134" width="186.33203125" bestFit="1" customWidth="1"/>
    <col min="135" max="136" width="255.6640625" bestFit="1" customWidth="1"/>
    <col min="137" max="137" width="8.6640625" bestFit="1" customWidth="1"/>
    <col min="138" max="138" width="39.6640625" bestFit="1" customWidth="1"/>
    <col min="139" max="139" width="196.88671875" bestFit="1" customWidth="1"/>
    <col min="140" max="140" width="150" bestFit="1" customWidth="1"/>
    <col min="141" max="141" width="20" bestFit="1" customWidth="1"/>
    <col min="142" max="143" width="255.6640625" bestFit="1" customWidth="1"/>
    <col min="144" max="144" width="19.109375" bestFit="1" customWidth="1"/>
    <col min="145" max="145" width="99.109375" bestFit="1" customWidth="1"/>
    <col min="146" max="146" width="148.88671875" bestFit="1" customWidth="1"/>
    <col min="147" max="147" width="220.6640625" bestFit="1" customWidth="1"/>
    <col min="148" max="148" width="89" bestFit="1" customWidth="1"/>
    <col min="149" max="149" width="79" bestFit="1" customWidth="1"/>
    <col min="150" max="150" width="255.6640625" bestFit="1" customWidth="1"/>
    <col min="151" max="151" width="152.109375" bestFit="1" customWidth="1"/>
    <col min="152" max="152" width="139" bestFit="1" customWidth="1"/>
    <col min="153" max="153" width="38.5546875" bestFit="1" customWidth="1"/>
    <col min="154" max="154" width="91.88671875" bestFit="1" customWidth="1"/>
    <col min="155" max="155" width="173.5546875" bestFit="1" customWidth="1"/>
    <col min="156" max="156" width="21" bestFit="1" customWidth="1"/>
    <col min="157" max="157" width="255.6640625" bestFit="1" customWidth="1"/>
    <col min="158" max="158" width="105.88671875" bestFit="1" customWidth="1"/>
    <col min="159" max="159" width="92.109375" bestFit="1" customWidth="1"/>
    <col min="160" max="160" width="83.109375" bestFit="1" customWidth="1"/>
    <col min="161" max="161" width="100.109375" bestFit="1" customWidth="1"/>
    <col min="162" max="162" width="19.109375" bestFit="1" customWidth="1"/>
    <col min="163" max="163" width="26.33203125" bestFit="1" customWidth="1"/>
    <col min="164" max="164" width="44" bestFit="1" customWidth="1"/>
    <col min="165" max="165" width="150" bestFit="1" customWidth="1"/>
    <col min="166" max="166" width="39.44140625" bestFit="1" customWidth="1"/>
    <col min="167" max="167" width="78.5546875" bestFit="1" customWidth="1"/>
    <col min="168" max="169" width="255.6640625" bestFit="1" customWidth="1"/>
    <col min="170" max="170" width="7.33203125" bestFit="1" customWidth="1"/>
    <col min="171" max="171" width="11.33203125" bestFit="1" customWidth="1"/>
  </cols>
  <sheetData>
    <row r="3" spans="1:8" x14ac:dyDescent="0.3">
      <c r="A3" s="118" t="s">
        <v>1062</v>
      </c>
      <c r="B3" s="75" t="s">
        <v>2058</v>
      </c>
      <c r="C3" s="75" t="s">
        <v>8</v>
      </c>
      <c r="D3" s="75" t="s">
        <v>9</v>
      </c>
      <c r="E3" s="75" t="s">
        <v>1068</v>
      </c>
      <c r="F3" s="75"/>
      <c r="G3" s="75"/>
      <c r="H3" s="75"/>
    </row>
    <row r="4" spans="1:8" x14ac:dyDescent="0.3">
      <c r="A4" s="12">
        <v>0</v>
      </c>
      <c r="B4" s="75">
        <v>21</v>
      </c>
    </row>
    <row r="5" spans="1:8" x14ac:dyDescent="0.3">
      <c r="A5" s="119" t="s">
        <v>206</v>
      </c>
      <c r="B5" s="75">
        <v>1</v>
      </c>
      <c r="C5" s="50">
        <f>VLOOKUP(A5,'DATA for 227'!$B:$J,7,FALSE)</f>
        <v>0</v>
      </c>
      <c r="D5" s="50">
        <f>VLOOKUP(A5,'DATA for 227'!$B:$J,8,FALSE)</f>
        <v>0</v>
      </c>
      <c r="E5" s="50" t="str">
        <f>VLOOKUP($A5,'DATA for 227'!$B:$Y,9,FALSE)</f>
        <v>no websites</v>
      </c>
      <c r="F5" s="50"/>
    </row>
    <row r="6" spans="1:8" x14ac:dyDescent="0.3">
      <c r="A6" s="119" t="s">
        <v>799</v>
      </c>
      <c r="B6" s="75">
        <v>1</v>
      </c>
      <c r="C6" s="50">
        <f>VLOOKUP(A6,'DATA for 227'!$B:$J,7,FALSE)</f>
        <v>0</v>
      </c>
      <c r="D6" s="50">
        <f>VLOOKUP(A6,'DATA for 227'!$B:$J,8,FALSE)</f>
        <v>0</v>
      </c>
      <c r="E6" s="50">
        <f>VLOOKUP($A6,'DATA for 227'!$B:$Y,9,FALSE)</f>
        <v>0</v>
      </c>
      <c r="F6" s="50"/>
    </row>
    <row r="7" spans="1:8" x14ac:dyDescent="0.3">
      <c r="A7" s="119" t="s">
        <v>261</v>
      </c>
      <c r="B7" s="75">
        <v>1</v>
      </c>
      <c r="C7" s="50">
        <f>VLOOKUP(A7,'DATA for 227'!$B:$J,7,FALSE)</f>
        <v>0</v>
      </c>
      <c r="D7" s="50">
        <f>VLOOKUP(A7,'DATA for 227'!$B:$J,8,FALSE)</f>
        <v>0</v>
      </c>
      <c r="E7" s="50" t="str">
        <f>VLOOKUP($A7,'DATA for 227'!$B:$Y,9,FALSE)</f>
        <v>WEBSITE UNDER CONSTRUCTION</v>
      </c>
      <c r="F7" s="50"/>
    </row>
    <row r="8" spans="1:8" x14ac:dyDescent="0.3">
      <c r="A8" s="119" t="s">
        <v>327</v>
      </c>
      <c r="B8" s="75">
        <v>1</v>
      </c>
      <c r="C8" s="50">
        <f>VLOOKUP(A8,'DATA for 227'!$B:$J,7,FALSE)</f>
        <v>0</v>
      </c>
      <c r="D8" s="50">
        <f>VLOOKUP(A8,'DATA for 227'!$B:$J,8,FALSE)</f>
        <v>0</v>
      </c>
      <c r="E8" s="50" t="str">
        <f>VLOOKUP($A8,'DATA for 227'!$B:$Y,9,FALSE)</f>
        <v>SERVER NOT AVAILABLE</v>
      </c>
      <c r="F8" s="50"/>
    </row>
    <row r="9" spans="1:8" x14ac:dyDescent="0.3">
      <c r="A9" s="119" t="s">
        <v>341</v>
      </c>
      <c r="B9" s="75">
        <v>1</v>
      </c>
      <c r="C9" s="50">
        <f>VLOOKUP(A9,'DATA for 227'!$B:$J,7,FALSE)</f>
        <v>0</v>
      </c>
      <c r="D9" s="50">
        <f>VLOOKUP(A9,'DATA for 227'!$B:$J,8,FALSE)</f>
        <v>0</v>
      </c>
      <c r="E9" s="50" t="str">
        <f>VLOOKUP($A9,'DATA for 227'!$B:$Y,9,FALSE)</f>
        <v>IP address couldn’t be found</v>
      </c>
      <c r="F9" s="50"/>
    </row>
    <row r="10" spans="1:8" x14ac:dyDescent="0.3">
      <c r="A10" s="119" t="s">
        <v>374</v>
      </c>
      <c r="B10" s="75">
        <v>1</v>
      </c>
      <c r="C10" s="50">
        <f>VLOOKUP(A10,'DATA for 227'!$B:$J,7,FALSE)</f>
        <v>0</v>
      </c>
      <c r="D10" s="50">
        <f>VLOOKUP(A10,'DATA for 227'!$B:$J,8,FALSE)</f>
        <v>0</v>
      </c>
      <c r="E10" s="50" t="str">
        <f>VLOOKUP($A10,'DATA for 227'!$B:$Y,9,FALSE)</f>
        <v>SERVER NOT FOUND</v>
      </c>
      <c r="F10" s="50"/>
    </row>
    <row r="11" spans="1:8" x14ac:dyDescent="0.3">
      <c r="A11" s="119" t="s">
        <v>387</v>
      </c>
      <c r="B11" s="75">
        <v>1</v>
      </c>
      <c r="C11" s="50">
        <f>VLOOKUP(A11,'DATA for 227'!$B:$J,7,FALSE)</f>
        <v>0</v>
      </c>
      <c r="D11" s="50">
        <f>VLOOKUP(A11,'DATA for 227'!$B:$J,8,FALSE)</f>
        <v>0</v>
      </c>
      <c r="E11" s="50" t="str">
        <f>VLOOKUP($A11,'DATA for 227'!$B:$Y,9,FALSE)</f>
        <v>SERVER DOESN'T EXIST</v>
      </c>
      <c r="F11" s="50"/>
    </row>
    <row r="12" spans="1:8" x14ac:dyDescent="0.3">
      <c r="A12" s="119" t="s">
        <v>562</v>
      </c>
      <c r="B12" s="75">
        <v>1</v>
      </c>
      <c r="C12" s="50">
        <f>VLOOKUP(A12,'DATA for 227'!$B:$J,7,FALSE)</f>
        <v>0</v>
      </c>
      <c r="D12" s="50">
        <f>VLOOKUP(A12,'DATA for 227'!$B:$J,8,FALSE)</f>
        <v>0</v>
      </c>
      <c r="E12" s="50" t="str">
        <f>VLOOKUP($A12,'DATA for 227'!$B:$Y,9,FALSE)</f>
        <v xml:space="preserve">server doesn't exist </v>
      </c>
      <c r="F12" s="50"/>
    </row>
    <row r="13" spans="1:8" x14ac:dyDescent="0.3">
      <c r="A13" s="119" t="s">
        <v>575</v>
      </c>
      <c r="B13" s="75">
        <v>1</v>
      </c>
      <c r="C13" s="50">
        <f>VLOOKUP(A13,'DATA for 227'!$B:$J,7,FALSE)</f>
        <v>0</v>
      </c>
      <c r="D13" s="50">
        <f>VLOOKUP(A13,'DATA for 227'!$B:$J,8,FALSE)</f>
        <v>0</v>
      </c>
      <c r="E13" s="50" t="str">
        <f>VLOOKUP($A13,'DATA for 227'!$B:$Y,9,FALSE)</f>
        <v xml:space="preserve">server doesn't exist </v>
      </c>
      <c r="F13" s="50"/>
    </row>
    <row r="14" spans="1:8" x14ac:dyDescent="0.3">
      <c r="A14" s="119" t="s">
        <v>593</v>
      </c>
      <c r="B14" s="75">
        <v>1</v>
      </c>
      <c r="C14" s="50">
        <f>VLOOKUP(A14,'DATA for 227'!$B:$J,7,FALSE)</f>
        <v>0</v>
      </c>
      <c r="D14" s="50">
        <f>VLOOKUP(A14,'DATA for 227'!$B:$J,8,FALSE)</f>
        <v>0</v>
      </c>
      <c r="E14" s="50" t="str">
        <f>VLOOKUP($A14,'DATA for 227'!$B:$Y,9,FALSE)</f>
        <v>Website under construction</v>
      </c>
      <c r="F14" s="50"/>
    </row>
    <row r="15" spans="1:8" x14ac:dyDescent="0.3">
      <c r="A15" s="119" t="s">
        <v>597</v>
      </c>
      <c r="B15" s="75">
        <v>1</v>
      </c>
      <c r="C15" s="50">
        <f>VLOOKUP(A15,'DATA for 227'!$B:$J,7,FALSE)</f>
        <v>0</v>
      </c>
      <c r="D15" s="50">
        <f>VLOOKUP(A15,'DATA for 227'!$B:$J,8,FALSE)</f>
        <v>0</v>
      </c>
      <c r="E15" s="50" t="str">
        <f>VLOOKUP($A15,'DATA for 227'!$B:$Y,9,FALSE)</f>
        <v xml:space="preserve">server doesn't exist </v>
      </c>
      <c r="F15" s="50"/>
    </row>
    <row r="16" spans="1:8" x14ac:dyDescent="0.3">
      <c r="A16" s="119" t="s">
        <v>629</v>
      </c>
      <c r="B16" s="75">
        <v>1</v>
      </c>
      <c r="C16" s="50">
        <f>VLOOKUP(A16,'DATA for 227'!$B:$J,7,FALSE)</f>
        <v>0</v>
      </c>
      <c r="D16" s="50">
        <f>VLOOKUP(A16,'DATA for 227'!$B:$J,8,FALSE)</f>
        <v>0</v>
      </c>
      <c r="E16" s="50" t="str">
        <f>VLOOKUP($A16,'DATA for 227'!$B:$Y,9,FALSE)</f>
        <v>NO WEBSITE</v>
      </c>
      <c r="F16" s="50"/>
    </row>
    <row r="17" spans="1:6" x14ac:dyDescent="0.3">
      <c r="A17" s="119" t="s">
        <v>669</v>
      </c>
      <c r="B17" s="75">
        <v>1</v>
      </c>
      <c r="C17" s="50">
        <f>VLOOKUP(A17,'DATA for 227'!$B:$J,7,FALSE)</f>
        <v>0</v>
      </c>
      <c r="D17" s="50">
        <f>VLOOKUP(A17,'DATA for 227'!$B:$J,8,FALSE)</f>
        <v>0</v>
      </c>
      <c r="E17" s="50" t="str">
        <f>VLOOKUP($A17,'DATA for 227'!$B:$Y,9,FALSE)</f>
        <v>no website</v>
      </c>
      <c r="F17" s="50"/>
    </row>
    <row r="18" spans="1:6" x14ac:dyDescent="0.3">
      <c r="A18" s="119" t="s">
        <v>699</v>
      </c>
      <c r="B18" s="75">
        <v>1</v>
      </c>
      <c r="C18" s="50">
        <f>VLOOKUP(A18,'DATA for 227'!$B:$J,7,FALSE)</f>
        <v>0</v>
      </c>
      <c r="D18" s="50">
        <f>VLOOKUP(A18,'DATA for 227'!$B:$J,8,FALSE)</f>
        <v>0</v>
      </c>
      <c r="E18" s="50" t="str">
        <f>VLOOKUP($A18,'DATA for 227'!$B:$Y,9,FALSE)</f>
        <v>no website</v>
      </c>
      <c r="F18" s="50"/>
    </row>
    <row r="19" spans="1:6" x14ac:dyDescent="0.3">
      <c r="A19" s="119" t="s">
        <v>724</v>
      </c>
      <c r="B19" s="75">
        <v>1</v>
      </c>
      <c r="C19" s="50">
        <f>VLOOKUP(A19,'DATA for 227'!$B:$J,7,FALSE)</f>
        <v>0</v>
      </c>
      <c r="D19" s="50">
        <f>VLOOKUP(A19,'DATA for 227'!$B:$J,8,FALSE)</f>
        <v>0</v>
      </c>
      <c r="E19" s="50" t="str">
        <f>VLOOKUP($A19,'DATA for 227'!$B:$Y,9,FALSE)</f>
        <v>no website</v>
      </c>
      <c r="F19" s="50"/>
    </row>
    <row r="20" spans="1:6" x14ac:dyDescent="0.3">
      <c r="A20" s="119" t="s">
        <v>765</v>
      </c>
      <c r="B20" s="75">
        <v>1</v>
      </c>
      <c r="C20" s="50">
        <f>VLOOKUP(A20,'DATA for 227'!$B:$J,7,FALSE)</f>
        <v>0</v>
      </c>
      <c r="D20" s="50">
        <f>VLOOKUP(A20,'DATA for 227'!$B:$J,8,FALSE)</f>
        <v>0</v>
      </c>
      <c r="E20" s="50">
        <f>VLOOKUP($A20,'DATA for 227'!$B:$Y,9,FALSE)</f>
        <v>0</v>
      </c>
      <c r="F20" s="50"/>
    </row>
    <row r="21" spans="1:6" x14ac:dyDescent="0.3">
      <c r="A21" s="119" t="s">
        <v>898</v>
      </c>
      <c r="B21" s="75">
        <v>1</v>
      </c>
      <c r="C21" s="50">
        <f>VLOOKUP(A21,'DATA for 227'!$B:$J,7,FALSE)</f>
        <v>0</v>
      </c>
      <c r="D21" s="50" t="str">
        <f>VLOOKUP(A21,'DATA for 227'!$B:$J,8,FALSE)</f>
        <v>Company doesn't exist</v>
      </c>
      <c r="E21" s="50">
        <f>VLOOKUP($A21,'DATA for 227'!$B:$Y,9,FALSE)</f>
        <v>0</v>
      </c>
      <c r="F21" s="50"/>
    </row>
    <row r="22" spans="1:6" x14ac:dyDescent="0.3">
      <c r="A22" s="119" t="s">
        <v>945</v>
      </c>
      <c r="B22" s="75">
        <v>1</v>
      </c>
      <c r="C22" s="50">
        <f>VLOOKUP(A22,'DATA for 227'!$B:$J,7,FALSE)</f>
        <v>0</v>
      </c>
      <c r="D22" s="50" t="str">
        <f>VLOOKUP(A22,'DATA for 227'!$B:$J,8,FALSE)</f>
        <v>website didn't open</v>
      </c>
      <c r="E22" s="50">
        <f>VLOOKUP($A22,'DATA for 227'!$B:$Y,9,FALSE)</f>
        <v>0</v>
      </c>
      <c r="F22" s="50"/>
    </row>
    <row r="23" spans="1:6" ht="72" x14ac:dyDescent="0.3">
      <c r="A23" s="119" t="s">
        <v>965</v>
      </c>
      <c r="B23" s="75">
        <v>1</v>
      </c>
      <c r="C23" s="50">
        <f>VLOOKUP(A23,'DATA for 227'!$B:$J,7,FALSE)</f>
        <v>0</v>
      </c>
      <c r="D23" s="50" t="str">
        <f>VLOOKUP(A23,'DATA for 227'!$B:$J,8,FALSE)</f>
        <v>NO WEBSITE</v>
      </c>
      <c r="E23" s="50" t="str">
        <f>VLOOKUP($A23,'DATA for 227'!$B:$Y,9,FALSE)</f>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v>
      </c>
      <c r="F23" s="50"/>
    </row>
    <row r="24" spans="1:6" x14ac:dyDescent="0.3">
      <c r="A24" s="119" t="s">
        <v>1021</v>
      </c>
      <c r="B24" s="75">
        <v>1</v>
      </c>
      <c r="C24" s="50">
        <f>VLOOKUP(A24,'DATA for 227'!$B:$J,7,FALSE)</f>
        <v>0</v>
      </c>
      <c r="D24" s="50" t="str">
        <f>VLOOKUP(A24,'DATA for 227'!$B:$J,8,FALSE)</f>
        <v>No website</v>
      </c>
      <c r="E24" s="50">
        <f>VLOOKUP($A24,'DATA for 227'!$B:$Y,9,FALSE)</f>
        <v>0</v>
      </c>
      <c r="F24" s="50"/>
    </row>
    <row r="25" spans="1:6" x14ac:dyDescent="0.3">
      <c r="A25" s="119" t="s">
        <v>1022</v>
      </c>
      <c r="B25" s="75">
        <v>1</v>
      </c>
      <c r="C25" s="50">
        <f>VLOOKUP(A25,'DATA for 227'!$B:$J,7,FALSE)</f>
        <v>0</v>
      </c>
      <c r="D25" s="50" t="str">
        <f>VLOOKUP(A25,'DATA for 227'!$B:$J,8,FALSE)</f>
        <v>No website</v>
      </c>
      <c r="E25" s="50">
        <f>VLOOKUP($A25,'DATA for 227'!$B:$Y,9,FALSE)</f>
        <v>0</v>
      </c>
      <c r="F25" s="50"/>
    </row>
    <row r="26" spans="1:6" x14ac:dyDescent="0.3">
      <c r="A26" s="12" t="s">
        <v>1061</v>
      </c>
      <c r="B26" s="75">
        <v>1</v>
      </c>
      <c r="C26" s="50" t="e">
        <f>VLOOKUP(A26,'DATA for 227'!$B:$J,7,FALSE)</f>
        <v>#N/A</v>
      </c>
      <c r="D26" s="50" t="e">
        <f>VLOOKUP(A26,'DATA for 227'!$B:$J,8,FALSE)</f>
        <v>#N/A</v>
      </c>
      <c r="E26" s="50" t="e">
        <f>VLOOKUP($A26,'DATA for 227'!$B:$Y,9,FALSE)</f>
        <v>#N/A</v>
      </c>
      <c r="F26" s="50"/>
    </row>
    <row r="27" spans="1:6" x14ac:dyDescent="0.3">
      <c r="A27" s="119" t="s">
        <v>1060</v>
      </c>
      <c r="B27" s="75">
        <v>1</v>
      </c>
      <c r="C27" s="50" t="str">
        <f>VLOOKUP(A27,'DATA for 227'!$B:$J,7,FALSE)</f>
        <v xml:space="preserve"> insurance company</v>
      </c>
      <c r="D27" s="50">
        <f>VLOOKUP(A27,'DATA for 227'!$B:$J,8,FALSE)</f>
        <v>0</v>
      </c>
      <c r="E27" s="50">
        <f>VLOOKUP($A27,'DATA for 227'!$B:$Y,9,FALSE)</f>
        <v>0</v>
      </c>
      <c r="F27" s="50"/>
    </row>
    <row r="28" spans="1:6" x14ac:dyDescent="0.3">
      <c r="A28" s="12" t="s">
        <v>778</v>
      </c>
      <c r="B28" s="75">
        <v>1</v>
      </c>
      <c r="C28" s="50" t="e">
        <f>VLOOKUP(A28,'DATA for 227'!$B:$J,7,FALSE)</f>
        <v>#N/A</v>
      </c>
      <c r="D28" s="50" t="e">
        <f>VLOOKUP(A28,'DATA for 227'!$B:$J,8,FALSE)</f>
        <v>#N/A</v>
      </c>
      <c r="E28" s="50" t="e">
        <f>VLOOKUP($A28,'DATA for 227'!$B:$Y,9,FALSE)</f>
        <v>#N/A</v>
      </c>
      <c r="F28" s="50"/>
    </row>
    <row r="29" spans="1:6" x14ac:dyDescent="0.3">
      <c r="A29" s="12" t="s">
        <v>145</v>
      </c>
      <c r="B29" s="75">
        <v>1</v>
      </c>
      <c r="C29" s="50" t="e">
        <f>VLOOKUP(A29,'DATA for 227'!$B:$J,7,FALSE)</f>
        <v>#N/A</v>
      </c>
      <c r="D29" s="50" t="e">
        <f>VLOOKUP(A29,'DATA for 227'!$B:$J,8,FALSE)</f>
        <v>#N/A</v>
      </c>
      <c r="E29" s="50" t="e">
        <f>VLOOKUP($A29,'DATA for 227'!$B:$Y,9,FALSE)</f>
        <v>#N/A</v>
      </c>
      <c r="F29" s="50"/>
    </row>
    <row r="30" spans="1:6" x14ac:dyDescent="0.3">
      <c r="A30" s="119" t="s">
        <v>143</v>
      </c>
      <c r="B30" s="75">
        <v>1</v>
      </c>
      <c r="C30" s="50" t="str">
        <f>VLOOKUP(A30,'DATA for 227'!$B:$J,7,FALSE)</f>
        <v>agricultural ervices</v>
      </c>
      <c r="D30" s="50" t="str">
        <f>VLOOKUP(A30,'DATA for 227'!$B:$J,8,FALSE)</f>
        <v>food, suppliments, animal nutritions, logistics</v>
      </c>
      <c r="E30" s="50" t="str">
        <f>VLOOKUP($A30,'DATA for 227'!$B:$Y,9,FALSE)</f>
        <v>For more than a century, the people of Archer Daniels Midland Company (NYSE: ADM) have transformed crops into products that serve the vital needs of a growing world. Today, we’re one of the world’s largest agricultural processors and food ingredient providers</v>
      </c>
      <c r="F30" s="50"/>
    </row>
    <row r="31" spans="1:6" x14ac:dyDescent="0.3">
      <c r="A31" s="12" t="s">
        <v>135</v>
      </c>
      <c r="B31" s="75">
        <v>1</v>
      </c>
      <c r="C31" s="50" t="e">
        <f>VLOOKUP(A31,'DATA for 227'!$B:$J,7,FALSE)</f>
        <v>#N/A</v>
      </c>
      <c r="D31" s="50" t="e">
        <f>VLOOKUP(A31,'DATA for 227'!$B:$J,8,FALSE)</f>
        <v>#N/A</v>
      </c>
      <c r="E31" s="50" t="e">
        <f>VLOOKUP($A31,'DATA for 227'!$B:$Y,9,FALSE)</f>
        <v>#N/A</v>
      </c>
      <c r="F31" s="50"/>
    </row>
    <row r="32" spans="1:6" x14ac:dyDescent="0.3">
      <c r="A32" s="119" t="s">
        <v>133</v>
      </c>
      <c r="B32" s="75">
        <v>1</v>
      </c>
      <c r="C32" s="50" t="str">
        <f>VLOOKUP(A32,'DATA for 227'!$B:$J,7,FALSE)</f>
        <v>agricutural solutions provider</v>
      </c>
      <c r="D32" s="50" t="str">
        <f>VLOOKUP(A32,'DATA for 227'!$B:$J,8,FALSE)</f>
        <v>Cover: Plant nutrients, agriculture, turf and ornamental, cob products and contract manufacturing</v>
      </c>
      <c r="E32" s="50" t="str">
        <f>VLOOKUP($A32,'DATA for 227'!$B:$Y,9,FALSE)</f>
        <v>The Plant Nutrient Group formulates, stores, and distributes nutrient, specialty, and industrial inputs and corncob based products through our strategically located facilities and extensive network.</v>
      </c>
      <c r="F32" s="50"/>
    </row>
    <row r="33" spans="1:6" x14ac:dyDescent="0.3">
      <c r="A33" s="12" t="s">
        <v>659</v>
      </c>
      <c r="B33" s="75">
        <v>1</v>
      </c>
      <c r="C33" s="50" t="e">
        <f>VLOOKUP(A33,'DATA for 227'!$B:$J,7,FALSE)</f>
        <v>#N/A</v>
      </c>
      <c r="D33" s="50" t="e">
        <f>VLOOKUP(A33,'DATA for 227'!$B:$J,8,FALSE)</f>
        <v>#N/A</v>
      </c>
      <c r="E33" s="50" t="e">
        <f>VLOOKUP($A33,'DATA for 227'!$B:$Y,9,FALSE)</f>
        <v>#N/A</v>
      </c>
      <c r="F33" s="50"/>
    </row>
    <row r="34" spans="1:6" x14ac:dyDescent="0.3">
      <c r="A34" s="119" t="s">
        <v>657</v>
      </c>
      <c r="B34" s="75">
        <v>1</v>
      </c>
      <c r="C34" s="50" t="str">
        <f>VLOOKUP(A34,'DATA for 227'!$B:$J,7,FALSE)</f>
        <v>aircraft manufacturers</v>
      </c>
      <c r="D34" s="50" t="str">
        <f>VLOOKUP(A34,'DATA for 227'!$B:$J,8,FALSE)</f>
        <v>Genesis aircraft design, wind tunnels</v>
      </c>
      <c r="E34" s="50" t="str">
        <f>VLOOKUP($A34,'DATA for 227'!$B:$Y,9,FALSE)</f>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v>
      </c>
      <c r="F34" s="50"/>
    </row>
    <row r="35" spans="1:6" x14ac:dyDescent="0.3">
      <c r="A35" s="12" t="s">
        <v>153</v>
      </c>
      <c r="B35" s="75">
        <v>1</v>
      </c>
      <c r="C35" s="50" t="e">
        <f>VLOOKUP(A35,'DATA for 227'!$B:$J,7,FALSE)</f>
        <v>#N/A</v>
      </c>
      <c r="D35" s="50" t="e">
        <f>VLOOKUP(A35,'DATA for 227'!$B:$J,8,FALSE)</f>
        <v>#N/A</v>
      </c>
      <c r="E35" s="50" t="e">
        <f>VLOOKUP($A35,'DATA for 227'!$B:$Y,9,FALSE)</f>
        <v>#N/A</v>
      </c>
      <c r="F35" s="50"/>
    </row>
    <row r="36" spans="1:6" x14ac:dyDescent="0.3">
      <c r="A36" s="119" t="s">
        <v>151</v>
      </c>
      <c r="B36" s="75">
        <v>1</v>
      </c>
      <c r="C36" s="50" t="str">
        <f>VLOOKUP(A36,'DATA for 227'!$B:$J,7,FALSE)</f>
        <v>application protection provideer</v>
      </c>
      <c r="D36" s="50" t="str">
        <f>VLOOKUP(A36,'DATA for 227'!$B:$J,8,FALSE)</f>
        <v>Layered, Adaptive App and Data Protection                              Detection and Prevention of Application Attacks                          Enterprise App Distribution and Policy Management (Apperian)</v>
      </c>
      <c r="E36" s="50" t="str">
        <f>VLOOKUP($A36,'DATA for 227'!$B:$Y,9,FALSE)</f>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v>
      </c>
      <c r="F36" s="50"/>
    </row>
    <row r="37" spans="1:6" x14ac:dyDescent="0.3">
      <c r="A37" s="12" t="s">
        <v>94</v>
      </c>
      <c r="B37" s="75">
        <v>1</v>
      </c>
      <c r="C37" s="50" t="e">
        <f>VLOOKUP(A37,'DATA for 227'!$B:$J,7,FALSE)</f>
        <v>#N/A</v>
      </c>
      <c r="D37" s="50" t="e">
        <f>VLOOKUP(A37,'DATA for 227'!$B:$J,8,FALSE)</f>
        <v>#N/A</v>
      </c>
      <c r="E37" s="50" t="e">
        <f>VLOOKUP($A37,'DATA for 227'!$B:$Y,9,FALSE)</f>
        <v>#N/A</v>
      </c>
      <c r="F37" s="50"/>
    </row>
    <row r="38" spans="1:6" x14ac:dyDescent="0.3">
      <c r="A38" s="119" t="s">
        <v>92</v>
      </c>
      <c r="B38" s="75">
        <v>1</v>
      </c>
      <c r="C38" s="50" t="str">
        <f>VLOOKUP(A38,'DATA for 227'!$B:$J,7,FALSE)</f>
        <v>Association of legal services</v>
      </c>
      <c r="D38" s="50">
        <f>VLOOKUP(A38,'DATA for 227'!$B:$J,8,FALSE)</f>
        <v>0</v>
      </c>
      <c r="E38" s="50">
        <f>VLOOKUP($A38,'DATA for 227'!$B:$Y,9,FALSE)</f>
        <v>0</v>
      </c>
      <c r="F38" s="50"/>
    </row>
    <row r="39" spans="1:6" x14ac:dyDescent="0.3">
      <c r="A39" s="12" t="s">
        <v>419</v>
      </c>
      <c r="B39" s="75">
        <v>1</v>
      </c>
      <c r="C39" s="50" t="e">
        <f>VLOOKUP(A39,'DATA for 227'!$B:$J,7,FALSE)</f>
        <v>#N/A</v>
      </c>
      <c r="D39" s="50" t="e">
        <f>VLOOKUP(A39,'DATA for 227'!$B:$J,8,FALSE)</f>
        <v>#N/A</v>
      </c>
      <c r="E39" s="50" t="e">
        <f>VLOOKUP($A39,'DATA for 227'!$B:$Y,9,FALSE)</f>
        <v>#N/A</v>
      </c>
      <c r="F39" s="50"/>
    </row>
    <row r="40" spans="1:6" x14ac:dyDescent="0.3">
      <c r="A40" s="119" t="s">
        <v>417</v>
      </c>
      <c r="B40" s="75">
        <v>1</v>
      </c>
      <c r="C40" s="50" t="str">
        <f>VLOOKUP(A40,'DATA for 227'!$B:$J,7,FALSE)</f>
        <v>Audiology hospital</v>
      </c>
      <c r="D40" s="50" t="str">
        <f>VLOOKUP(A40,'DATA for 227'!$B:$J,8,FALSE)</f>
        <v>Services: hearing evaluation, hearing aid solutions, follow-up services. Hearing aid products: iPhone, invisible products, receiver-in-canal, completely-in-canal, in-the canal, behind the ear, in the ear, single sided hearing, wireless accessories.</v>
      </c>
      <c r="E40" s="50" t="str">
        <f>VLOOKUP($A40,'DATA for 227'!$B:$Y,9,FALSE)</f>
        <v>Crawfordsville Audiology has been in business for over 20 years. We strive to offer you the best hearing instruments available. Our expert staff will provide you with the level of service and expertise you’d expect from an experienced hearing professional.</v>
      </c>
      <c r="F40" s="50"/>
    </row>
    <row r="41" spans="1:6" x14ac:dyDescent="0.3">
      <c r="A41" s="12" t="s">
        <v>732</v>
      </c>
      <c r="B41" s="75">
        <v>1</v>
      </c>
      <c r="C41" s="50" t="e">
        <f>VLOOKUP(A41,'DATA for 227'!$B:$J,7,FALSE)</f>
        <v>#N/A</v>
      </c>
      <c r="D41" s="50" t="e">
        <f>VLOOKUP(A41,'DATA for 227'!$B:$J,8,FALSE)</f>
        <v>#N/A</v>
      </c>
      <c r="E41" s="50" t="e">
        <f>VLOOKUP($A41,'DATA for 227'!$B:$Y,9,FALSE)</f>
        <v>#N/A</v>
      </c>
      <c r="F41" s="50"/>
    </row>
    <row r="42" spans="1:6" x14ac:dyDescent="0.3">
      <c r="A42" s="119" t="s">
        <v>730</v>
      </c>
      <c r="B42" s="75">
        <v>1</v>
      </c>
      <c r="C42" s="50" t="str">
        <f>VLOOKUP(A42,'DATA for 227'!$B:$J,7,FALSE)</f>
        <v>automotive supplier</v>
      </c>
      <c r="D42" s="50" t="str">
        <f>VLOOKUP(A42,'DATA for 227'!$B:$J,8,FALSE)</f>
        <v>brake components, seat assemblies, chassis Misc, anti-vibration components, suspension components</v>
      </c>
      <c r="E42" s="50" t="str">
        <f>VLOOKUP($A42,'DATA for 227'!$B:$Y,9,FALSE)</f>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v>
      </c>
      <c r="F42" s="50"/>
    </row>
    <row r="43" spans="1:6" x14ac:dyDescent="0.3">
      <c r="A43" s="12" t="s">
        <v>567</v>
      </c>
      <c r="B43" s="75">
        <v>1</v>
      </c>
      <c r="C43" s="50" t="e">
        <f>VLOOKUP(A43,'DATA for 227'!$B:$J,7,FALSE)</f>
        <v>#N/A</v>
      </c>
      <c r="D43" s="50" t="e">
        <f>VLOOKUP(A43,'DATA for 227'!$B:$J,8,FALSE)</f>
        <v>#N/A</v>
      </c>
      <c r="E43" s="50" t="e">
        <f>VLOOKUP($A43,'DATA for 227'!$B:$Y,9,FALSE)</f>
        <v>#N/A</v>
      </c>
      <c r="F43" s="50"/>
    </row>
    <row r="44" spans="1:6" x14ac:dyDescent="0.3">
      <c r="A44" s="119" t="s">
        <v>565</v>
      </c>
      <c r="B44" s="75">
        <v>1</v>
      </c>
      <c r="C44" s="50" t="str">
        <f>VLOOKUP(A44,'DATA for 227'!$B:$J,7,FALSE)</f>
        <v>biopharmaceutical company</v>
      </c>
      <c r="D44" s="50">
        <f>VLOOKUP(A44,'DATA for 227'!$B:$J,8,FALSE)</f>
        <v>0</v>
      </c>
      <c r="E44" s="50" t="str">
        <f>VLOOKUP($A44,'DATA for 227'!$B:$Y,9,FALSE)</f>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v>
      </c>
      <c r="F44" s="50"/>
    </row>
    <row r="45" spans="1:6" x14ac:dyDescent="0.3">
      <c r="A45" s="12" t="s">
        <v>1047</v>
      </c>
      <c r="B45" s="75">
        <v>1</v>
      </c>
      <c r="C45" s="50" t="e">
        <f>VLOOKUP(A45,'DATA for 227'!$B:$J,7,FALSE)</f>
        <v>#N/A</v>
      </c>
      <c r="D45" s="50" t="e">
        <f>VLOOKUP(A45,'DATA for 227'!$B:$J,8,FALSE)</f>
        <v>#N/A</v>
      </c>
      <c r="E45" s="50" t="e">
        <f>VLOOKUP($A45,'DATA for 227'!$B:$Y,9,FALSE)</f>
        <v>#N/A</v>
      </c>
      <c r="F45" s="50"/>
    </row>
    <row r="46" spans="1:6" x14ac:dyDescent="0.3">
      <c r="A46" s="119" t="s">
        <v>1045</v>
      </c>
      <c r="B46" s="75">
        <v>1</v>
      </c>
      <c r="C46" s="50" t="str">
        <f>VLOOKUP(A46,'DATA for 227'!$B:$J,7,FALSE)</f>
        <v>brewing company (pub)</v>
      </c>
      <c r="D46" s="50" t="str">
        <f>VLOOKUP(A46,'DATA for 227'!$B:$J,8,FALSE)</f>
        <v>beverage and food</v>
      </c>
      <c r="E46" s="50">
        <f>VLOOKUP($A46,'DATA for 227'!$B:$Y,9,FALSE)</f>
        <v>0</v>
      </c>
      <c r="F46" s="50"/>
    </row>
    <row r="47" spans="1:6" x14ac:dyDescent="0.3">
      <c r="A47" s="12" t="s">
        <v>1012</v>
      </c>
      <c r="B47" s="75">
        <v>1</v>
      </c>
      <c r="C47" s="50" t="e">
        <f>VLOOKUP(A47,'DATA for 227'!$B:$J,7,FALSE)</f>
        <v>#N/A</v>
      </c>
      <c r="D47" s="50" t="e">
        <f>VLOOKUP(A47,'DATA for 227'!$B:$J,8,FALSE)</f>
        <v>#N/A</v>
      </c>
      <c r="E47" s="50" t="e">
        <f>VLOOKUP($A47,'DATA for 227'!$B:$Y,9,FALSE)</f>
        <v>#N/A</v>
      </c>
      <c r="F47" s="50"/>
    </row>
    <row r="48" spans="1:6" x14ac:dyDescent="0.3">
      <c r="A48" s="119" t="s">
        <v>1010</v>
      </c>
      <c r="B48" s="75">
        <v>1</v>
      </c>
      <c r="C48" s="50" t="str">
        <f>VLOOKUP(A48,'DATA for 227'!$B:$J,7,FALSE)</f>
        <v>business mgmt consultant</v>
      </c>
      <c r="D48" s="50" t="str">
        <f>VLOOKUP(A48,'DATA for 227'!$B:$J,8,FALSE)</f>
        <v>How they help:Grow Your Profits,Improve Your Marketing,Management Programs,For Framers</v>
      </c>
      <c r="E48" s="50">
        <f>VLOOKUP($A48,'DATA for 227'!$B:$Y,9,FALSE)</f>
        <v>0</v>
      </c>
      <c r="F48" s="50"/>
    </row>
    <row r="49" spans="1:6" x14ac:dyDescent="0.3">
      <c r="A49" s="12" t="s">
        <v>559</v>
      </c>
      <c r="B49" s="75">
        <v>1</v>
      </c>
      <c r="C49" s="50" t="e">
        <f>VLOOKUP(A49,'DATA for 227'!$B:$J,7,FALSE)</f>
        <v>#N/A</v>
      </c>
      <c r="D49" s="50" t="e">
        <f>VLOOKUP(A49,'DATA for 227'!$B:$J,8,FALSE)</f>
        <v>#N/A</v>
      </c>
      <c r="E49" s="50" t="e">
        <f>VLOOKUP($A49,'DATA for 227'!$B:$Y,9,FALSE)</f>
        <v>#N/A</v>
      </c>
      <c r="F49" s="50"/>
    </row>
    <row r="50" spans="1:6" x14ac:dyDescent="0.3">
      <c r="A50" s="119" t="s">
        <v>557</v>
      </c>
      <c r="B50" s="75">
        <v>1</v>
      </c>
      <c r="C50" s="50" t="str">
        <f>VLOOKUP(A50,'DATA for 227'!$B:$J,7,FALSE)</f>
        <v>Business to business service</v>
      </c>
      <c r="D50" s="50" t="str">
        <f>VLOOKUP(A50,'DATA for 227'!$B:$J,8,FALSE)</f>
        <v>EMP PRODUCTS, BARCODE SCANNERS, BARCODE VERIFIERS, INKJET AND LASER PART MARK, LABELING EQUIPMENT &amp; SUPPLIES, MOBILE COMPUTING SOLUTIONS, RFID, MACHINE VISION, WIRELESS LAN INFRASTRUCTURE, SOFTWARE SOLUTIONS</v>
      </c>
      <c r="E50" s="50" t="str">
        <f>VLOOKUP($A50,'DATA for 227'!$B:$Y,9,FALSE)</f>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v>
      </c>
      <c r="F50" s="50"/>
    </row>
    <row r="51" spans="1:6" x14ac:dyDescent="0.3">
      <c r="A51" s="12" t="s">
        <v>457</v>
      </c>
      <c r="B51" s="75">
        <v>1</v>
      </c>
      <c r="C51" s="50" t="e">
        <f>VLOOKUP(A51,'DATA for 227'!$B:$J,7,FALSE)</f>
        <v>#N/A</v>
      </c>
      <c r="D51" s="50" t="e">
        <f>VLOOKUP(A51,'DATA for 227'!$B:$J,8,FALSE)</f>
        <v>#N/A</v>
      </c>
      <c r="E51" s="50" t="e">
        <f>VLOOKUP($A51,'DATA for 227'!$B:$Y,9,FALSE)</f>
        <v>#N/A</v>
      </c>
      <c r="F51" s="50"/>
    </row>
    <row r="52" spans="1:6" x14ac:dyDescent="0.3">
      <c r="A52" s="119" t="s">
        <v>455</v>
      </c>
      <c r="B52" s="75">
        <v>1</v>
      </c>
      <c r="C52" s="50" t="str">
        <f>VLOOKUP(A52,'DATA for 227'!$B:$J,7,FALSE)</f>
        <v>carpet and flooring retailer store</v>
      </c>
      <c r="D52" s="50" t="str">
        <f>VLOOKUP(A52,'DATA for 227'!$B:$J,8,FALSE)</f>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v>
      </c>
      <c r="E52" s="50">
        <f>VLOOKUP($A52,'DATA for 227'!$B:$Y,9,FALSE)</f>
        <v>0</v>
      </c>
      <c r="F52" s="50"/>
    </row>
    <row r="53" spans="1:6" x14ac:dyDescent="0.3">
      <c r="A53" s="12" t="s">
        <v>522</v>
      </c>
      <c r="B53" s="75">
        <v>1</v>
      </c>
      <c r="C53" s="50" t="e">
        <f>VLOOKUP(A53,'DATA for 227'!$B:$J,7,FALSE)</f>
        <v>#N/A</v>
      </c>
      <c r="D53" s="50" t="e">
        <f>VLOOKUP(A53,'DATA for 227'!$B:$J,8,FALSE)</f>
        <v>#N/A</v>
      </c>
      <c r="E53" s="50" t="e">
        <f>VLOOKUP($A53,'DATA for 227'!$B:$Y,9,FALSE)</f>
        <v>#N/A</v>
      </c>
      <c r="F53" s="50"/>
    </row>
    <row r="54" spans="1:6" x14ac:dyDescent="0.3">
      <c r="A54" s="119" t="s">
        <v>519</v>
      </c>
      <c r="B54" s="75">
        <v>1</v>
      </c>
      <c r="C54" s="50" t="str">
        <f>VLOOKUP(A54,'DATA for 227'!$B:$J,7,FALSE)</f>
        <v xml:space="preserve">chemical plant </v>
      </c>
      <c r="D54" s="50" t="str">
        <f>VLOOKUP(A54,'DATA for 227'!$B:$J,8,FALSE)</f>
        <v>DSM targets 17 global markets such as Animal Nutrition, automotive, furniture, textiles etc.. Which also includes paint and coatings - there is a chemical plant in Clinton county, indiana</v>
      </c>
      <c r="E54" s="50" t="str">
        <f>VLOOKUP($A54,'DATA for 227'!$B:$Y,9,FALSE)</f>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v>
      </c>
      <c r="F54" s="50"/>
    </row>
    <row r="55" spans="1:6" x14ac:dyDescent="0.3">
      <c r="A55" s="12" t="s">
        <v>759</v>
      </c>
      <c r="B55" s="75">
        <v>2</v>
      </c>
      <c r="C55" s="50" t="e">
        <f>VLOOKUP(A55,'DATA for 227'!$B:$J,7,FALSE)</f>
        <v>#N/A</v>
      </c>
      <c r="D55" s="50" t="e">
        <f>VLOOKUP(A55,'DATA for 227'!$B:$J,8,FALSE)</f>
        <v>#N/A</v>
      </c>
      <c r="E55" s="50" t="e">
        <f>VLOOKUP($A55,'DATA for 227'!$B:$Y,9,FALSE)</f>
        <v>#N/A</v>
      </c>
      <c r="F55" s="50"/>
    </row>
    <row r="56" spans="1:6" x14ac:dyDescent="0.3">
      <c r="A56" s="119" t="s">
        <v>757</v>
      </c>
      <c r="B56" s="75">
        <v>1</v>
      </c>
      <c r="C56" s="50" t="str">
        <f>VLOOKUP(A56,'DATA for 227'!$B:$J,7,FALSE)</f>
        <v>Chemicals industry</v>
      </c>
      <c r="D56" s="50">
        <f>VLOOKUP(A56,'DATA for 227'!$B:$J,8,FALSE)</f>
        <v>0</v>
      </c>
      <c r="E56" s="50" t="str">
        <f>VLOOKUP($A56,'DATA for 227'!$B:$Y,9,FALSE)</f>
        <v>Houghton Fluidcare Inc. offers provides chemical management. Houghton Fluidcare Inc. was incorporated in 1999 and is based in Lafayette, Indiana.  Houghton Fluidcare Inc. operates as a subsidiary of Houghton International Inc.</v>
      </c>
      <c r="F56" s="50"/>
    </row>
    <row r="57" spans="1:6" x14ac:dyDescent="0.3">
      <c r="A57" s="119" t="s">
        <v>762</v>
      </c>
      <c r="B57" s="75">
        <v>1</v>
      </c>
      <c r="C57" s="50" t="str">
        <f>VLOOKUP(A57,'DATA for 227'!$B:$J,7,FALSE)</f>
        <v>Chemicals industry</v>
      </c>
      <c r="D57" s="50" t="str">
        <f>VLOOKUP(A57,'DATA for 227'!$B:$J,8,FALSE)</f>
        <v xml:space="preserve"> Houghton delivers solutions and services to meet challenges in industries like: Aerospace, Aluminium Finishing, Automotive Components, Automotive OEM, Bearing, Beverage Can, General Industry, Heat Treatment, Heavy Machinery, Mining, Non-Ferrous, Offshore, Steel, </v>
      </c>
      <c r="E57" s="50" t="str">
        <f>VLOOKUP($A57,'DATA for 227'!$B:$Y,9,FALSE)</f>
        <v>Houghton International is a global leader in delivering advanced metalworking fluids and services for the automotive, aerospace, metals, mining, machinery, offshore and beverage industries</v>
      </c>
      <c r="F57" s="50"/>
    </row>
    <row r="58" spans="1:6" x14ac:dyDescent="0.3">
      <c r="A58" s="12" t="s">
        <v>589</v>
      </c>
      <c r="B58" s="75">
        <v>2</v>
      </c>
      <c r="C58" s="50" t="e">
        <f>VLOOKUP(A58,'DATA for 227'!$B:$J,7,FALSE)</f>
        <v>#N/A</v>
      </c>
      <c r="D58" s="50" t="e">
        <f>VLOOKUP(A58,'DATA for 227'!$B:$J,8,FALSE)</f>
        <v>#N/A</v>
      </c>
      <c r="E58" s="50" t="e">
        <f>VLOOKUP($A58,'DATA for 227'!$B:$Y,9,FALSE)</f>
        <v>#N/A</v>
      </c>
      <c r="F58" s="50"/>
    </row>
    <row r="59" spans="1:6" x14ac:dyDescent="0.3">
      <c r="A59" s="119" t="s">
        <v>587</v>
      </c>
      <c r="B59" s="75">
        <v>1</v>
      </c>
      <c r="C59" s="50" t="str">
        <f>VLOOKUP(A59,'DATA for 227'!$B:$J,7,FALSE)</f>
        <v xml:space="preserve">chemicals manufacturer </v>
      </c>
      <c r="D59" s="50">
        <f>VLOOKUP(A59,'DATA for 227'!$B:$J,8,FALSE)</f>
        <v>0</v>
      </c>
      <c r="E59" s="50">
        <f>VLOOKUP($A59,'DATA for 227'!$B:$Y,9,FALSE)</f>
        <v>0</v>
      </c>
      <c r="F59" s="50"/>
    </row>
    <row r="60" spans="1:6" x14ac:dyDescent="0.3">
      <c r="A60" s="119" t="s">
        <v>591</v>
      </c>
      <c r="B60" s="75">
        <v>1</v>
      </c>
      <c r="C60" s="50" t="str">
        <f>VLOOKUP(A60,'DATA for 227'!$B:$J,7,FALSE)</f>
        <v xml:space="preserve">chemicals manufacturer </v>
      </c>
      <c r="D60" s="50">
        <f>VLOOKUP(A60,'DATA for 227'!$B:$J,8,FALSE)</f>
        <v>0</v>
      </c>
      <c r="E60" s="50">
        <f>VLOOKUP($A60,'DATA for 227'!$B:$Y,9,FALSE)</f>
        <v>0</v>
      </c>
      <c r="F60" s="50"/>
    </row>
    <row r="61" spans="1:6" x14ac:dyDescent="0.3">
      <c r="A61" s="12" t="s">
        <v>220</v>
      </c>
      <c r="B61" s="75">
        <v>1</v>
      </c>
      <c r="C61" s="50" t="e">
        <f>VLOOKUP(A61,'DATA for 227'!$B:$J,7,FALSE)</f>
        <v>#N/A</v>
      </c>
      <c r="D61" s="50" t="e">
        <f>VLOOKUP(A61,'DATA for 227'!$B:$J,8,FALSE)</f>
        <v>#N/A</v>
      </c>
      <c r="E61" s="50" t="e">
        <f>VLOOKUP($A61,'DATA for 227'!$B:$Y,9,FALSE)</f>
        <v>#N/A</v>
      </c>
      <c r="F61" s="50"/>
    </row>
    <row r="62" spans="1:6" x14ac:dyDescent="0.3">
      <c r="A62" s="119" t="s">
        <v>218</v>
      </c>
      <c r="B62" s="75">
        <v>1</v>
      </c>
      <c r="C62" s="50" t="str">
        <f>VLOOKUP(A62,'DATA for 227'!$B:$J,7,FALSE)</f>
        <v>clinical services</v>
      </c>
      <c r="D62" s="50" t="str">
        <f>VLOOKUP(A62,'DATA for 227'!$B:$J,8,FALSE)</f>
        <v>DNA testing, drug testing, blood testing</v>
      </c>
      <c r="E62" s="50">
        <f>VLOOKUP($A62,'DATA for 227'!$B:$Y,9,FALSE)</f>
        <v>0</v>
      </c>
      <c r="F62" s="50"/>
    </row>
    <row r="63" spans="1:6" x14ac:dyDescent="0.3">
      <c r="A63" s="12" t="s">
        <v>396</v>
      </c>
      <c r="B63" s="75">
        <v>1</v>
      </c>
      <c r="C63" s="50" t="e">
        <f>VLOOKUP(A63,'DATA for 227'!$B:$J,7,FALSE)</f>
        <v>#N/A</v>
      </c>
      <c r="D63" s="50" t="e">
        <f>VLOOKUP(A63,'DATA for 227'!$B:$J,8,FALSE)</f>
        <v>#N/A</v>
      </c>
      <c r="E63" s="50" t="e">
        <f>VLOOKUP($A63,'DATA for 227'!$B:$Y,9,FALSE)</f>
        <v>#N/A</v>
      </c>
      <c r="F63" s="50"/>
    </row>
    <row r="64" spans="1:6" x14ac:dyDescent="0.3">
      <c r="A64" s="119" t="s">
        <v>394</v>
      </c>
      <c r="B64" s="75">
        <v>1</v>
      </c>
      <c r="C64" s="50" t="str">
        <f>VLOOKUP(A64,'DATA for 227'!$B:$J,7,FALSE)</f>
        <v>coffee shop</v>
      </c>
      <c r="D64" s="50">
        <f>VLOOKUP(A64,'DATA for 227'!$B:$J,8,FALSE)</f>
        <v>0</v>
      </c>
      <c r="E64" s="50" t="str">
        <f>VLOOKUP($A64,'DATA for 227'!$B:$Y,9,FALSE)</f>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v>
      </c>
      <c r="F64" s="50"/>
    </row>
    <row r="65" spans="1:6" x14ac:dyDescent="0.3">
      <c r="A65" s="12" t="s">
        <v>870</v>
      </c>
      <c r="B65" s="75">
        <v>1</v>
      </c>
      <c r="C65" s="50" t="e">
        <f>VLOOKUP(A65,'DATA for 227'!$B:$J,7,FALSE)</f>
        <v>#N/A</v>
      </c>
      <c r="D65" s="50" t="e">
        <f>VLOOKUP(A65,'DATA for 227'!$B:$J,8,FALSE)</f>
        <v>#N/A</v>
      </c>
      <c r="E65" s="50" t="e">
        <f>VLOOKUP($A65,'DATA for 227'!$B:$Y,9,FALSE)</f>
        <v>#N/A</v>
      </c>
      <c r="F65" s="50"/>
    </row>
    <row r="66" spans="1:6" x14ac:dyDescent="0.3">
      <c r="A66" s="119" t="s">
        <v>869</v>
      </c>
      <c r="B66" s="75">
        <v>1</v>
      </c>
      <c r="C66" s="50" t="str">
        <f>VLOOKUP(A66,'DATA for 227'!$B:$J,7,FALSE)</f>
        <v>Construction and metal fabrication</v>
      </c>
      <c r="D66" s="50" t="str">
        <f>VLOOKUP(A66,'DATA for 227'!$B:$J,8,FALSE)</f>
        <v>Construction services: Carpentry,,Concrete,,Cranes,,Insulation,,Ironwork,,Millwrights,,Pipefitting,,Scaffolding,,                        Metal Fab: Projects include but not limited to fan housings, duct work, grain chutes and bins, pressure vessels.</v>
      </c>
      <c r="E66" s="50" t="str">
        <f>VLOOKUP($A66,'DATA for 227'!$B:$Y,9,FALSE)</f>
        <v>Our metal fabrication facilities — equipped with CNC burn tables and drilling machines, shot-blasting cabinets and more — work with over a million pounds of steel each year.</v>
      </c>
      <c r="F66" s="50"/>
    </row>
    <row r="67" spans="1:6" x14ac:dyDescent="0.3">
      <c r="A67" s="12" t="s">
        <v>81</v>
      </c>
      <c r="B67" s="75">
        <v>3</v>
      </c>
      <c r="C67" s="50" t="e">
        <f>VLOOKUP(A67,'DATA for 227'!$B:$J,7,FALSE)</f>
        <v>#N/A</v>
      </c>
      <c r="D67" s="50" t="e">
        <f>VLOOKUP(A67,'DATA for 227'!$B:$J,8,FALSE)</f>
        <v>#N/A</v>
      </c>
      <c r="E67" s="50" t="e">
        <f>VLOOKUP($A67,'DATA for 227'!$B:$Y,9,FALSE)</f>
        <v>#N/A</v>
      </c>
      <c r="F67" s="50"/>
    </row>
    <row r="68" spans="1:6" x14ac:dyDescent="0.3">
      <c r="A68" s="119" t="s">
        <v>78</v>
      </c>
      <c r="B68" s="75">
        <v>1</v>
      </c>
      <c r="C68" s="50" t="str">
        <f>VLOOKUP(A68,'DATA for 227'!$B:$J,7,FALSE)</f>
        <v>consultant services</v>
      </c>
      <c r="D68" s="50">
        <f>VLOOKUP(A68,'DATA for 227'!$B:$J,8,FALSE)</f>
        <v>0</v>
      </c>
      <c r="E68" s="50" t="str">
        <f>VLOOKUP($A68,'DATA for 227'!$B:$Y,9,FALSE)</f>
        <v>providers of lighting and building management solutions</v>
      </c>
      <c r="F68" s="50"/>
    </row>
    <row r="69" spans="1:6" x14ac:dyDescent="0.3">
      <c r="A69" s="119" t="s">
        <v>84</v>
      </c>
      <c r="B69" s="75">
        <v>1</v>
      </c>
      <c r="C69" s="50" t="str">
        <f>VLOOKUP(A69,'DATA for 227'!$B:$J,7,FALSE)</f>
        <v>Consultant services</v>
      </c>
      <c r="D69" s="50">
        <f>VLOOKUP(A69,'DATA for 227'!$B:$J,8,FALSE)</f>
        <v>0</v>
      </c>
      <c r="E69" s="50" t="str">
        <f>VLOOKUP($A69,'DATA for 227'!$B:$Y,9,FALSE)</f>
        <v>A design/build electrical contractor specializing in all areas of design, installation and maintenance for the lighting, electrical and signage specialty fields; Lighting, electrical and signage services</v>
      </c>
      <c r="F69" s="50"/>
    </row>
    <row r="70" spans="1:6" x14ac:dyDescent="0.3">
      <c r="A70" s="119" t="s">
        <v>469</v>
      </c>
      <c r="B70" s="75">
        <v>1</v>
      </c>
      <c r="C70" s="50" t="str">
        <f>VLOOKUP(A70,'DATA for 227'!$B:$J,7,FALSE)</f>
        <v>Consultant services</v>
      </c>
      <c r="D70" s="50" t="str">
        <f>VLOOKUP(A70,'DATA for 227'!$B:$J,8,FALSE)</f>
        <v>Business management consultant; SPECIALITIES: Roadway and Site Lighting, Water/Wastewater electrical design, Airport LIghting, and Industrial and Railway Lighting</v>
      </c>
      <c r="E70" s="50" t="str">
        <f>VLOOKUP($A70,'DATA for 227'!$B:$Y,9,FALSE)</f>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v>
      </c>
      <c r="F70" s="50"/>
    </row>
    <row r="71" spans="1:6" x14ac:dyDescent="0.3">
      <c r="A71" s="12" t="s">
        <v>80</v>
      </c>
      <c r="B71" s="75">
        <v>2</v>
      </c>
      <c r="C71" s="50" t="e">
        <f>VLOOKUP(A71,'DATA for 227'!$B:$J,7,FALSE)</f>
        <v>#N/A</v>
      </c>
      <c r="D71" s="50" t="e">
        <f>VLOOKUP(A71,'DATA for 227'!$B:$J,8,FALSE)</f>
        <v>#N/A</v>
      </c>
      <c r="E71" s="50" t="e">
        <f>VLOOKUP($A71,'DATA for 227'!$B:$Y,9,FALSE)</f>
        <v>#N/A</v>
      </c>
      <c r="F71" s="50"/>
    </row>
    <row r="72" spans="1:6" x14ac:dyDescent="0.3">
      <c r="A72" s="119" t="s">
        <v>323</v>
      </c>
      <c r="B72" s="75">
        <v>1</v>
      </c>
      <c r="C72" s="50" t="str">
        <f>VLOOKUP(A72,'DATA for 227'!$B:$J,7,FALSE)</f>
        <v>Consultants</v>
      </c>
      <c r="D72" s="50" t="str">
        <f>VLOOKUP(A72,'DATA for 227'!$B:$J,8,FALSE)</f>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v>
      </c>
      <c r="E72" s="50" t="str">
        <f>VLOOKUP($A72,'DATA for 227'!$B:$Y,9,FALSE)</f>
        <v xml:space="preserve">CFO TO GO® is an affordable way to have a senior-level CFO or Controller involved with your company. We help entrepreneurs succeed by offering enterprise level service for small and midsize companies. </v>
      </c>
      <c r="F72" s="50"/>
    </row>
    <row r="73" spans="1:6" x14ac:dyDescent="0.3">
      <c r="A73" s="119" t="s">
        <v>941</v>
      </c>
      <c r="B73" s="75">
        <v>1</v>
      </c>
      <c r="C73" s="50" t="str">
        <f>VLOOKUP(A73,'DATA for 227'!$B:$J,7,FALSE)</f>
        <v>Consultants</v>
      </c>
      <c r="D73" s="50" t="str">
        <f>VLOOKUP(A73,'DATA for 227'!$B:$J,8,FALSE)</f>
        <v>What they offer: Customer Engagement: Intelligent Virtual Assistants, Social Customer Care: Interactions Digital Roots, Why Interactions: Do More with Interactions</v>
      </c>
      <c r="E73" s="50" t="str">
        <f>VLOOKUP($A73,'DATA for 227'!$B:$Y,9,FALSE)</f>
        <v>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v>
      </c>
      <c r="F73" s="50"/>
    </row>
    <row r="74" spans="1:6" x14ac:dyDescent="0.3">
      <c r="A74" s="12" t="s">
        <v>721</v>
      </c>
      <c r="B74" s="75">
        <v>1</v>
      </c>
      <c r="C74" s="50" t="e">
        <f>VLOOKUP(A74,'DATA for 227'!$B:$J,7,FALSE)</f>
        <v>#N/A</v>
      </c>
      <c r="D74" s="50" t="e">
        <f>VLOOKUP(A74,'DATA for 227'!$B:$J,8,FALSE)</f>
        <v>#N/A</v>
      </c>
      <c r="E74" s="50" t="e">
        <f>VLOOKUP($A74,'DATA for 227'!$B:$Y,9,FALSE)</f>
        <v>#N/A</v>
      </c>
      <c r="F74" s="50"/>
    </row>
    <row r="75" spans="1:6" x14ac:dyDescent="0.3">
      <c r="A75" s="119" t="s">
        <v>719</v>
      </c>
      <c r="B75" s="75">
        <v>1</v>
      </c>
      <c r="C75" s="50" t="str">
        <f>VLOOKUP(A75,'DATA for 227'!$B:$J,7,FALSE)</f>
        <v xml:space="preserve">Consulting services </v>
      </c>
      <c r="D75" s="50" t="str">
        <f>VLOOKUP(A75,'DATA for 227'!$B:$J,8,FALSE)</f>
        <v>tax preparation aspect</v>
      </c>
      <c r="E75" s="50" t="str">
        <f>VLOOKUP($A75,'DATA for 227'!$B:$Y,9,FALSE)</f>
        <v>Everyone dreams of getting the most from their tax return as possible. At Hayden Consulting, Inc., we are dedicated to that very cause.</v>
      </c>
      <c r="F75" s="50"/>
    </row>
    <row r="76" spans="1:6" x14ac:dyDescent="0.3">
      <c r="A76" s="12" t="s">
        <v>172</v>
      </c>
      <c r="B76" s="75">
        <v>1</v>
      </c>
      <c r="C76" s="50" t="e">
        <f>VLOOKUP(A76,'DATA for 227'!$B:$J,7,FALSE)</f>
        <v>#N/A</v>
      </c>
      <c r="D76" s="50" t="e">
        <f>VLOOKUP(A76,'DATA for 227'!$B:$J,8,FALSE)</f>
        <v>#N/A</v>
      </c>
      <c r="E76" s="50" t="e">
        <f>VLOOKUP($A76,'DATA for 227'!$B:$Y,9,FALSE)</f>
        <v>#N/A</v>
      </c>
      <c r="F76" s="50"/>
    </row>
    <row r="77" spans="1:6" x14ac:dyDescent="0.3">
      <c r="A77" s="119" t="s">
        <v>170</v>
      </c>
      <c r="B77" s="75">
        <v>1</v>
      </c>
      <c r="C77" s="50" t="str">
        <f>VLOOKUP(A77,'DATA for 227'!$B:$J,7,FALSE)</f>
        <v>Consulting services (aerospace related)</v>
      </c>
      <c r="D77" s="50" t="str">
        <f>VLOOKUP(A77,'DATA for 227'!$B:$J,8,FALSE)</f>
        <v>Engineering design and field support, failure analysis support , project mgmt support</v>
      </c>
      <c r="E77" s="50">
        <f>VLOOKUP($A77,'DATA for 227'!$B:$Y,9,FALSE)</f>
        <v>0</v>
      </c>
      <c r="F77" s="50"/>
    </row>
    <row r="78" spans="1:6" x14ac:dyDescent="0.3">
      <c r="A78" s="12" t="s">
        <v>532</v>
      </c>
      <c r="B78" s="75">
        <v>1</v>
      </c>
      <c r="C78" s="50" t="e">
        <f>VLOOKUP(A78,'DATA for 227'!$B:$J,7,FALSE)</f>
        <v>#N/A</v>
      </c>
      <c r="D78" s="50" t="e">
        <f>VLOOKUP(A78,'DATA for 227'!$B:$J,8,FALSE)</f>
        <v>#N/A</v>
      </c>
      <c r="E78" s="50" t="e">
        <f>VLOOKUP($A78,'DATA for 227'!$B:$Y,9,FALSE)</f>
        <v>#N/A</v>
      </c>
      <c r="F78" s="50"/>
    </row>
    <row r="79" spans="1:6" x14ac:dyDescent="0.3">
      <c r="A79" s="119" t="s">
        <v>530</v>
      </c>
      <c r="B79" s="75">
        <v>1</v>
      </c>
      <c r="C79" s="50" t="str">
        <f>VLOOKUP(A79,'DATA for 227'!$B:$J,7,FALSE)</f>
        <v>contractor</v>
      </c>
      <c r="D79" s="50" t="str">
        <f>VLOOKUP(A79,'DATA for 227'!$B:$J,8,FALSE)</f>
        <v>NO Information on Website</v>
      </c>
      <c r="E79" s="50">
        <f>VLOOKUP($A79,'DATA for 227'!$B:$Y,9,FALSE)</f>
        <v>0</v>
      </c>
      <c r="F79" s="50"/>
    </row>
    <row r="80" spans="1:6" x14ac:dyDescent="0.3">
      <c r="A80" s="12" t="s">
        <v>230</v>
      </c>
      <c r="B80" s="75">
        <v>1</v>
      </c>
      <c r="C80" s="50" t="e">
        <f>VLOOKUP(A80,'DATA for 227'!$B:$J,7,FALSE)</f>
        <v>#N/A</v>
      </c>
      <c r="D80" s="50" t="e">
        <f>VLOOKUP(A80,'DATA for 227'!$B:$J,8,FALSE)</f>
        <v>#N/A</v>
      </c>
      <c r="E80" s="50" t="e">
        <f>VLOOKUP($A80,'DATA for 227'!$B:$Y,9,FALSE)</f>
        <v>#N/A</v>
      </c>
      <c r="F80" s="50"/>
    </row>
    <row r="81" spans="1:6" x14ac:dyDescent="0.3">
      <c r="A81" s="119" t="s">
        <v>228</v>
      </c>
      <c r="B81" s="75">
        <v>1</v>
      </c>
      <c r="C81" s="50" t="str">
        <f>VLOOKUP(A81,'DATA for 227'!$B:$J,7,FALSE)</f>
        <v>Custom countertop and closet organizers (manufacturing)</v>
      </c>
      <c r="D81" s="50" t="str">
        <f>VLOOKUP(A81,'DATA for 227'!$B:$J,8,FALSE)</f>
        <v>Countertop, kitchen cabinets and closets</v>
      </c>
      <c r="E81" s="50" t="str">
        <f>VLOOKUP($A81,'DATA for 227'!$B:$Y,9,FALSE)</f>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v>
      </c>
      <c r="F81" s="50"/>
    </row>
    <row r="82" spans="1:6" x14ac:dyDescent="0.3">
      <c r="A82" s="12" t="s">
        <v>955</v>
      </c>
      <c r="B82" s="75">
        <v>1</v>
      </c>
      <c r="C82" s="50" t="e">
        <f>VLOOKUP(A82,'DATA for 227'!$B:$J,7,FALSE)</f>
        <v>#N/A</v>
      </c>
      <c r="D82" s="50" t="e">
        <f>VLOOKUP(A82,'DATA for 227'!$B:$J,8,FALSE)</f>
        <v>#N/A</v>
      </c>
      <c r="E82" s="50" t="e">
        <f>VLOOKUP($A82,'DATA for 227'!$B:$Y,9,FALSE)</f>
        <v>#N/A</v>
      </c>
      <c r="F82" s="50"/>
    </row>
    <row r="83" spans="1:6" x14ac:dyDescent="0.3">
      <c r="A83" s="119" t="s">
        <v>953</v>
      </c>
      <c r="B83" s="75">
        <v>1</v>
      </c>
      <c r="C83" s="50" t="str">
        <f>VLOOKUP(A83,'DATA for 227'!$B:$J,7,FALSE)</f>
        <v>Custom Spring Manufacturing</v>
      </c>
      <c r="D83" s="50" t="str">
        <f>VLOOKUP(A83,'DATA for 227'!$B:$J,8,FALSE)</f>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v>
      </c>
      <c r="E83" s="50" t="str">
        <f>VLOOKUP($A83,'DATA for 227'!$B:$Y,9,FALSE)</f>
        <v>Ironmonger Spring Company is committed to continued customer satisfaction through competitive pricing and premiere service by focusing on quality parts and product engineering, technical refinement and on-going staff development.</v>
      </c>
      <c r="F83" s="50"/>
    </row>
    <row r="84" spans="1:6" x14ac:dyDescent="0.3">
      <c r="A84" s="12" t="s">
        <v>242</v>
      </c>
      <c r="B84" s="75">
        <v>1</v>
      </c>
      <c r="C84" s="50" t="e">
        <f>VLOOKUP(A84,'DATA for 227'!$B:$J,7,FALSE)</f>
        <v>#N/A</v>
      </c>
      <c r="D84" s="50" t="e">
        <f>VLOOKUP(A84,'DATA for 227'!$B:$J,8,FALSE)</f>
        <v>#N/A</v>
      </c>
      <c r="E84" s="50" t="e">
        <f>VLOOKUP($A84,'DATA for 227'!$B:$Y,9,FALSE)</f>
        <v>#N/A</v>
      </c>
      <c r="F84" s="50"/>
    </row>
    <row r="85" spans="1:6" x14ac:dyDescent="0.3">
      <c r="A85" s="119" t="s">
        <v>240</v>
      </c>
      <c r="B85" s="75">
        <v>1</v>
      </c>
      <c r="C85" s="50" t="str">
        <f>VLOOKUP(A85,'DATA for 227'!$B:$J,7,FALSE)</f>
        <v>Dealers</v>
      </c>
      <c r="D85" s="50" t="str">
        <f>VLOOKUP(A85,'DATA for 227'!$B:$J,8,FALSE)</f>
        <v>Wheelchair Vans, SUVs &amp; Wheelchair Lifts</v>
      </c>
      <c r="E85" s="50" t="str">
        <f>VLOOKUP($A85,'DATA for 227'!$B:$Y,9,FALSE)</f>
        <v>Thanks to our nationwide dealer network, wherever you live or travel, BraunAbility is there too. Our dealers are mobility experts, providing in-depth mobility consultations to guarantee you have the right mobility solution for your needs; 5 dealers in IN</v>
      </c>
      <c r="F85" s="50"/>
    </row>
    <row r="86" spans="1:6" x14ac:dyDescent="0.3">
      <c r="A86" s="12" t="s">
        <v>1054</v>
      </c>
      <c r="B86" s="75">
        <v>1</v>
      </c>
      <c r="C86" s="50" t="e">
        <f>VLOOKUP(A86,'DATA for 227'!$B:$J,7,FALSE)</f>
        <v>#N/A</v>
      </c>
      <c r="D86" s="50" t="e">
        <f>VLOOKUP(A86,'DATA for 227'!$B:$J,8,FALSE)</f>
        <v>#N/A</v>
      </c>
      <c r="E86" s="50" t="e">
        <f>VLOOKUP($A86,'DATA for 227'!$B:$Y,9,FALSE)</f>
        <v>#N/A</v>
      </c>
      <c r="F86" s="50"/>
    </row>
    <row r="87" spans="1:6" x14ac:dyDescent="0.3">
      <c r="A87" s="119" t="s">
        <v>1052</v>
      </c>
      <c r="B87" s="75">
        <v>1</v>
      </c>
      <c r="C87" s="50" t="str">
        <f>VLOOKUP(A87,'DATA for 227'!$B:$J,7,FALSE)</f>
        <v>dental lab in Lafayette</v>
      </c>
      <c r="D87" s="50" t="str">
        <f>VLOOKUP(A87,'DATA for 227'!$B:$J,8,FALSE)</f>
        <v>No website</v>
      </c>
      <c r="E87" s="50">
        <f>VLOOKUP($A87,'DATA for 227'!$B:$Y,9,FALSE)</f>
        <v>0</v>
      </c>
      <c r="F87" s="50"/>
    </row>
    <row r="88" spans="1:6" x14ac:dyDescent="0.3">
      <c r="A88" s="12" t="s">
        <v>371</v>
      </c>
      <c r="B88" s="75">
        <v>1</v>
      </c>
      <c r="C88" s="50" t="e">
        <f>VLOOKUP(A88,'DATA for 227'!$B:$J,7,FALSE)</f>
        <v>#N/A</v>
      </c>
      <c r="D88" s="50" t="e">
        <f>VLOOKUP(A88,'DATA for 227'!$B:$J,8,FALSE)</f>
        <v>#N/A</v>
      </c>
      <c r="E88" s="50" t="e">
        <f>VLOOKUP($A88,'DATA for 227'!$B:$Y,9,FALSE)</f>
        <v>#N/A</v>
      </c>
      <c r="F88" s="50"/>
    </row>
    <row r="89" spans="1:6" x14ac:dyDescent="0.3">
      <c r="A89" s="119" t="s">
        <v>369</v>
      </c>
      <c r="B89" s="75">
        <v>1</v>
      </c>
      <c r="C89" s="50" t="str">
        <f>VLOOKUP(A89,'DATA for 227'!$B:$J,7,FALSE)</f>
        <v>designing and manufacturing</v>
      </c>
      <c r="D89" s="50" t="str">
        <f>VLOOKUP(A89,'DATA for 227'!$B:$J,8,FALSE)</f>
        <v>Capping systems</v>
      </c>
      <c r="E89" s="50" t="str">
        <f>VLOOKUP($A89,'DATA for 227'!$B:$Y,9,FALSE)</f>
        <v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v>
      </c>
      <c r="F89" s="50"/>
    </row>
    <row r="90" spans="1:6" x14ac:dyDescent="0.3">
      <c r="A90" s="12" t="s">
        <v>64</v>
      </c>
      <c r="B90" s="75">
        <v>1</v>
      </c>
      <c r="C90" s="50" t="e">
        <f>VLOOKUP(A90,'DATA for 227'!$B:$J,7,FALSE)</f>
        <v>#N/A</v>
      </c>
      <c r="D90" s="50" t="e">
        <f>VLOOKUP(A90,'DATA for 227'!$B:$J,8,FALSE)</f>
        <v>#N/A</v>
      </c>
      <c r="E90" s="50" t="e">
        <f>VLOOKUP($A90,'DATA for 227'!$B:$Y,9,FALSE)</f>
        <v>#N/A</v>
      </c>
      <c r="F90" s="50"/>
    </row>
    <row r="91" spans="1:6" x14ac:dyDescent="0.3">
      <c r="A91" s="119" t="s">
        <v>62</v>
      </c>
      <c r="B91" s="75">
        <v>1</v>
      </c>
      <c r="C91" s="50" t="str">
        <f>VLOOKUP(A91,'DATA for 227'!$B:$J,7,FALSE)</f>
        <v>Disability stuff</v>
      </c>
      <c r="D91" s="50">
        <f>VLOOKUP(A91,'DATA for 227'!$B:$J,8,FALSE)</f>
        <v>0</v>
      </c>
      <c r="E91" s="50">
        <f>VLOOKUP($A91,'DATA for 227'!$B:$Y,9,FALSE)</f>
        <v>0</v>
      </c>
      <c r="F91" s="50"/>
    </row>
    <row r="92" spans="1:6" x14ac:dyDescent="0.3">
      <c r="A92" s="12" t="s">
        <v>177</v>
      </c>
      <c r="B92" s="75">
        <v>6</v>
      </c>
      <c r="C92" s="50" t="e">
        <f>VLOOKUP(A92,'DATA for 227'!$B:$J,7,FALSE)</f>
        <v>#N/A</v>
      </c>
      <c r="D92" s="50" t="e">
        <f>VLOOKUP(A92,'DATA for 227'!$B:$J,8,FALSE)</f>
        <v>#N/A</v>
      </c>
      <c r="E92" s="50" t="e">
        <f>VLOOKUP($A92,'DATA for 227'!$B:$Y,9,FALSE)</f>
        <v>#N/A</v>
      </c>
      <c r="F92" s="50"/>
    </row>
    <row r="93" spans="1:6" x14ac:dyDescent="0.3">
      <c r="A93" s="119" t="s">
        <v>175</v>
      </c>
      <c r="B93" s="75">
        <v>1</v>
      </c>
      <c r="C93" s="50" t="str">
        <f>VLOOKUP(A93,'DATA for 227'!$B:$J,7,FALSE)</f>
        <v>Distributor</v>
      </c>
      <c r="D93" s="50" t="str">
        <f>VLOOKUP(A93,'DATA for 227'!$B:$J,8,FALSE)</f>
        <v>plumbing, HVAC, and industrial piping products</v>
      </c>
      <c r="E93" s="50">
        <f>VLOOKUP($A93,'DATA for 227'!$B:$Y,9,FALSE)</f>
        <v>0</v>
      </c>
      <c r="F93" s="50"/>
    </row>
    <row r="94" spans="1:6" x14ac:dyDescent="0.3">
      <c r="A94" s="119" t="s">
        <v>222</v>
      </c>
      <c r="B94" s="75">
        <v>1</v>
      </c>
      <c r="C94" s="50" t="str">
        <f>VLOOKUP(A94,'DATA for 227'!$B:$J,7,FALSE)</f>
        <v>distributor</v>
      </c>
      <c r="D94" s="50" t="str">
        <f>VLOOKUP(A94,'DATA for 227'!$B:$J,8,FALSE)</f>
        <v>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v>
      </c>
      <c r="E94" s="50" t="str">
        <f>VLOOKUP($A94,'DATA for 227'!$B:$Y,9,FALSE)</f>
        <v>They assist the architectural, engineering, and construction industries from beginning designs to the distribution of prints of their various projects by providing the equipment, supplies, and reproduction methods necessary to complete the process.</v>
      </c>
      <c r="F94" s="50"/>
    </row>
    <row r="95" spans="1:6" x14ac:dyDescent="0.3">
      <c r="A95" s="119" t="s">
        <v>251</v>
      </c>
      <c r="B95" s="75">
        <v>1</v>
      </c>
      <c r="C95" s="50" t="str">
        <f>VLOOKUP(A95,'DATA for 227'!$B:$J,7,FALSE)</f>
        <v>Distributor</v>
      </c>
      <c r="D95" s="50" t="str">
        <f>VLOOKUP(A95,'DATA for 227'!$B:$J,8,FALSE)</f>
        <v>Books</v>
      </c>
      <c r="E95" s="50" t="str">
        <f>VLOOKUP($A95,'DATA for 227'!$B:$Y,9,FALSE)</f>
        <v>Business First Books handles book fulfillment for some of the top companies in North America and provides book distribution on the Local, National, and International levels.</v>
      </c>
      <c r="F95" s="50"/>
    </row>
    <row r="96" spans="1:6" x14ac:dyDescent="0.3">
      <c r="A96" s="119" t="s">
        <v>319</v>
      </c>
      <c r="B96" s="75">
        <v>1</v>
      </c>
      <c r="C96" s="50" t="str">
        <f>VLOOKUP(A96,'DATA for 227'!$B:$J,7,FALSE)</f>
        <v>distributor</v>
      </c>
      <c r="D96" s="50" t="str">
        <f>VLOOKUP(A96,'DATA for 227'!$B:$J,8,FALSE)</f>
        <v>Coca-cola</v>
      </c>
      <c r="E96" s="50" t="str">
        <f>VLOOKUP($A96,'DATA for 227'!$B:$Y,9,FALSE)</f>
        <v>Central Coca-Cola Bottling Company, Inc. markets and distributes coca cola carbonated and non-carbonated beverages. The company is based in Richmond, Virginia. As of February 28, 2006, Central Coca-Cola Bottling Company, Inc. operates as a subsidiary of Coca-Cola Refreshments USA, Inc.</v>
      </c>
      <c r="F96" s="50"/>
    </row>
    <row r="97" spans="1:6" x14ac:dyDescent="0.3">
      <c r="A97" s="119" t="s">
        <v>541</v>
      </c>
      <c r="B97" s="75">
        <v>1</v>
      </c>
      <c r="C97" s="50" t="str">
        <f>VLOOKUP(A97,'DATA for 227'!$B:$J,7,FALSE)</f>
        <v>distributor</v>
      </c>
      <c r="D97" s="50" t="str">
        <f>VLOOKUP(A97,'DATA for 227'!$B:$J,8,FALSE)</f>
        <v>Pneumatic &amp; Electric Assembly Tools, Torque Measurement &amp; Quality Control, Automated Assembly, Assembly Tool Accessories, Workstation Accessories, Tool Support &amp; Suspension, Material Removal &amp; Riveting Equipment, Material Handling / Ergonomic Assistance, Complete Line</v>
      </c>
      <c r="E97" s="50" t="str">
        <f>VLOOKUP($A97,'DATA for 227'!$B:$Y,9,FALSE)</f>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v>
      </c>
      <c r="F97" s="50"/>
    </row>
    <row r="98" spans="1:6" x14ac:dyDescent="0.3">
      <c r="A98" s="119" t="s">
        <v>861</v>
      </c>
      <c r="B98" s="75">
        <v>1</v>
      </c>
      <c r="C98" s="50" t="str">
        <f>VLOOKUP(A98,'DATA for 227'!$B:$J,7,FALSE)</f>
        <v>Distributor</v>
      </c>
      <c r="D98" s="50" t="str">
        <f>VLOOKUP(A98,'DATA for 227'!$B:$J,8,FALSE)</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E98" s="50" t="str">
        <f>VLOOKUP($A98,'DATA for 227'!$B:$Y,9,FALSE)</f>
        <v>Founded in 1968, Subaru of America, Inc. (SOA) is the U.S. Sales and Marketing subsidiary of Subaru Corporationof Japan and is responsible for the distribution, marketing, sales and service of Subaru vehicles in the United States.</v>
      </c>
      <c r="F98" s="50"/>
    </row>
    <row r="99" spans="1:6" x14ac:dyDescent="0.3">
      <c r="A99" s="12" t="s">
        <v>58</v>
      </c>
      <c r="B99" s="75">
        <v>1</v>
      </c>
      <c r="C99" s="50" t="e">
        <f>VLOOKUP(A99,'DATA for 227'!$B:$J,7,FALSE)</f>
        <v>#N/A</v>
      </c>
      <c r="D99" s="50" t="e">
        <f>VLOOKUP(A99,'DATA for 227'!$B:$J,8,FALSE)</f>
        <v>#N/A</v>
      </c>
      <c r="E99" s="50" t="e">
        <f>VLOOKUP($A99,'DATA for 227'!$B:$Y,9,FALSE)</f>
        <v>#N/A</v>
      </c>
      <c r="F99" s="50"/>
    </row>
    <row r="100" spans="1:6" x14ac:dyDescent="0.3">
      <c r="A100" s="119" t="s">
        <v>55</v>
      </c>
      <c r="B100" s="75">
        <v>1</v>
      </c>
      <c r="C100" s="50" t="str">
        <f>VLOOKUP(A100,'DATA for 227'!$B:$J,7,FALSE)</f>
        <v>Distributor - rolled products</v>
      </c>
      <c r="D100" s="50" t="str">
        <f>VLOOKUP(A100,'DATA for 227'!$B:$J,8,FALSE)</f>
        <v xml:space="preserve">Copper, Brass, Phos Bronze, Cupro Nickel Alloys- along with Aluminum, Stainless and Carbon Steel. light fabrication in the form of: Slitting, Cut-To-Length, Traverse Winding, Commerical Tinning, Tension Leveling, Edging, Decambering and we can supply Electro Plated Product- 
</v>
      </c>
      <c r="E100" s="50" t="str">
        <f>VLOOKUP($A100,'DATA for 227'!$B:$Y,9,FALSE)</f>
        <v>Distributors for : Luvata
PMX Industries
Nacobre
Hussey Copper
Brush Wellman
The Miller Co.
KM Europa Metal AG
Precision Specialty Metal;                                           Just 3 locations - Indiana (1) and Texas (2)</v>
      </c>
      <c r="F100" s="50"/>
    </row>
    <row r="101" spans="1:6" x14ac:dyDescent="0.3">
      <c r="A101" s="12" t="s">
        <v>1018</v>
      </c>
      <c r="B101" s="75">
        <v>1</v>
      </c>
      <c r="C101" s="50" t="e">
        <f>VLOOKUP(A101,'DATA for 227'!$B:$J,7,FALSE)</f>
        <v>#N/A</v>
      </c>
      <c r="D101" s="50" t="e">
        <f>VLOOKUP(A101,'DATA for 227'!$B:$J,8,FALSE)</f>
        <v>#N/A</v>
      </c>
      <c r="E101" s="50" t="e">
        <f>VLOOKUP($A101,'DATA for 227'!$B:$Y,9,FALSE)</f>
        <v>#N/A</v>
      </c>
      <c r="F101" s="50"/>
    </row>
    <row r="102" spans="1:6" x14ac:dyDescent="0.3">
      <c r="A102" s="119" t="s">
        <v>1016</v>
      </c>
      <c r="B102" s="75">
        <v>1</v>
      </c>
      <c r="C102" s="50" t="str">
        <f>VLOOKUP(A102,'DATA for 227'!$B:$J,7,FALSE)</f>
        <v>distributor cum manufacturer</v>
      </c>
      <c r="D102" s="50" t="str">
        <f>VLOOKUP(A102,'DATA for 227'!$B:$J,8,FALSE)</f>
        <v>Our product line includes wood trusses, engineered wood products, pre-fabricated wall panels, and steel beams &amp; columns</v>
      </c>
      <c r="E102" s="50" t="str">
        <f>VLOOKUP($A102,'DATA for 227'!$B:$Y,9,FALSE)</f>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v>
      </c>
      <c r="F102" s="50"/>
    </row>
    <row r="103" spans="1:6" x14ac:dyDescent="0.3">
      <c r="A103" s="12" t="s">
        <v>337</v>
      </c>
      <c r="B103" s="75">
        <v>1</v>
      </c>
      <c r="C103" s="50" t="e">
        <f>VLOOKUP(A103,'DATA for 227'!$B:$J,7,FALSE)</f>
        <v>#N/A</v>
      </c>
      <c r="D103" s="50" t="e">
        <f>VLOOKUP(A103,'DATA for 227'!$B:$J,8,FALSE)</f>
        <v>#N/A</v>
      </c>
      <c r="E103" s="50" t="e">
        <f>VLOOKUP($A103,'DATA for 227'!$B:$Y,9,FALSE)</f>
        <v>#N/A</v>
      </c>
      <c r="F103" s="50"/>
    </row>
    <row r="104" spans="1:6" x14ac:dyDescent="0.3">
      <c r="A104" s="119" t="s">
        <v>335</v>
      </c>
      <c r="B104" s="75">
        <v>1</v>
      </c>
      <c r="C104" s="50" t="str">
        <f>VLOOKUP(A104,'DATA for 227'!$B:$J,7,FALSE)</f>
        <v>distributors</v>
      </c>
      <c r="D104" s="50" t="str">
        <f>VLOOKUP(A104,'DATA for 227'!$B:$J,8,FALSE)</f>
        <v>Cintas leads the industry in supplying corporate identity uniform programs, providing entrance and logo mats, restroom supplies, promotional products, first aid, safety, fire protection products and services, and industrial carpet and tile cleaning</v>
      </c>
      <c r="E104" s="50" t="str">
        <f>VLOOKUP($A104,'DATA for 227'!$B:$Y,9,FALSE)</f>
        <v>Headquartered in Cincinnati, Ohio, Cintas Corporation provides highly specialized products and services to over 900,000 customers that range from independent auto repair shops to large hotel chains.</v>
      </c>
      <c r="F104" s="50"/>
    </row>
    <row r="105" spans="1:6" x14ac:dyDescent="0.3">
      <c r="A105" s="12" t="s">
        <v>185</v>
      </c>
      <c r="B105" s="75">
        <v>1</v>
      </c>
      <c r="C105" s="50" t="e">
        <f>VLOOKUP(A105,'DATA for 227'!$B:$J,7,FALSE)</f>
        <v>#N/A</v>
      </c>
      <c r="D105" s="50" t="e">
        <f>VLOOKUP(A105,'DATA for 227'!$B:$J,8,FALSE)</f>
        <v>#N/A</v>
      </c>
      <c r="E105" s="50" t="e">
        <f>VLOOKUP($A105,'DATA for 227'!$B:$Y,9,FALSE)</f>
        <v>#N/A</v>
      </c>
      <c r="F105" s="50"/>
    </row>
    <row r="106" spans="1:6" x14ac:dyDescent="0.3">
      <c r="A106" s="119" t="s">
        <v>183</v>
      </c>
      <c r="B106" s="75">
        <v>1</v>
      </c>
      <c r="C106" s="50" t="str">
        <f>VLOOKUP(A106,'DATA for 227'!$B:$J,7,FALSE)</f>
        <v>e-commerce services</v>
      </c>
      <c r="D106" s="50" t="str">
        <f>VLOOKUP(A106,'DATA for 227'!$B:$J,8,FALSE)</f>
        <v>tractors, harvesters, chemical applicators, tillage equipments, hay and forage equipment,  construction equipments</v>
      </c>
      <c r="E106" s="50" t="str">
        <f>VLOOKUP($A106,'DATA for 227'!$B:$Y,9,FALSE)</f>
        <v>Farm equipment dealer; also online auctions possible; used equipment selling platform</v>
      </c>
      <c r="F106" s="50"/>
    </row>
    <row r="107" spans="1:6" x14ac:dyDescent="0.3">
      <c r="A107" s="12" t="s">
        <v>191</v>
      </c>
      <c r="B107" s="75">
        <v>2</v>
      </c>
      <c r="C107" s="50" t="e">
        <f>VLOOKUP(A107,'DATA for 227'!$B:$J,7,FALSE)</f>
        <v>#N/A</v>
      </c>
      <c r="D107" s="50" t="e">
        <f>VLOOKUP(A107,'DATA for 227'!$B:$J,8,FALSE)</f>
        <v>#N/A</v>
      </c>
      <c r="E107" s="50" t="e">
        <f>VLOOKUP($A107,'DATA for 227'!$B:$Y,9,FALSE)</f>
        <v>#N/A</v>
      </c>
      <c r="F107" s="50"/>
    </row>
    <row r="108" spans="1:6" x14ac:dyDescent="0.3">
      <c r="A108" s="119" t="s">
        <v>188</v>
      </c>
      <c r="B108" s="75">
        <v>1</v>
      </c>
      <c r="C108" s="50" t="str">
        <f>VLOOKUP(A108,'DATA for 227'!$B:$J,7,FALSE)</f>
        <v>Farm equipment supplier</v>
      </c>
      <c r="D108" s="50" t="str">
        <f>VLOOKUP(A108,'DATA for 227'!$B:$J,8,FALSE)</f>
        <v>cam lever couplings, dry disconnects, electric valves, pumps, line strainers, manifold flange connections</v>
      </c>
      <c r="E108" s="50" t="str">
        <f>VLOOKUP($A108,'DATA for 227'!$B:$Y,9,FALSE)</f>
        <v>liquid handling equipments</v>
      </c>
      <c r="F108" s="50"/>
    </row>
    <row r="109" spans="1:6" x14ac:dyDescent="0.3">
      <c r="A109" s="119" t="s">
        <v>483</v>
      </c>
      <c r="B109" s="75">
        <v>1</v>
      </c>
      <c r="C109" s="50" t="str">
        <f>VLOOKUP(A109,'DATA for 227'!$B:$J,7,FALSE)</f>
        <v>Farm Equipment Supplier</v>
      </c>
      <c r="D109" s="50" t="str">
        <f>VLOOKUP(A109,'DATA for 227'!$B:$J,8,FALSE)</f>
        <v>NO WEBSITE</v>
      </c>
      <c r="E109" s="50">
        <f>VLOOKUP($A109,'DATA for 227'!$B:$Y,9,FALSE)</f>
        <v>0</v>
      </c>
      <c r="F109" s="50"/>
    </row>
    <row r="110" spans="1:6" x14ac:dyDescent="0.3">
      <c r="A110" s="12" t="s">
        <v>384</v>
      </c>
      <c r="B110" s="75">
        <v>1</v>
      </c>
      <c r="C110" s="50" t="e">
        <f>VLOOKUP(A110,'DATA for 227'!$B:$J,7,FALSE)</f>
        <v>#N/A</v>
      </c>
      <c r="D110" s="50" t="e">
        <f>VLOOKUP(A110,'DATA for 227'!$B:$J,8,FALSE)</f>
        <v>#N/A</v>
      </c>
      <c r="E110" s="50" t="e">
        <f>VLOOKUP($A110,'DATA for 227'!$B:$Y,9,FALSE)</f>
        <v>#N/A</v>
      </c>
      <c r="F110" s="50"/>
    </row>
    <row r="111" spans="1:6" x14ac:dyDescent="0.3">
      <c r="A111" s="119" t="s">
        <v>382</v>
      </c>
      <c r="B111" s="75">
        <v>1</v>
      </c>
      <c r="C111" s="50" t="str">
        <f>VLOOKUP(A111,'DATA for 227'!$B:$J,7,FALSE)</f>
        <v>food manufacturer</v>
      </c>
      <c r="D111" s="50" t="str">
        <f>VLOOKUP(A111,'DATA for 227'!$B:$J,8,FALSE)</f>
        <v>Cooking oil, frozen dinners, hot cocoa, hot dogs, peanut butter and many others. </v>
      </c>
      <c r="E111" s="50" t="str">
        <f>VLOOKUP($A111,'DATA for 227'!$B:$Y,9,FALSE)</f>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v>
      </c>
      <c r="F111" s="50"/>
    </row>
    <row r="112" spans="1:6" x14ac:dyDescent="0.3">
      <c r="A112" s="12" t="s">
        <v>979</v>
      </c>
      <c r="B112" s="75">
        <v>1</v>
      </c>
      <c r="C112" s="50" t="e">
        <f>VLOOKUP(A112,'DATA for 227'!$B:$J,7,FALSE)</f>
        <v>#N/A</v>
      </c>
      <c r="D112" s="50" t="e">
        <f>VLOOKUP(A112,'DATA for 227'!$B:$J,8,FALSE)</f>
        <v>#N/A</v>
      </c>
      <c r="E112" s="50" t="e">
        <f>VLOOKUP($A112,'DATA for 227'!$B:$Y,9,FALSE)</f>
        <v>#N/A</v>
      </c>
      <c r="F112" s="50"/>
    </row>
    <row r="113" spans="1:6" x14ac:dyDescent="0.3">
      <c r="A113" s="119" t="s">
        <v>977</v>
      </c>
      <c r="B113" s="75">
        <v>1</v>
      </c>
      <c r="C113" s="50" t="str">
        <f>VLOOKUP(A113,'DATA for 227'!$B:$J,7,FALSE)</f>
        <v>furniture manufacturing</v>
      </c>
      <c r="D113" s="50" t="str">
        <f>VLOOKUP(A113,'DATA for 227'!$B:$J,8,FALSE)</f>
        <v>Products: BEVERAGE BUDDIES,PATIO CUSHIONS,PATIO FURNITURE,PATIO UMBRELLAS,OUTDOOR FABRICS,OUTDOOR CURTAINS,CASUAL SEATING,INDOOR COLLECTION</v>
      </c>
      <c r="E113" s="50" t="str">
        <f>VLOOKUP($A113,'DATA for 227'!$B:$Y,9,FALSE)</f>
        <v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v>
      </c>
      <c r="F113" s="50"/>
    </row>
    <row r="114" spans="1:6" x14ac:dyDescent="0.3">
      <c r="A114" s="12" t="s">
        <v>969</v>
      </c>
      <c r="B114" s="75">
        <v>1</v>
      </c>
      <c r="C114" s="50" t="e">
        <f>VLOOKUP(A114,'DATA for 227'!$B:$J,7,FALSE)</f>
        <v>#N/A</v>
      </c>
      <c r="D114" s="50" t="e">
        <f>VLOOKUP(A114,'DATA for 227'!$B:$J,8,FALSE)</f>
        <v>#N/A</v>
      </c>
      <c r="E114" s="50" t="e">
        <f>VLOOKUP($A114,'DATA for 227'!$B:$Y,9,FALSE)</f>
        <v>#N/A</v>
      </c>
      <c r="F114" s="50"/>
    </row>
    <row r="115" spans="1:6" x14ac:dyDescent="0.3">
      <c r="A115" s="119" t="s">
        <v>967</v>
      </c>
      <c r="B115" s="75">
        <v>1</v>
      </c>
      <c r="C115" s="50" t="str">
        <f>VLOOKUP(A115,'DATA for 227'!$B:$J,7,FALSE)</f>
        <v>general contractor</v>
      </c>
      <c r="D115" s="50" t="str">
        <f>VLOOKUP(A115,'DATA for 227'!$B:$J,8,FALSE)</f>
        <v>Industries served: EDUCATIONAL FACILITIES,INDUSTRIAL FACILITIES,RELIGIOUS FACILITIES,COMMERCIAL FACILITIES,SPECIALTY PROJECTS; projects: NEW BUILDING CONSTRUCTION,RENOVATIONS AND REMODELS,INDUSTRIAL CONSTRUCTION SERVICES,SPECIALTY CONSTRUCTION SERVICES</v>
      </c>
      <c r="E115" s="50" t="str">
        <f>VLOOKUP($A115,'DATA for 227'!$B:$Y,9,FALSE)</f>
        <v>For more than 40 years, J.R. Kelly Company has provided exceptional workmanship, building solid relationships while cementing our reputation as Lafayette’s premier general contracting company.</v>
      </c>
      <c r="F115" s="50"/>
    </row>
    <row r="116" spans="1:6" x14ac:dyDescent="0.3">
      <c r="A116" s="12" t="s">
        <v>962</v>
      </c>
      <c r="B116" s="75">
        <v>1</v>
      </c>
      <c r="C116" s="50" t="e">
        <f>VLOOKUP(A116,'DATA for 227'!$B:$J,7,FALSE)</f>
        <v>#N/A</v>
      </c>
      <c r="D116" s="50" t="e">
        <f>VLOOKUP(A116,'DATA for 227'!$B:$J,8,FALSE)</f>
        <v>#N/A</v>
      </c>
      <c r="E116" s="50" t="e">
        <f>VLOOKUP($A116,'DATA for 227'!$B:$Y,9,FALSE)</f>
        <v>#N/A</v>
      </c>
      <c r="F116" s="50"/>
    </row>
    <row r="117" spans="1:6" x14ac:dyDescent="0.3">
      <c r="A117" s="119" t="s">
        <v>960</v>
      </c>
      <c r="B117" s="75">
        <v>1</v>
      </c>
      <c r="C117" s="50" t="str">
        <f>VLOOKUP(A117,'DATA for 227'!$B:$J,7,FALSE)</f>
        <v>health insurance agency</v>
      </c>
      <c r="D117" s="50" t="str">
        <f>VLOOKUP(A117,'DATA for 227'!$B:$J,8,FALSE)</f>
        <v>insurance I offer:,Dental plans (click here to see plans),,Vision plans (click here to see plans),,Final Expense Insurance (also called burial policies) – call me. Let’s talk about it first.,,Legal expense plans (click here to see plans),,Identity theft plans (click here to see plans)</v>
      </c>
      <c r="E117" s="50" t="str">
        <f>VLOOKUP($A117,'DATA for 227'!$B:$Y,9,FALSE)</f>
        <v>I am a local person who can explain:,Medicare Supplements,Medicare Advantage,Medicare Part D,Individual Health Insurance (ask me about alternatives and short term medical plans)</v>
      </c>
      <c r="F117" s="50"/>
    </row>
    <row r="118" spans="1:6" x14ac:dyDescent="0.3">
      <c r="A118" s="12" t="s">
        <v>769</v>
      </c>
      <c r="B118" s="75">
        <v>1</v>
      </c>
      <c r="C118" s="50" t="e">
        <f>VLOOKUP(A118,'DATA for 227'!$B:$J,7,FALSE)</f>
        <v>#N/A</v>
      </c>
      <c r="D118" s="50" t="e">
        <f>VLOOKUP(A118,'DATA for 227'!$B:$J,8,FALSE)</f>
        <v>#N/A</v>
      </c>
      <c r="E118" s="50" t="e">
        <f>VLOOKUP($A118,'DATA for 227'!$B:$Y,9,FALSE)</f>
        <v>#N/A</v>
      </c>
      <c r="F118" s="50"/>
    </row>
    <row r="119" spans="1:6" x14ac:dyDescent="0.3">
      <c r="A119" s="119" t="s">
        <v>767</v>
      </c>
      <c r="B119" s="75">
        <v>1</v>
      </c>
      <c r="C119" s="50" t="str">
        <f>VLOOKUP(A119,'DATA for 227'!$B:$J,7,FALSE)</f>
        <v>ice cream manufacturing</v>
      </c>
      <c r="D119" s="50">
        <f>VLOOKUP(A119,'DATA for 227'!$B:$J,8,FALSE)</f>
        <v>0</v>
      </c>
      <c r="E119" s="50" t="str">
        <f>VLOOKUP($A119,'DATA for 227'!$B:$Y,9,FALSE)</f>
        <v>Manufacturer in Lafayette, Indiana</v>
      </c>
      <c r="F119" s="50"/>
    </row>
    <row r="120" spans="1:6" x14ac:dyDescent="0.3">
      <c r="A120" s="12" t="s">
        <v>167</v>
      </c>
      <c r="B120" s="75">
        <v>1</v>
      </c>
      <c r="C120" s="50" t="e">
        <f>VLOOKUP(A120,'DATA for 227'!$B:$J,7,FALSE)</f>
        <v>#N/A</v>
      </c>
      <c r="D120" s="50" t="e">
        <f>VLOOKUP(A120,'DATA for 227'!$B:$J,8,FALSE)</f>
        <v>#N/A</v>
      </c>
      <c r="E120" s="50" t="e">
        <f>VLOOKUP($A120,'DATA for 227'!$B:$Y,9,FALSE)</f>
        <v>#N/A</v>
      </c>
      <c r="F120" s="50"/>
    </row>
    <row r="121" spans="1:6" x14ac:dyDescent="0.3">
      <c r="A121" s="119" t="s">
        <v>165</v>
      </c>
      <c r="B121" s="75">
        <v>1</v>
      </c>
      <c r="C121" s="50" t="str">
        <f>VLOOKUP(A121,'DATA for 227'!$B:$J,7,FALSE)</f>
        <v>images/sign services</v>
      </c>
      <c r="D121" s="50" t="str">
        <f>VLOOKUP(A121,'DATA for 227'!$B:$J,8,FALSE)</f>
        <v>for vehicles, outdoors of a building, or interiors of a building</v>
      </c>
      <c r="E121" s="50">
        <f>VLOOKUP($A121,'DATA for 227'!$B:$Y,9,FALSE)</f>
        <v>0</v>
      </c>
      <c r="F121" s="50"/>
    </row>
    <row r="122" spans="1:6" x14ac:dyDescent="0.3">
      <c r="A122" s="12" t="s">
        <v>379</v>
      </c>
      <c r="B122" s="75">
        <v>1</v>
      </c>
      <c r="C122" s="50" t="e">
        <f>VLOOKUP(A122,'DATA for 227'!$B:$J,7,FALSE)</f>
        <v>#N/A</v>
      </c>
      <c r="D122" s="50" t="e">
        <f>VLOOKUP(A122,'DATA for 227'!$B:$J,8,FALSE)</f>
        <v>#N/A</v>
      </c>
      <c r="E122" s="50" t="e">
        <f>VLOOKUP($A122,'DATA for 227'!$B:$Y,9,FALSE)</f>
        <v>#N/A</v>
      </c>
      <c r="F122" s="50"/>
    </row>
    <row r="123" spans="1:6" x14ac:dyDescent="0.3">
      <c r="A123" s="119" t="s">
        <v>377</v>
      </c>
      <c r="B123" s="75">
        <v>1</v>
      </c>
      <c r="C123" s="50" t="str">
        <f>VLOOKUP(A123,'DATA for 227'!$B:$J,7,FALSE)</f>
        <v>Infrastructure provider(manufacturing)</v>
      </c>
      <c r="D123" s="50" t="str">
        <f>VLOOKUP(A123,'DATA for 227'!$B:$J,8,FALSE)</f>
        <v>Product Types: ANTENNAS, CABINETS, PANELS AND ENCLOSURES, CABLE ASSEMBLIES, CABLE MANAGEMENT, CABLES, CONNECTORS, FACEPLATES AND BOXES, NETWORKING SYSTEMS, SPLITTERS, COMBINERS AND MULTIPLEXERS, TOOLS AND ACCESSORIES; Each product type has so many varieties.</v>
      </c>
      <c r="E123" s="50" t="str">
        <f>VLOOKUP($A123,'DATA for 227'!$B:$Y,9,FALSE)</f>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v>
      </c>
      <c r="F123" s="50"/>
    </row>
    <row r="124" spans="1:6" x14ac:dyDescent="0.3">
      <c r="A124" s="12" t="s">
        <v>788</v>
      </c>
      <c r="B124" s="75">
        <v>1</v>
      </c>
      <c r="C124" s="50" t="e">
        <f>VLOOKUP(A124,'DATA for 227'!$B:$J,7,FALSE)</f>
        <v>#N/A</v>
      </c>
      <c r="D124" s="50" t="e">
        <f>VLOOKUP(A124,'DATA for 227'!$B:$J,8,FALSE)</f>
        <v>#N/A</v>
      </c>
      <c r="E124" s="50" t="e">
        <f>VLOOKUP($A124,'DATA for 227'!$B:$Y,9,FALSE)</f>
        <v>#N/A</v>
      </c>
      <c r="F124" s="50"/>
    </row>
    <row r="125" spans="1:6" x14ac:dyDescent="0.3">
      <c r="A125" s="119" t="s">
        <v>786</v>
      </c>
      <c r="B125" s="75">
        <v>1</v>
      </c>
      <c r="C125" s="50" t="str">
        <f>VLOOKUP(A125,'DATA for 227'!$B:$J,7,FALSE)</f>
        <v>janitorial service</v>
      </c>
      <c r="D125" s="50" t="str">
        <f>VLOOKUP(A125,'DATA for 227'!$B:$J,8,FALSE)</f>
        <v>Commercial cleaning, office cleaning, medical facilities</v>
      </c>
      <c r="E125" s="50" t="str">
        <f>VLOOKUP($A125,'DATA for 227'!$B:$Y,9,FALSE)</f>
        <v>Since 1992, we’ve been committed to being the best at what we do, serving clients in the Lafayette area by not just meeting their expectations, but exceeding them.</v>
      </c>
      <c r="F125" s="50"/>
    </row>
    <row r="126" spans="1:6" x14ac:dyDescent="0.3">
      <c r="A126" s="12" t="s">
        <v>162</v>
      </c>
      <c r="B126" s="75">
        <v>1</v>
      </c>
      <c r="C126" s="50" t="e">
        <f>VLOOKUP(A126,'DATA for 227'!$B:$J,7,FALSE)</f>
        <v>#N/A</v>
      </c>
      <c r="D126" s="50" t="e">
        <f>VLOOKUP(A126,'DATA for 227'!$B:$J,8,FALSE)</f>
        <v>#N/A</v>
      </c>
      <c r="E126" s="50" t="e">
        <f>VLOOKUP($A126,'DATA for 227'!$B:$Y,9,FALSE)</f>
        <v>#N/A</v>
      </c>
      <c r="F126" s="50"/>
    </row>
    <row r="127" spans="1:6" x14ac:dyDescent="0.3">
      <c r="A127" s="119" t="s">
        <v>160</v>
      </c>
      <c r="B127" s="75">
        <v>1</v>
      </c>
      <c r="C127" s="50" t="str">
        <f>VLOOKUP(A127,'DATA for 227'!$B:$J,7,FALSE)</f>
        <v>job finder</v>
      </c>
      <c r="D127" s="50">
        <f>VLOOKUP(A127,'DATA for 227'!$B:$J,8,FALSE)</f>
        <v>0</v>
      </c>
      <c r="E127" s="50" t="str">
        <f>VLOOKUP($A127,'DATA for 227'!$B:$Y,9,FALSE)</f>
        <v>a platform to search for jobs</v>
      </c>
      <c r="F127" s="50"/>
    </row>
    <row r="128" spans="1:6" x14ac:dyDescent="0.3">
      <c r="A128" s="12" t="s">
        <v>974</v>
      </c>
      <c r="B128" s="75">
        <v>1</v>
      </c>
      <c r="C128" s="50" t="e">
        <f>VLOOKUP(A128,'DATA for 227'!$B:$J,7,FALSE)</f>
        <v>#N/A</v>
      </c>
      <c r="D128" s="50" t="e">
        <f>VLOOKUP(A128,'DATA for 227'!$B:$J,8,FALSE)</f>
        <v>#N/A</v>
      </c>
      <c r="E128" s="50" t="e">
        <f>VLOOKUP($A128,'DATA for 227'!$B:$Y,9,FALSE)</f>
        <v>#N/A</v>
      </c>
      <c r="F128" s="50"/>
    </row>
    <row r="129" spans="1:6" x14ac:dyDescent="0.3">
      <c r="A129" s="119" t="s">
        <v>972</v>
      </c>
      <c r="B129" s="75">
        <v>1</v>
      </c>
      <c r="C129" s="50" t="str">
        <f>VLOOKUP(A129,'DATA for 227'!$B:$J,7,FALSE)</f>
        <v>Landscaper </v>
      </c>
      <c r="D129" s="50">
        <f>VLOOKUP(A129,'DATA for 227'!$B:$J,8,FALSE)</f>
        <v>0</v>
      </c>
      <c r="E129" s="50" t="str">
        <f>VLOOKUP($A129,'DATA for 227'!$B:$Y,9,FALSE)</f>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v>
      </c>
      <c r="F129" s="50"/>
    </row>
    <row r="130" spans="1:6" x14ac:dyDescent="0.3">
      <c r="A130" s="12" t="s">
        <v>976</v>
      </c>
      <c r="B130" s="75">
        <v>1</v>
      </c>
      <c r="C130" s="50" t="e">
        <f>VLOOKUP(A130,'DATA for 227'!$B:$J,7,FALSE)</f>
        <v>#N/A</v>
      </c>
      <c r="D130" s="50" t="e">
        <f>VLOOKUP(A130,'DATA for 227'!$B:$J,8,FALSE)</f>
        <v>#N/A</v>
      </c>
      <c r="E130" s="50" t="e">
        <f>VLOOKUP($A130,'DATA for 227'!$B:$Y,9,FALSE)</f>
        <v>#N/A</v>
      </c>
      <c r="F130" s="50"/>
    </row>
    <row r="131" spans="1:6" x14ac:dyDescent="0.3">
      <c r="A131" s="119" t="s">
        <v>1014</v>
      </c>
      <c r="B131" s="75">
        <v>1</v>
      </c>
      <c r="C131" s="50" t="str">
        <f>VLOOKUP(A131,'DATA for 227'!$B:$J,7,FALSE)</f>
        <v>landscaping</v>
      </c>
      <c r="D131" s="50" t="str">
        <f>VLOOKUP(A131,'DATA for 227'!$B:$J,8,FALSE)</f>
        <v>No website</v>
      </c>
      <c r="E131" s="50">
        <f>VLOOKUP($A131,'DATA for 227'!$B:$Y,9,FALSE)</f>
        <v>0</v>
      </c>
      <c r="F131" s="50"/>
    </row>
    <row r="132" spans="1:6" x14ac:dyDescent="0.3">
      <c r="A132" s="12" t="s">
        <v>632</v>
      </c>
      <c r="B132" s="75">
        <v>1</v>
      </c>
      <c r="C132" s="50" t="e">
        <f>VLOOKUP(A132,'DATA for 227'!$B:$J,7,FALSE)</f>
        <v>#N/A</v>
      </c>
      <c r="D132" s="50" t="e">
        <f>VLOOKUP(A132,'DATA for 227'!$B:$J,8,FALSE)</f>
        <v>#N/A</v>
      </c>
      <c r="E132" s="50" t="e">
        <f>VLOOKUP($A132,'DATA for 227'!$B:$Y,9,FALSE)</f>
        <v>#N/A</v>
      </c>
      <c r="F132" s="50"/>
    </row>
    <row r="133" spans="1:6" x14ac:dyDescent="0.3">
      <c r="A133" s="119" t="s">
        <v>630</v>
      </c>
      <c r="B133" s="75">
        <v>1</v>
      </c>
      <c r="C133" s="50" t="str">
        <f>VLOOKUP(A133,'DATA for 227'!$B:$J,7,FALSE)</f>
        <v>Lays manufacturer</v>
      </c>
      <c r="D133" s="50" t="str">
        <f>VLOOKUP(A133,'DATA for 227'!$B:$J,8,FALSE)</f>
        <v>Lays and co.</v>
      </c>
      <c r="E133" s="50">
        <f>VLOOKUP($A133,'DATA for 227'!$B:$Y,9,FALSE)</f>
        <v>0</v>
      </c>
      <c r="F133" s="50"/>
    </row>
    <row r="134" spans="1:6" x14ac:dyDescent="0.3">
      <c r="A134" s="12" t="s">
        <v>843</v>
      </c>
      <c r="B134" s="75">
        <v>1</v>
      </c>
      <c r="C134" s="50" t="e">
        <f>VLOOKUP(A134,'DATA for 227'!$B:$J,7,FALSE)</f>
        <v>#N/A</v>
      </c>
      <c r="D134" s="50" t="e">
        <f>VLOOKUP(A134,'DATA for 227'!$B:$J,8,FALSE)</f>
        <v>#N/A</v>
      </c>
      <c r="E134" s="50" t="e">
        <f>VLOOKUP($A134,'DATA for 227'!$B:$Y,9,FALSE)</f>
        <v>#N/A</v>
      </c>
      <c r="F134" s="50"/>
    </row>
    <row r="135" spans="1:6" x14ac:dyDescent="0.3">
      <c r="A135" s="119" t="s">
        <v>842</v>
      </c>
      <c r="B135" s="75">
        <v>1</v>
      </c>
      <c r="C135" s="50" t="str">
        <f>VLOOKUP(A135,'DATA for 227'!$B:$J,7,FALSE)</f>
        <v>Lean Manufacturer of Durable products like springs, wire forms etc.</v>
      </c>
      <c r="D135" s="50" t="str">
        <f>VLOOKUP(A135,'DATA for 227'!$B:$J,8,FALSE)</f>
        <v>Compression springs, torsion springs, extension springs, wire forms, tines and reverse taper tines, sprial wound brush springs, hose guards, packaging.</v>
      </c>
      <c r="E135" s="50" t="str">
        <f>VLOOKUP($A135,'DATA for 227'!$B:$Y,9,FALSE)</f>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v>
      </c>
      <c r="F135" s="50"/>
    </row>
    <row r="136" spans="1:6" x14ac:dyDescent="0.3">
      <c r="A136" s="12" t="s">
        <v>41</v>
      </c>
      <c r="B136" s="75">
        <v>1</v>
      </c>
      <c r="C136" s="50" t="e">
        <f>VLOOKUP(A136,'DATA for 227'!$B:$J,7,FALSE)</f>
        <v>#N/A</v>
      </c>
      <c r="D136" s="50" t="e">
        <f>VLOOKUP(A136,'DATA for 227'!$B:$J,8,FALSE)</f>
        <v>#N/A</v>
      </c>
      <c r="E136" s="50" t="e">
        <f>VLOOKUP($A136,'DATA for 227'!$B:$Y,9,FALSE)</f>
        <v>#N/A</v>
      </c>
      <c r="F136" s="50"/>
    </row>
    <row r="137" spans="1:6" x14ac:dyDescent="0.3">
      <c r="A137" s="119" t="s">
        <v>38</v>
      </c>
      <c r="B137" s="75">
        <v>1</v>
      </c>
      <c r="C137" s="50" t="str">
        <f>VLOOKUP(A137,'DATA for 227'!$B:$J,7,FALSE)</f>
        <v>Logistics </v>
      </c>
      <c r="D137" s="50">
        <f>VLOOKUP(A137,'DATA for 227'!$B:$J,8,FALSE)</f>
        <v>0</v>
      </c>
      <c r="E137" s="50" t="str">
        <f>VLOOKUP($A137,'DATA for 227'!$B:$Y,9,FALSE)</f>
        <v>A unclassified, single location business; Annual revenue = 500000 and # of employees = 3; https://www.manta.com/c/mb0frky/3-h-logistics-llc; Cargo loading and unloading services; Transportation services</v>
      </c>
      <c r="F137" s="50"/>
    </row>
    <row r="138" spans="1:6" x14ac:dyDescent="0.3">
      <c r="A138" s="12" t="s">
        <v>903</v>
      </c>
      <c r="B138" s="75">
        <v>1</v>
      </c>
      <c r="C138" s="50" t="e">
        <f>VLOOKUP(A138,'DATA for 227'!$B:$J,7,FALSE)</f>
        <v>#N/A</v>
      </c>
      <c r="D138" s="50" t="e">
        <f>VLOOKUP(A138,'DATA for 227'!$B:$J,8,FALSE)</f>
        <v>#N/A</v>
      </c>
      <c r="E138" s="50" t="e">
        <f>VLOOKUP($A138,'DATA for 227'!$B:$Y,9,FALSE)</f>
        <v>#N/A</v>
      </c>
      <c r="F138" s="50"/>
    </row>
    <row r="139" spans="1:6" x14ac:dyDescent="0.3">
      <c r="A139" s="119" t="s">
        <v>901</v>
      </c>
      <c r="B139" s="75">
        <v>1</v>
      </c>
      <c r="C139" s="50" t="str">
        <f>VLOOKUP(A139,'DATA for 227'!$B:$J,7,FALSE)</f>
        <v>Lumber store (hardwood supplier)</v>
      </c>
      <c r="D139" s="50" t="str">
        <f>VLOOKUP(A139,'DATA for 227'!$B:$J,8,FALSE)</f>
        <v>Capabilities: Rough mill, moulding, edge gluing, edge profiling, sanding, CNC routing, environmentally friendly finishing;                                                                                      Products: Cabinet components (7), Edge glued panels (2), cabinet doors (24), moulding (1), species(11)</v>
      </c>
      <c r="E139" s="50" t="str">
        <f>VLOOKUP($A139,'DATA for 227'!$B:$Y,9,FALSE)</f>
        <v>They saw a need for a quality-focused and service-driven hardwood components producer that manufacturers could outsource to with confidence</v>
      </c>
      <c r="F139" s="50"/>
    </row>
    <row r="140" spans="1:6" x14ac:dyDescent="0.3">
      <c r="A140" s="12" t="s">
        <v>1033</v>
      </c>
      <c r="B140" s="75">
        <v>1</v>
      </c>
      <c r="C140" s="50" t="e">
        <f>VLOOKUP(A140,'DATA for 227'!$B:$J,7,FALSE)</f>
        <v>#N/A</v>
      </c>
      <c r="D140" s="50" t="e">
        <f>VLOOKUP(A140,'DATA for 227'!$B:$J,8,FALSE)</f>
        <v>#N/A</v>
      </c>
      <c r="E140" s="50" t="e">
        <f>VLOOKUP($A140,'DATA for 227'!$B:$Y,9,FALSE)</f>
        <v>#N/A</v>
      </c>
      <c r="F140" s="50"/>
    </row>
    <row r="141" spans="1:6" x14ac:dyDescent="0.3">
      <c r="A141" s="119" t="s">
        <v>1031</v>
      </c>
      <c r="B141" s="75">
        <v>1</v>
      </c>
      <c r="C141" s="50" t="str">
        <f>VLOOKUP(A141,'DATA for 227'!$B:$J,7,FALSE)</f>
        <v>lumber store/hardware store</v>
      </c>
      <c r="D141" s="50" t="str">
        <f>VLOOKUP(A141,'DATA for 227'!$B:$J,8,FALSE)</f>
        <v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v>
      </c>
      <c r="E141" s="50">
        <f>VLOOKUP($A141,'DATA for 227'!$B:$Y,9,FALSE)</f>
        <v>0</v>
      </c>
      <c r="F141" s="50"/>
    </row>
    <row r="142" spans="1:6" x14ac:dyDescent="0.3">
      <c r="A142" s="12" t="s">
        <v>650</v>
      </c>
      <c r="B142" s="75">
        <v>2</v>
      </c>
      <c r="C142" s="50" t="e">
        <f>VLOOKUP(A142,'DATA for 227'!$B:$J,7,FALSE)</f>
        <v>#N/A</v>
      </c>
      <c r="D142" s="50" t="e">
        <f>VLOOKUP(A142,'DATA for 227'!$B:$J,8,FALSE)</f>
        <v>#N/A</v>
      </c>
      <c r="E142" s="50" t="e">
        <f>VLOOKUP($A142,'DATA for 227'!$B:$Y,9,FALSE)</f>
        <v>#N/A</v>
      </c>
      <c r="F142" s="50"/>
    </row>
    <row r="143" spans="1:6" x14ac:dyDescent="0.3">
      <c r="A143" s="119" t="s">
        <v>647</v>
      </c>
      <c r="B143" s="75">
        <v>1</v>
      </c>
      <c r="C143" s="50" t="str">
        <f>VLOOKUP(A143,'DATA for 227'!$B:$J,7,FALSE)</f>
        <v>Maintenance</v>
      </c>
      <c r="D143" s="50">
        <f>VLOOKUP(A143,'DATA for 227'!$B:$J,8,FALSE)</f>
        <v>0</v>
      </c>
      <c r="E143" s="50" t="str">
        <f>VLOOKUP($A143,'DATA for 227'!$B:$Y,9,FALSE)</f>
        <v>GE Aviation is a world-leading provider of jet engines, components and integrated systems for commercial and military aircraft. ; Aircraft maintenance company in Tippecanoe County, Indiana</v>
      </c>
      <c r="F143" s="50"/>
    </row>
    <row r="144" spans="1:6" x14ac:dyDescent="0.3">
      <c r="A144" s="119" t="s">
        <v>672</v>
      </c>
      <c r="B144" s="75">
        <v>1</v>
      </c>
      <c r="C144" s="50" t="str">
        <f>VLOOKUP(A144,'DATA for 227'!$B:$J,7,FALSE)</f>
        <v>Maintenance</v>
      </c>
      <c r="D144" s="50" t="str">
        <f>VLOOKUP(A144,'DATA for 227'!$B:$J,8,FALSE)</f>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v>
      </c>
      <c r="E144" s="50" t="str">
        <f>VLOOKUP($A144,'DATA for 227'!$B:$Y,9,FALSE)</f>
        <v>all about water</v>
      </c>
      <c r="F144" s="50"/>
    </row>
    <row r="145" spans="1:6" x14ac:dyDescent="0.3">
      <c r="A145" s="12" t="s">
        <v>811</v>
      </c>
      <c r="B145" s="75">
        <v>4</v>
      </c>
      <c r="C145" s="50" t="e">
        <f>VLOOKUP(A145,'DATA for 227'!$B:$J,7,FALSE)</f>
        <v>#N/A</v>
      </c>
      <c r="D145" s="50" t="e">
        <f>VLOOKUP(A145,'DATA for 227'!$B:$J,8,FALSE)</f>
        <v>#N/A</v>
      </c>
      <c r="E145" s="50" t="e">
        <f>VLOOKUP($A145,'DATA for 227'!$B:$Y,9,FALSE)</f>
        <v>#N/A</v>
      </c>
      <c r="F145" s="50"/>
    </row>
    <row r="146" spans="1:6" x14ac:dyDescent="0.3">
      <c r="A146" s="119" t="s">
        <v>683</v>
      </c>
      <c r="B146" s="75">
        <v>2</v>
      </c>
      <c r="C146" s="50" t="str">
        <f>VLOOKUP(A146,'DATA for 227'!$B:$J,7,FALSE)</f>
        <v>Maintenance contractor</v>
      </c>
      <c r="D146" s="50" t="str">
        <f>VLOOKUP(A146,'DATA for 227'!$B:$J,8,FALSE)</f>
        <v>Custom Metal Fabrication, General Contracting, Millwright / Steel Erection, Industrial Doors, Concrete, Heavy and Specialty Hauling</v>
      </c>
      <c r="E146" s="50">
        <f>VLOOKUP($A146,'DATA for 227'!$B:$Y,9,FALSE)</f>
        <v>0</v>
      </c>
      <c r="F146" s="50"/>
    </row>
    <row r="147" spans="1:6" x14ac:dyDescent="0.3">
      <c r="A147" s="119" t="s">
        <v>988</v>
      </c>
      <c r="B147" s="75">
        <v>1</v>
      </c>
      <c r="C147" s="50" t="str">
        <f>VLOOKUP(A147,'DATA for 227'!$B:$J,7,FALSE)</f>
        <v>maintenance contractor</v>
      </c>
      <c r="D147" s="50" t="str">
        <f>VLOOKUP(A147,'DATA for 227'!$B:$J,8,FALSE)</f>
        <v>lawn mowing service</v>
      </c>
      <c r="E147" s="50" t="str">
        <f>VLOOKUP($A147,'DATA for 227'!$B:$Y,9,FALSE)</f>
        <v>we offer residential Lawn Care services like  weekly mowing and trimming</v>
      </c>
      <c r="F147" s="50"/>
    </row>
    <row r="148" spans="1:6" x14ac:dyDescent="0.3">
      <c r="A148" s="119" t="s">
        <v>1035</v>
      </c>
      <c r="B148" s="75">
        <v>1</v>
      </c>
      <c r="C148" s="50" t="str">
        <f>VLOOKUP(A148,'DATA for 227'!$B:$J,7,FALSE)</f>
        <v>maintenance contractor</v>
      </c>
      <c r="D148" s="50" t="str">
        <f>VLOOKUP(A148,'DATA for 227'!$B:$J,8,FALSE)</f>
        <v>lawn care, landscaping, hardscaping</v>
      </c>
      <c r="E148" s="50" t="str">
        <f>VLOOKUP($A148,'DATA for 227'!$B:$Y,9,FALSE)</f>
        <v>Krintz Lawn Care, Inc. is a family in your community, working to bring you the absolute best in lawn care, landscaping, hardscaping, and more. </v>
      </c>
      <c r="F148" s="50"/>
    </row>
    <row r="149" spans="1:6" x14ac:dyDescent="0.3">
      <c r="A149" s="12" t="s">
        <v>697</v>
      </c>
      <c r="B149" s="75">
        <v>1</v>
      </c>
      <c r="C149" s="50" t="e">
        <f>VLOOKUP(A149,'DATA for 227'!$B:$J,7,FALSE)</f>
        <v>#N/A</v>
      </c>
      <c r="D149" s="50" t="e">
        <f>VLOOKUP(A149,'DATA for 227'!$B:$J,8,FALSE)</f>
        <v>#N/A</v>
      </c>
      <c r="E149" s="50" t="e">
        <f>VLOOKUP($A149,'DATA for 227'!$B:$Y,9,FALSE)</f>
        <v>#N/A</v>
      </c>
      <c r="F149" s="50"/>
    </row>
    <row r="150" spans="1:6" x14ac:dyDescent="0.3">
      <c r="A150" s="119" t="s">
        <v>695</v>
      </c>
      <c r="B150" s="75">
        <v>1</v>
      </c>
      <c r="C150" s="50" t="str">
        <f>VLOOKUP(A150,'DATA for 227'!$B:$J,7,FALSE)</f>
        <v>maintenance service</v>
      </c>
      <c r="D150" s="50" t="str">
        <f>VLOOKUP(A150,'DATA for 227'!$B:$J,8,FALSE)</f>
        <v>carpet cleaning, furniture cleaning, tile and grout cleaning, hardwood cleaning, air duct cleaning and  watre restoration</v>
      </c>
      <c r="E150" s="50">
        <f>VLOOKUP($A150,'DATA for 227'!$B:$Y,9,FALSE)</f>
        <v>0</v>
      </c>
      <c r="F150" s="50"/>
    </row>
    <row r="151" spans="1:6" x14ac:dyDescent="0.3">
      <c r="A151" s="12" t="s">
        <v>637</v>
      </c>
      <c r="B151" s="75">
        <v>1</v>
      </c>
      <c r="C151" s="50" t="e">
        <f>VLOOKUP(A151,'DATA for 227'!$B:$J,7,FALSE)</f>
        <v>#N/A</v>
      </c>
      <c r="D151" s="50" t="e">
        <f>VLOOKUP(A151,'DATA for 227'!$B:$J,8,FALSE)</f>
        <v>#N/A</v>
      </c>
      <c r="E151" s="50" t="e">
        <f>VLOOKUP($A151,'DATA for 227'!$B:$Y,9,FALSE)</f>
        <v>#N/A</v>
      </c>
      <c r="F151" s="50"/>
    </row>
    <row r="152" spans="1:6" x14ac:dyDescent="0.3">
      <c r="A152" s="119" t="s">
        <v>635</v>
      </c>
      <c r="B152" s="75">
        <v>1</v>
      </c>
      <c r="C152" s="50" t="str">
        <f>VLOOKUP(A152,'DATA for 227'!$B:$J,7,FALSE)</f>
        <v>Manufactureing</v>
      </c>
      <c r="D152" s="50" t="str">
        <f>VLOOKUP(A152,'DATA for 227'!$B:$J,8,FALSE)</f>
        <v>NO WEBSITE IS FOUND</v>
      </c>
      <c r="E152" s="50">
        <f>VLOOKUP($A152,'DATA for 227'!$B:$Y,9,FALSE)</f>
        <v>0</v>
      </c>
      <c r="F152" s="50"/>
    </row>
    <row r="153" spans="1:6" x14ac:dyDescent="0.3">
      <c r="A153" s="12" t="s">
        <v>438</v>
      </c>
      <c r="B153" s="75">
        <v>2</v>
      </c>
      <c r="C153" s="50" t="e">
        <f>VLOOKUP(A153,'DATA for 227'!$B:$J,7,FALSE)</f>
        <v>#N/A</v>
      </c>
      <c r="D153" s="50" t="e">
        <f>VLOOKUP(A153,'DATA for 227'!$B:$J,8,FALSE)</f>
        <v>#N/A</v>
      </c>
      <c r="E153" s="50" t="e">
        <f>VLOOKUP($A153,'DATA for 227'!$B:$Y,9,FALSE)</f>
        <v>#N/A</v>
      </c>
      <c r="F153" s="50"/>
    </row>
    <row r="154" spans="1:6" x14ac:dyDescent="0.3">
      <c r="A154" s="119" t="s">
        <v>436</v>
      </c>
      <c r="B154" s="75">
        <v>1</v>
      </c>
      <c r="C154" s="50" t="str">
        <f>VLOOKUP(A154,'DATA for 227'!$B:$J,7,FALSE)</f>
        <v>Manufacturer</v>
      </c>
      <c r="D154" s="50" t="str">
        <f>VLOOKUP(A154,'DATA for 227'!$B:$J,8,FALSE)</f>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v>
      </c>
      <c r="E154" s="50" t="str">
        <f>VLOOKUP($A154,'DATA for 227'!$B:$Y,9,FALSE)</f>
        <v>CTB is a leading global designer, manufacturer and marketer of agricultural systems and solutions.</v>
      </c>
      <c r="F154" s="50"/>
    </row>
    <row r="155" spans="1:6" x14ac:dyDescent="0.3">
      <c r="A155" s="119" t="s">
        <v>441</v>
      </c>
      <c r="B155" s="75">
        <v>1</v>
      </c>
      <c r="C155" s="50" t="str">
        <f>VLOOKUP(A155,'DATA for 227'!$B:$J,7,FALSE)</f>
        <v>manufacturer</v>
      </c>
      <c r="D155" s="50" t="str">
        <f>VLOOKUP(A155,'DATA for 227'!$B:$J,8,FALSE)</f>
        <v>Bio-Screen Biohazard Wipes/Liners, Hype-Wipe Bleach Towels, Bleach-Rite Disinfecting Spray, Bleach-Rite Test Strips, Saf De-Cap Tube Decappers, Dispensers/Organizing Holders</v>
      </c>
      <c r="E155" s="50" t="str">
        <f>VLOOKUP($A155,'DATA for 227'!$B:$Y,9,FALSE)</f>
        <v>Current Technologies manufactures products for hospitals, for clinical, reference, research, biotech, and pharma laboratories, for healthcare manufacturing, for veterinarians and for industrial settings. All of our products limit the spread of germs which benefits all our customers</v>
      </c>
      <c r="F155" s="50"/>
    </row>
    <row r="156" spans="1:6" x14ac:dyDescent="0.3">
      <c r="A156" s="12" t="s">
        <v>921</v>
      </c>
      <c r="B156" s="75">
        <v>1</v>
      </c>
      <c r="C156" s="50" t="e">
        <f>VLOOKUP(A156,'DATA for 227'!$B:$J,7,FALSE)</f>
        <v>#N/A</v>
      </c>
      <c r="D156" s="50" t="e">
        <f>VLOOKUP(A156,'DATA for 227'!$B:$J,8,FALSE)</f>
        <v>#N/A</v>
      </c>
      <c r="E156" s="50" t="e">
        <f>VLOOKUP($A156,'DATA for 227'!$B:$Y,9,FALSE)</f>
        <v>#N/A</v>
      </c>
      <c r="F156" s="50"/>
    </row>
    <row r="157" spans="1:6" x14ac:dyDescent="0.3">
      <c r="A157" s="119" t="s">
        <v>919</v>
      </c>
      <c r="B157" s="75">
        <v>1</v>
      </c>
      <c r="C157" s="50" t="str">
        <f>VLOOKUP(A157,'DATA for 227'!$B:$J,7,FALSE)</f>
        <v>Manufacturer(gift bows)</v>
      </c>
      <c r="D157" s="50" t="str">
        <f>VLOOKUP(A157,'DATA for 227'!$B:$J,8,FALSE)</f>
        <v>Appreciation gift and gift wrap kits</v>
      </c>
      <c r="E157" s="50" t="str">
        <f>VLOOKUP($A157,'DATA for 227'!$B:$Y,9,FALSE)</f>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v>
      </c>
      <c r="F157" s="50"/>
    </row>
    <row r="158" spans="1:6" x14ac:dyDescent="0.3">
      <c r="A158" s="12" t="s">
        <v>928</v>
      </c>
      <c r="B158" s="75">
        <v>1</v>
      </c>
      <c r="C158" s="50" t="e">
        <f>VLOOKUP(A158,'DATA for 227'!$B:$J,7,FALSE)</f>
        <v>#N/A</v>
      </c>
      <c r="D158" s="50" t="e">
        <f>VLOOKUP(A158,'DATA for 227'!$B:$J,8,FALSE)</f>
        <v>#N/A</v>
      </c>
      <c r="E158" s="50" t="e">
        <f>VLOOKUP($A158,'DATA for 227'!$B:$Y,9,FALSE)</f>
        <v>#N/A</v>
      </c>
      <c r="F158" s="50"/>
    </row>
    <row r="159" spans="1:6" x14ac:dyDescent="0.3">
      <c r="A159" s="119" t="s">
        <v>926</v>
      </c>
      <c r="B159" s="75">
        <v>1</v>
      </c>
      <c r="C159" s="50" t="str">
        <f>VLOOKUP(A159,'DATA for 227'!$B:$J,7,FALSE)</f>
        <v>Manufacturer(steel fabricating)</v>
      </c>
      <c r="D159" s="50" t="str">
        <f>VLOOKUP(A159,'DATA for 227'!$B:$J,8,FALSE)</f>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v>
      </c>
      <c r="E159" s="50" t="str">
        <f>VLOOKUP($A159,'DATA for 227'!$B:$Y,9,FALSE)</f>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v>
      </c>
      <c r="F159" s="50"/>
    </row>
    <row r="160" spans="1:6" x14ac:dyDescent="0.3">
      <c r="A160" s="12" t="s">
        <v>488</v>
      </c>
      <c r="B160" s="75">
        <v>1</v>
      </c>
      <c r="C160" s="50" t="e">
        <f>VLOOKUP(A160,'DATA for 227'!$B:$J,7,FALSE)</f>
        <v>#N/A</v>
      </c>
      <c r="D160" s="50" t="e">
        <f>VLOOKUP(A160,'DATA for 227'!$B:$J,8,FALSE)</f>
        <v>#N/A</v>
      </c>
      <c r="E160" s="50" t="e">
        <f>VLOOKUP($A160,'DATA for 227'!$B:$Y,9,FALSE)</f>
        <v>#N/A</v>
      </c>
      <c r="F160" s="50"/>
    </row>
    <row r="161" spans="1:6" x14ac:dyDescent="0.3">
      <c r="A161" s="119" t="s">
        <v>486</v>
      </c>
      <c r="B161" s="75">
        <v>1</v>
      </c>
      <c r="C161" s="50" t="str">
        <f>VLOOKUP(A161,'DATA for 227'!$B:$J,7,FALSE)</f>
        <v xml:space="preserve">manufacturers and sellers </v>
      </c>
      <c r="D161" s="50" t="str">
        <f>VLOOKUP(A161,'DATA for 227'!$B:$J,8,FALSE)</f>
        <v>beauty products</v>
      </c>
      <c r="E161" s="50" t="str">
        <f>VLOOKUP($A161,'DATA for 227'!$B:$Y,9,FALSE)</f>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v>
      </c>
      <c r="F161" s="50"/>
    </row>
    <row r="162" spans="1:6" x14ac:dyDescent="0.3">
      <c r="A162" s="12" t="s">
        <v>45</v>
      </c>
      <c r="B162" s="75">
        <v>48</v>
      </c>
      <c r="C162" s="50" t="e">
        <f>VLOOKUP(A162,'DATA for 227'!$B:$J,7,FALSE)</f>
        <v>#N/A</v>
      </c>
      <c r="D162" s="50" t="e">
        <f>VLOOKUP(A162,'DATA for 227'!$B:$J,8,FALSE)</f>
        <v>#N/A</v>
      </c>
      <c r="E162" s="50" t="e">
        <f>VLOOKUP($A162,'DATA for 227'!$B:$Y,9,FALSE)</f>
        <v>#N/A</v>
      </c>
      <c r="F162" s="50"/>
    </row>
    <row r="163" spans="1:6" x14ac:dyDescent="0.3">
      <c r="A163" s="119" t="s">
        <v>43</v>
      </c>
      <c r="B163" s="75">
        <v>1</v>
      </c>
      <c r="C163" s="50" t="str">
        <f>VLOOKUP(A163,'DATA for 227'!$B:$J,7,FALSE)</f>
        <v>Manufacturing</v>
      </c>
      <c r="D163" s="50" t="str">
        <f>VLOOKUP(A163,'DATA for 227'!$B:$J,8,FALSE)</f>
        <v>HVAC, plumbing and custom cutting</v>
      </c>
      <c r="E163" s="50" t="str">
        <f>VLOOKUP($A163,'DATA for 227'!$B:$Y,9,FALSE)</f>
        <v>From HVAC to plumbing to custom cutting, look to our family of companies to create exceptional results for your sheet metal project needs.</v>
      </c>
      <c r="F163" s="50"/>
    </row>
    <row r="164" spans="1:6" x14ac:dyDescent="0.3">
      <c r="A164" s="119" t="s">
        <v>95</v>
      </c>
      <c r="B164" s="75">
        <v>1</v>
      </c>
      <c r="C164" s="50" t="str">
        <f>VLOOKUP(A164,'DATA for 227'!$B:$J,7,FALSE)</f>
        <v>Manufacturing</v>
      </c>
      <c r="D164" s="50" t="str">
        <f>VLOOKUP(A164,'DATA for 227'!$B:$J,8,FALSE)</f>
        <v>For automotive, defense and commercial transportation</v>
      </c>
      <c r="E164" s="50" t="str">
        <f>VLOOKUP($A164,'DATA for 227'!$B:$Y,9,FALSE)</f>
        <v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v>
      </c>
      <c r="F164" s="50"/>
    </row>
    <row r="165" spans="1:6" x14ac:dyDescent="0.3">
      <c r="A165" s="119" t="s">
        <v>100</v>
      </c>
      <c r="B165" s="75">
        <v>1</v>
      </c>
      <c r="C165" s="50" t="str">
        <f>VLOOKUP(A165,'DATA for 227'!$B:$J,7,FALSE)</f>
        <v>manufacturing</v>
      </c>
      <c r="D165" s="50" t="str">
        <f>VLOOKUP(A165,'DATA for 227'!$B:$J,8,FALSE)</f>
        <v>gears</v>
      </c>
      <c r="E165" s="50">
        <f>VLOOKUP($A165,'DATA for 227'!$B:$Y,9,FALSE)</f>
        <v>0</v>
      </c>
      <c r="F165" s="50"/>
    </row>
    <row r="166" spans="1:6" x14ac:dyDescent="0.3">
      <c r="A166" s="119" t="s">
        <v>106</v>
      </c>
      <c r="B166" s="75">
        <v>1</v>
      </c>
      <c r="C166" s="50" t="str">
        <f>VLOOKUP(A166,'DATA for 227'!$B:$J,7,FALSE)</f>
        <v>manufacturing</v>
      </c>
      <c r="D166" s="50" t="str">
        <f>VLOOKUP(A166,'DATA for 227'!$B:$J,8,FALSE)</f>
        <v>cryogenic semi-trailer </v>
      </c>
      <c r="E166" s="50" t="str">
        <f>VLOOKUP($A166,'DATA for 227'!$B:$Y,9,FALSE)</f>
        <v>lAloy Custom Products is the premier cryogenic semi-trailer manufacturer. </v>
      </c>
      <c r="F166" s="50"/>
    </row>
    <row r="167" spans="1:6" x14ac:dyDescent="0.3">
      <c r="A167" s="119" t="s">
        <v>110</v>
      </c>
      <c r="B167" s="75">
        <v>1</v>
      </c>
      <c r="C167" s="50" t="str">
        <f>VLOOKUP(A167,'DATA for 227'!$B:$J,7,FALSE)</f>
        <v>manufacturing</v>
      </c>
      <c r="D167" s="50" t="str">
        <f>VLOOKUP(A167,'DATA for 227'!$B:$J,8,FALSE)</f>
        <v>pallet</v>
      </c>
      <c r="E167" s="50">
        <f>VLOOKUP($A167,'DATA for 227'!$B:$Y,9,FALSE)</f>
        <v>0</v>
      </c>
      <c r="F167" s="50"/>
    </row>
    <row r="168" spans="1:6" x14ac:dyDescent="0.3">
      <c r="A168" s="119" t="s">
        <v>118</v>
      </c>
      <c r="B168" s="75">
        <v>1</v>
      </c>
      <c r="C168" s="50" t="str">
        <f>VLOOKUP(A168,'DATA for 227'!$B:$J,7,FALSE)</f>
        <v>manufacturing</v>
      </c>
      <c r="D168" s="50" t="str">
        <f>VLOOKUP(A168,'DATA for 227'!$B:$J,8,FALSE)</f>
        <v>MIG, TIG, Stick welders, engine drives, multi-process and multi-operator welders, spot welders, submerged arc welders, wire feeders</v>
      </c>
      <c r="E168" s="50">
        <f>VLOOKUP($A168,'DATA for 227'!$B:$Y,9,FALSE)</f>
        <v>0</v>
      </c>
      <c r="F168" s="50"/>
    </row>
    <row r="169" spans="1:6" x14ac:dyDescent="0.3">
      <c r="A169" s="119" t="s">
        <v>138</v>
      </c>
      <c r="B169" s="75">
        <v>1</v>
      </c>
      <c r="C169" s="50" t="str">
        <f>VLOOKUP(A169,'DATA for 227'!$B:$J,7,FALSE)</f>
        <v>manufacturing</v>
      </c>
      <c r="D169" s="50" t="str">
        <f>VLOOKUP(A169,'DATA for 227'!$B:$J,8,FALSE)</f>
        <v>coil processing solutions and mill processing solutions</v>
      </c>
      <c r="E169" s="50" t="str">
        <f>VLOOKUP($A169,'DATA for 227'!$B:$Y,9,FALSE)</f>
        <v>ANDRITZ Herr-Voss Stamco delivers turnkey solutions and support for coil and sheet metal processing industries.  Whether you are a primary producer, service center, processor or OEM, AHVS is your source for all your coil and sheet processing needs.</v>
      </c>
      <c r="F169" s="50"/>
    </row>
    <row r="170" spans="1:6" x14ac:dyDescent="0.3">
      <c r="A170" s="119" t="s">
        <v>201</v>
      </c>
      <c r="B170" s="75">
        <v>1</v>
      </c>
      <c r="C170" s="50" t="str">
        <f>VLOOKUP(A170,'DATA for 227'!$B:$J,7,FALSE)</f>
        <v>manufacturing</v>
      </c>
      <c r="D170" s="50" t="str">
        <f>VLOOKUP(A170,'DATA for 227'!$B:$J,8,FALSE)</f>
        <v>architectural fencing, security fencing, infinity gates</v>
      </c>
      <c r="E170" s="50" t="str">
        <f>VLOOKUP($A170,'DATA for 227'!$B:$Y,9,FALSE)</f>
        <v>BASTEEL Perimeter Systems™ is a 4th generation family-owned business formed in 1946 to serve the tool and die industry</v>
      </c>
      <c r="F170" s="50"/>
    </row>
    <row r="171" spans="1:6" x14ac:dyDescent="0.3">
      <c r="A171" s="119" t="s">
        <v>245</v>
      </c>
      <c r="B171" s="75">
        <v>1</v>
      </c>
      <c r="C171" s="50" t="str">
        <f>VLOOKUP(A171,'DATA for 227'!$B:$J,7,FALSE)</f>
        <v>manufacturing</v>
      </c>
      <c r="D171" s="50" t="str">
        <f>VLOOKUP(A171,'DATA for 227'!$B:$J,8,FALSE)</f>
        <v>Components: clutch coolers, carbon fiber bellhousing vent covers, adjuster covers, debris filters, billet clutch forks, throwout bearings and collars, bellhousing alignment tools and more.     Bellhousings: Aluminium, steel and import/ specialty bellhousings.                                                V6 blocks and head</v>
      </c>
      <c r="E171" s="50" t="str">
        <f>VLOOKUP($A171,'DATA for 227'!$B:$Y,9,FALSE)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171" s="50"/>
    </row>
    <row r="172" spans="1:6" x14ac:dyDescent="0.3">
      <c r="A172" s="119" t="s">
        <v>266</v>
      </c>
      <c r="B172" s="75">
        <v>1</v>
      </c>
      <c r="C172" s="50" t="str">
        <f>VLOOKUP(A172,'DATA for 227'!$B:$J,7,FALSE)</f>
        <v>Manufacturing</v>
      </c>
      <c r="D172" s="50" t="str">
        <f>VLOOKUP(A172,'DATA for 227'!$B:$J,8,FALSE)</f>
        <v>For Telecommunications, UPS, Energy and Infrastructure, engine starting: VRLA, VLA, Lithium Ion batteries, racks and cabinets.</v>
      </c>
      <c r="E172" s="50" t="str">
        <f>VLOOKUP($A172,'DATA for 227'!$B:$Y,9,FALSE)</f>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v>
      </c>
      <c r="F172" s="50"/>
    </row>
    <row r="173" spans="1:6" x14ac:dyDescent="0.3">
      <c r="A173" s="119" t="s">
        <v>278</v>
      </c>
      <c r="B173" s="75">
        <v>1</v>
      </c>
      <c r="C173" s="50" t="str">
        <f>VLOOKUP(A173,'DATA for 227'!$B:$J,7,FALSE)</f>
        <v>Manufacturing</v>
      </c>
      <c r="D173" s="50" t="str">
        <f>VLOOKUP(A173,'DATA for 227'!$B:$J,8,FALSE)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173" s="50" t="str">
        <f>VLOOKUP($A173,'DATA for 227'!$B:$Y,9,FALSE)</f>
        <v>CPM is the world's leading provider of process equipment and automation systems.</v>
      </c>
      <c r="F173" s="50"/>
    </row>
    <row r="174" spans="1:6" x14ac:dyDescent="0.3">
      <c r="A174" s="119" t="s">
        <v>291</v>
      </c>
      <c r="B174" s="75">
        <v>2</v>
      </c>
      <c r="C174" s="50" t="str">
        <f>VLOOKUP(A174,'DATA for 227'!$B:$J,7,FALSE)</f>
        <v>Manufacturing</v>
      </c>
      <c r="D174" s="50" t="str">
        <f>VLOOKUP(A174,'DATA for 227'!$B:$J,8,FALSE)</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E174" s="50">
        <f>VLOOKUP($A174,'DATA for 227'!$B:$Y,9,FALSE)</f>
        <v>0</v>
      </c>
      <c r="F174" s="50"/>
    </row>
    <row r="175" spans="1:6" x14ac:dyDescent="0.3">
      <c r="A175" s="119" t="s">
        <v>294</v>
      </c>
      <c r="B175" s="75">
        <v>1</v>
      </c>
      <c r="C175" s="50" t="str">
        <f>VLOOKUP(A175,'DATA for 227'!$B:$J,7,FALSE)</f>
        <v>Manufacturing</v>
      </c>
      <c r="D175" s="50" t="str">
        <f>VLOOKUP(A175,'DATA for 227'!$B:$J,8,FALSE)</f>
        <v>Fuel pump assemblies, universal electric fuel pumps, gasoline direct injection, fuel pumps, parts and accessories.</v>
      </c>
      <c r="E175" s="50" t="str">
        <f>VLOOKUP($A175,'DATA for 227'!$B:$Y,9,FALSE)</f>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v>
      </c>
      <c r="F175" s="50"/>
    </row>
    <row r="176" spans="1:6" x14ac:dyDescent="0.3">
      <c r="A176" s="119" t="s">
        <v>299</v>
      </c>
      <c r="B176" s="75">
        <v>1</v>
      </c>
      <c r="C176" s="50" t="str">
        <f>VLOOKUP(A176,'DATA for 227'!$B:$J,7,FALSE)</f>
        <v>manufacturing</v>
      </c>
      <c r="D176" s="50" t="str">
        <f>VLOOKUP(A176,'DATA for 227'!$B:$J,8,FALSE)</f>
        <v xml:space="preserve">laser cutting, CNC turret punching, CNC bending, welding, </v>
      </c>
      <c r="E176" s="50" t="str">
        <f>VLOOKUP($A176,'DATA for 227'!$B:$Y,9,FALSE)</f>
        <v>Cartesian Corp. has a  range of customers varying from the railroad, diesel power supply, and agricultural industries.   We believe we have the experience and equipment to manufacture utilizing the most economical methods.</v>
      </c>
      <c r="F176" s="50"/>
    </row>
    <row r="177" spans="1:6" x14ac:dyDescent="0.3">
      <c r="A177" s="119" t="s">
        <v>305</v>
      </c>
      <c r="B177" s="75">
        <v>1</v>
      </c>
      <c r="C177" s="50" t="str">
        <f>VLOOKUP(A177,'DATA for 227'!$B:$J,7,FALSE)</f>
        <v>manufacturing</v>
      </c>
      <c r="D177" s="50" t="str">
        <f>VLOOKUP(A177,'DATA for 227'!$B:$J,8,FALSE)</f>
        <v>development solutions and services, bioavailability solutions, drug delivery technology, accelrated deelopment.</v>
      </c>
      <c r="E177" s="50" t="str">
        <f>VLOOKUP($A177,'DATA for 227'!$B:$Y,9,FALSE)</f>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v>
      </c>
      <c r="F177" s="50"/>
    </row>
    <row r="178" spans="1:6" x14ac:dyDescent="0.3">
      <c r="A178" s="119" t="s">
        <v>331</v>
      </c>
      <c r="B178" s="75">
        <v>1</v>
      </c>
      <c r="C178" s="50" t="str">
        <f>VLOOKUP(A178,'DATA for 227'!$B:$J,7,FALSE)</f>
        <v>manufacturing</v>
      </c>
      <c r="D178" s="50" t="str">
        <f>VLOOKUP(A178,'DATA for 227'!$B:$J,8,FALSE)</f>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v>
      </c>
      <c r="E178" s="50">
        <f>VLOOKUP($A178,'DATA for 227'!$B:$Y,9,FALSE)</f>
        <v>0</v>
      </c>
      <c r="F178" s="50"/>
    </row>
    <row r="179" spans="1:6" x14ac:dyDescent="0.3">
      <c r="A179" s="119" t="s">
        <v>359</v>
      </c>
      <c r="B179" s="75">
        <v>1</v>
      </c>
      <c r="C179" s="50" t="str">
        <f>VLOOKUP(A179,'DATA for 227'!$B:$J,7,FALSE)</f>
        <v>manufacturing</v>
      </c>
      <c r="D179" s="50" t="str">
        <f>VLOOKUP(A179,'DATA for 227'!$B:$J,8,FALSE)</f>
        <v>custom liquid filter bags, Std. liquid fiilter bags, Std Ring/top options</v>
      </c>
      <c r="E179" s="50" t="str">
        <f>VLOOKUP($A179,'DATA for 227'!$B:$Y,9,FALSE)</f>
        <v>It's time for a change in industrial liquid filtration and with our  new silicone free production facility, the team at Clear Decision Filtration, Inc.(CDF) is excited to be the company to bring that change; INDUSTRIAL LIQUID BAG FILTER SPECIALIST </v>
      </c>
      <c r="F179" s="50"/>
    </row>
    <row r="180" spans="1:6" x14ac:dyDescent="0.3">
      <c r="A180" s="119" t="s">
        <v>389</v>
      </c>
      <c r="B180" s="75">
        <v>1</v>
      </c>
      <c r="C180" s="50" t="str">
        <f>VLOOKUP(A180,'DATA for 227'!$B:$J,7,FALSE)</f>
        <v>Manufacturing</v>
      </c>
      <c r="D180" s="50" t="str">
        <f>VLOOKUP(A180,'DATA for 227'!$B:$J,8,FALSE)</f>
        <v>pallets</v>
      </c>
      <c r="E180" s="50" t="str">
        <f>VLOOKUP($A180,'DATA for 227'!$B:$Y,9,FALSE)</f>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v>
      </c>
      <c r="F180" s="50"/>
    </row>
    <row r="181" spans="1:6" x14ac:dyDescent="0.3">
      <c r="A181" s="119" t="s">
        <v>459</v>
      </c>
      <c r="B181" s="75">
        <v>1</v>
      </c>
      <c r="C181" s="50" t="str">
        <f>VLOOKUP(A181,'DATA for 227'!$B:$J,7,FALSE)</f>
        <v>manufacturing</v>
      </c>
      <c r="D181" s="50" t="str">
        <f>VLOOKUP(A181,'DATA for 227'!$B:$J,8,FALSE)</f>
        <v>machining and painting services</v>
      </c>
      <c r="E181" s="50" t="str">
        <f>VLOOKUP($A181,'DATA for 227'!$B:$Y,9,FALSE)</f>
        <v>Custom Machining strives to meet all the needs of the customer including quality machining, painting and delivery services. Custom Machining, Inc. is the one-source provider for those who want not only quality machining, but  professional painting and even reliable delivery services.</v>
      </c>
      <c r="F181" s="50"/>
    </row>
    <row r="182" spans="1:6" x14ac:dyDescent="0.3">
      <c r="A182" s="119" t="s">
        <v>477</v>
      </c>
      <c r="B182" s="75">
        <v>1</v>
      </c>
      <c r="C182" s="50" t="str">
        <f>VLOOKUP(A182,'DATA for 227'!$B:$J,7,FALSE)</f>
        <v>manufacturing</v>
      </c>
      <c r="D182" s="50" t="str">
        <f>VLOOKUP(A182,'DATA for 227'!$B:$J,8,FALSE)</f>
        <v>Traffic signal trucks (aerial lifts assisting in repairing signals), Hi-Rail equipment, sign trucks, light rail</v>
      </c>
      <c r="E182" s="50" t="str">
        <f>VLOOKUP($A182,'DATA for 227'!$B:$Y,9,FALSE)</f>
        <v>Delphi Body Works, Inc is a local, family owned and operated business that has been providing quality equipment for the traffic signal, sign, railroad, and utility industries since 1848. </v>
      </c>
      <c r="F182" s="50"/>
    </row>
    <row r="183" spans="1:6" x14ac:dyDescent="0.3">
      <c r="A183" s="119" t="s">
        <v>496</v>
      </c>
      <c r="B183" s="75">
        <v>1</v>
      </c>
      <c r="C183" s="50" t="str">
        <f>VLOOKUP(A183,'DATA for 227'!$B:$J,7,FALSE)</f>
        <v>manufacturing</v>
      </c>
      <c r="D183" s="50" t="str">
        <f>VLOOKUP(A183,'DATA for 227'!$B:$J,8,FALSE)</f>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v>
      </c>
      <c r="E183" s="50" t="str">
        <f>VLOOKUP($A183,'DATA for 227'!$B:$Y,9,FALSE)</f>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v>
      </c>
      <c r="F183" s="50"/>
    </row>
    <row r="184" spans="1:6" x14ac:dyDescent="0.3">
      <c r="A184" s="119" t="s">
        <v>526</v>
      </c>
      <c r="B184" s="75">
        <v>1</v>
      </c>
      <c r="C184" s="50" t="str">
        <f>VLOOKUP(A184,'DATA for 227'!$B:$J,7,FALSE)</f>
        <v>manufacturing</v>
      </c>
      <c r="D184" s="50" t="str">
        <f>VLOOKUP(A184,'DATA for 227'!$B:$J,8,FALSE)</f>
        <v>Controls, Sensors and Instrumentation solutions for :                measuring Pressure, air vel, flow, level, temperature, process control, data loggers and recorders, test equipment, valves, air quality, hazardous rated, discounted products.</v>
      </c>
      <c r="E184" s="50" t="str">
        <f>VLOOKUP($A184,'DATA for 227'!$B:$Y,9,FALSE)</f>
        <v>designing and manufacturing innovative Controls, Sensors and Instrumentation solutions</v>
      </c>
      <c r="F184" s="50"/>
    </row>
    <row r="185" spans="1:6" x14ac:dyDescent="0.3">
      <c r="A185" s="119" t="s">
        <v>534</v>
      </c>
      <c r="B185" s="75">
        <v>2</v>
      </c>
      <c r="C185" s="50" t="str">
        <f>VLOOKUP(A185,'DATA for 227'!$B:$J,7,FALSE)</f>
        <v>Manufacturing</v>
      </c>
      <c r="D185" s="50" t="str">
        <f>VLOOKUP(A185,'DATA for 227'!$B:$J,8,FALSE)</f>
        <v>assembled machined components, fabricated and welded components </v>
      </c>
      <c r="E185" s="50">
        <f>VLOOKUP($A185,'DATA for 227'!$B:$Y,9,FALSE)</f>
        <v>0</v>
      </c>
      <c r="F185" s="50"/>
    </row>
    <row r="186" spans="1:6" x14ac:dyDescent="0.3">
      <c r="A186" s="119" t="s">
        <v>538</v>
      </c>
      <c r="B186" s="75">
        <v>1</v>
      </c>
      <c r="C186" s="50" t="str">
        <f>VLOOKUP(A186,'DATA for 227'!$B:$J,7,FALSE)</f>
        <v>manufacturing</v>
      </c>
      <c r="D186" s="50" t="str">
        <f>VLOOKUP(A186,'DATA for 227'!$B:$J,8,FALSE)</f>
        <v>arrows, stabilizers, bow and arrow cases, quivers, clothing, hats, tools and pro-shops</v>
      </c>
      <c r="E186" s="50">
        <f>VLOOKUP($A186,'DATA for 227'!$B:$Y,9,FALSE)</f>
        <v>0</v>
      </c>
      <c r="F186" s="50"/>
    </row>
    <row r="187" spans="1:6" x14ac:dyDescent="0.3">
      <c r="A187" s="119" t="s">
        <v>570</v>
      </c>
      <c r="B187" s="75">
        <v>1</v>
      </c>
      <c r="C187" s="50" t="str">
        <f>VLOOKUP(A187,'DATA for 227'!$B:$J,7,FALSE)</f>
        <v>Manufacturing</v>
      </c>
      <c r="D187" s="50">
        <f>VLOOKUP(A187,'DATA for 227'!$B:$J,8,FALSE)</f>
        <v>0</v>
      </c>
      <c r="E187" s="50" t="str">
        <f>VLOOKUP($A187,'DATA for 227'!$B:$Y,9,FALSE)</f>
        <v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v>
      </c>
      <c r="F187" s="50"/>
    </row>
    <row r="188" spans="1:6" x14ac:dyDescent="0.3">
      <c r="A188" s="119" t="s">
        <v>580</v>
      </c>
      <c r="B188" s="75">
        <v>1</v>
      </c>
      <c r="C188" s="50" t="str">
        <f>VLOOKUP(A188,'DATA for 227'!$B:$J,7,FALSE)</f>
        <v>Manufacturing</v>
      </c>
      <c r="D188" s="50">
        <f>VLOOKUP(A188,'DATA for 227'!$B:$J,8,FALSE)</f>
        <v>0</v>
      </c>
      <c r="E188" s="50" t="str">
        <f>VLOOKUP($A188,'DATA for 227'!$B:$Y,9,FALSE)</f>
        <v>HVAC</v>
      </c>
      <c r="F188" s="50"/>
    </row>
    <row r="189" spans="1:6" x14ac:dyDescent="0.3">
      <c r="A189" s="119" t="s">
        <v>606</v>
      </c>
      <c r="B189" s="75">
        <v>1</v>
      </c>
      <c r="C189" s="50" t="str">
        <f>VLOOKUP(A189,'DATA for 227'!$B:$J,7,FALSE)</f>
        <v>Manufacturing</v>
      </c>
      <c r="D189" s="50" t="str">
        <f>VLOOKUP(A189,'DATA for 227'!$B:$J,8,FALSE)</f>
        <v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v>
      </c>
      <c r="E189" s="50" t="str">
        <f>VLOOKUP($A189,'DATA for 227'!$B:$Y,9,FALSE)</f>
        <v>There is a warehouse in Covington, IN and Manufacturing facility in danville, FOR products, go to HISTORY section of the company</v>
      </c>
      <c r="F189" s="50"/>
    </row>
    <row r="190" spans="1:6" x14ac:dyDescent="0.3">
      <c r="A190" s="119" t="s">
        <v>613</v>
      </c>
      <c r="B190" s="75">
        <v>1</v>
      </c>
      <c r="C190" s="50" t="str">
        <f>VLOOKUP(A190,'DATA for 227'!$B:$J,7,FALSE)</f>
        <v>manufacturing</v>
      </c>
      <c r="D190" s="50" t="str">
        <f>VLOOKUP(A190,'DATA for 227'!$B:$J,8,FALSE)</f>
        <v>markets covered: automobile, industrial, aerospace, building/constructions                                                                 Products: Externally and intermnally threaded fastening systems, TORX/TORX Plus, engineered specials</v>
      </c>
      <c r="E190" s="50" t="str">
        <f>VLOOKUP($A190,'DATA for 227'!$B:$Y,9,FALSE)</f>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v>
      </c>
      <c r="F190" s="50"/>
    </row>
    <row r="191" spans="1:6" x14ac:dyDescent="0.3">
      <c r="A191" s="119" t="s">
        <v>625</v>
      </c>
      <c r="B191" s="75">
        <v>1</v>
      </c>
      <c r="C191" s="50" t="str">
        <f>VLOOKUP(A191,'DATA for 227'!$B:$J,7,FALSE)</f>
        <v>manufacturing</v>
      </c>
      <c r="D191" s="50" t="str">
        <f>VLOOKUP(A191,'DATA for 227'!$B:$J,8,FALSE)</f>
        <v>accessories, fittings, pipe, PVC</v>
      </c>
      <c r="E191" s="50" t="str">
        <f>VLOOKUP($A191,'DATA for 227'!$B:$Y,9,FALSE)</f>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v>
      </c>
      <c r="F191" s="50"/>
    </row>
    <row r="192" spans="1:6" x14ac:dyDescent="0.3">
      <c r="A192" s="119" t="s">
        <v>639</v>
      </c>
      <c r="B192" s="75">
        <v>1</v>
      </c>
      <c r="C192" s="50" t="str">
        <f>VLOOKUP(A192,'DATA for 227'!$B:$J,7,FALSE)</f>
        <v>manufacturing</v>
      </c>
      <c r="D192" s="50" t="str">
        <f>VLOOKUP(A192,'DATA for 227'!$B:$J,8,FALSE)</f>
        <v>hoists, container handlers and trailers</v>
      </c>
      <c r="E192" s="50" t="str">
        <f>VLOOKUP($A192,'DATA for 227'!$B:$Y,9,FALSE)</f>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v>
      </c>
      <c r="F192" s="50"/>
    </row>
    <row r="193" spans="1:6" x14ac:dyDescent="0.3">
      <c r="A193" s="119" t="s">
        <v>643</v>
      </c>
      <c r="B193" s="75">
        <v>1</v>
      </c>
      <c r="C193" s="50" t="str">
        <f>VLOOKUP(A193,'DATA for 227'!$B:$J,7,FALSE)</f>
        <v>manufacturing</v>
      </c>
      <c r="D193" s="50" t="str">
        <f>VLOOKUP(A193,'DATA for 227'!$B:$J,8,FALSE)</f>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v>
      </c>
      <c r="E193" s="50" t="str">
        <f>VLOOKUP($A193,'DATA for 227'!$B:$Y,9,FALSE)</f>
        <v> a premier designer and manufacturer of waste equipment of all types.</v>
      </c>
      <c r="F193" s="50"/>
    </row>
    <row r="194" spans="1:6" x14ac:dyDescent="0.3">
      <c r="A194" s="119" t="s">
        <v>663</v>
      </c>
      <c r="B194" s="75">
        <v>1</v>
      </c>
      <c r="C194" s="50" t="str">
        <f>VLOOKUP(A194,'DATA for 227'!$B:$J,7,FALSE)</f>
        <v>manufacturing</v>
      </c>
      <c r="D194" s="50" t="str">
        <f>VLOOKUP(A194,'DATA for 227'!$B:$J,8,FALSE)</f>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v>
      </c>
      <c r="E194" s="50" t="str">
        <f>VLOOKUP($A194,'DATA for 227'!$B:$Y,9,FALSE)</f>
        <v>At Girtz, we use cutting edge 3D CAD technology to verify design accuracy and ensure precise component placement before any fabrication work begins. Our design layouts are a benchmark in the industry, allowing us to complete complex projects with very short lead times.</v>
      </c>
      <c r="F194" s="50"/>
    </row>
    <row r="195" spans="1:6" x14ac:dyDescent="0.3">
      <c r="A195" s="119" t="s">
        <v>713</v>
      </c>
      <c r="B195" s="75">
        <v>2</v>
      </c>
      <c r="C195" s="50" t="str">
        <f>VLOOKUP(A195,'DATA for 227'!$B:$J,7,FALSE)</f>
        <v>Manufacturing</v>
      </c>
      <c r="D195" s="50" t="str">
        <f>VLOOKUP(A195,'DATA for 227'!$B:$J,8,FALSE)</f>
        <v>precision engineered steel castings</v>
      </c>
      <c r="E195" s="50">
        <f>VLOOKUP($A195,'DATA for 227'!$B:$Y,9,FALSE)</f>
        <v>0</v>
      </c>
      <c r="F195" s="50"/>
    </row>
    <row r="196" spans="1:6" x14ac:dyDescent="0.3">
      <c r="A196" s="119" t="s">
        <v>739</v>
      </c>
      <c r="B196" s="75">
        <v>1</v>
      </c>
      <c r="C196" s="50" t="str">
        <f>VLOOKUP(A196,'DATA for 227'!$B:$J,7,FALSE)</f>
        <v>manufacturing</v>
      </c>
      <c r="D196" s="50" t="str">
        <f>VLOOKUP(A196,'DATA for 227'!$B:$J,8,FALSE)</f>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v>
      </c>
      <c r="E196" s="50" t="str">
        <f>VLOOKUP($A196,'DATA for 227'!$B:$Y,9,FALSE)</f>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v>
      </c>
      <c r="F196" s="50"/>
    </row>
    <row r="197" spans="1:6" x14ac:dyDescent="0.3">
      <c r="A197" s="119" t="s">
        <v>743</v>
      </c>
      <c r="B197" s="75">
        <v>1</v>
      </c>
      <c r="C197" s="50" t="str">
        <f>VLOOKUP(A197,'DATA for 227'!$B:$J,7,FALSE)</f>
        <v>manufacturing</v>
      </c>
      <c r="D197" s="50" t="str">
        <f>VLOOKUP(A197,'DATA for 227'!$B:$J,8,FALSE)</f>
        <v>Holscher Products, Inc. manufactures wrought iron products. Our product line includes bird feeder poles and accessories, deck hardware, bird baths, and garden items</v>
      </c>
      <c r="E197" s="50" t="str">
        <f>VLOOKUP($A197,'DATA for 227'!$B:$Y,9,FALSE)</f>
        <v xml:space="preserve">Holscher Products, Inc. is a wholesale manufacturing company located in Fowler, Indiana.  </v>
      </c>
      <c r="F197" s="50"/>
    </row>
    <row r="198" spans="1:6" x14ac:dyDescent="0.3">
      <c r="A198" s="119" t="s">
        <v>748</v>
      </c>
      <c r="B198" s="75">
        <v>1</v>
      </c>
      <c r="C198" s="50" t="str">
        <f>VLOOKUP(A198,'DATA for 227'!$B:$J,7,FALSE)</f>
        <v>manufacturing</v>
      </c>
      <c r="D198" s="50" t="str">
        <f>VLOOKUP(A198,'DATA for 227'!$B:$J,8,FALSE)</f>
        <v>Precision Plastic Injection Molding: Insert Molding, Color- Matched Molding, Micro Molding, Wire Overmolding, Product Detailing and Decorating; Custom Mold Building Services: Aerospace, Appliance, Automotive, Consumer, Electronics, Heavy Transportation, Military, Sports/Recreation</v>
      </c>
      <c r="E198" s="50" t="str">
        <f>VLOOKUP($A198,'DATA for 227'!$B:$Y,9,FALSE)</f>
        <v xml:space="preserve">Plastic fabrication company in Logansport, Indiana; </v>
      </c>
      <c r="F198" s="50"/>
    </row>
    <row r="199" spans="1:6" x14ac:dyDescent="0.3">
      <c r="A199" s="119" t="s">
        <v>755</v>
      </c>
      <c r="B199" s="75">
        <v>2</v>
      </c>
      <c r="C199" s="50" t="str">
        <f>VLOOKUP(A199,'DATA for 227'!$B:$J,7,FALSE)</f>
        <v>manufacturing</v>
      </c>
      <c r="D199" s="50" t="str">
        <f>VLOOKUP(A199,'DATA for 227'!$B:$J,8,FALSE)</f>
        <v>Research and Engineering Department available for new product development,,Repair services available,,Interlock and Corrugated / Braid Assemblies,,Oval, Square and Rectangle Hoses,,Jacketed / Tracer Assemblies</v>
      </c>
      <c r="E199" s="50">
        <f>VLOOKUP($A199,'DATA for 227'!$B:$Y,9,FALSE)</f>
        <v>0</v>
      </c>
      <c r="F199" s="50"/>
    </row>
    <row r="200" spans="1:6" x14ac:dyDescent="0.3">
      <c r="A200" s="119" t="s">
        <v>826</v>
      </c>
      <c r="B200" s="75">
        <v>1</v>
      </c>
      <c r="C200" s="50" t="str">
        <f>VLOOKUP(A200,'DATA for 227'!$B:$J,7,FALSE)</f>
        <v>Manufacturing</v>
      </c>
      <c r="D200" s="50" t="str">
        <f>VLOOKUP(A200,'DATA for 227'!$B:$J,8,FALSE)</f>
        <v>Commercial, Industrial Wire Shelving Products, 
Standard Wire Containers and Carts, 
Custom Engineered Wire Containers and Carts, 
Industrial Powder Coating</v>
      </c>
      <c r="E200" s="50" t="str">
        <f>VLOOKUP($A200,'DATA for 227'!$B:$Y,9,FALSE)</f>
        <v>Lafayette Wire Products has been an industry leader for over 30 years in the design and manufacturing of wire material handling products that meet the demanding requirements of our commercial, industrial and retail customers.</v>
      </c>
      <c r="F200" s="50"/>
    </row>
    <row r="201" spans="1:6" x14ac:dyDescent="0.3">
      <c r="A201" s="119" t="s">
        <v>834</v>
      </c>
      <c r="B201" s="75">
        <v>1</v>
      </c>
      <c r="C201" s="50" t="str">
        <f>VLOOKUP(A201,'DATA for 227'!$B:$J,7,FALSE)</f>
        <v>manufacturing</v>
      </c>
      <c r="D201" s="50" t="str">
        <f>VLOOKUP(A201,'DATA for 227'!$B:$J,8,FALSE)</f>
        <v>Stamped metals and welded components</v>
      </c>
      <c r="E201" s="50" t="str">
        <f>VLOOKUP($A201,'DATA for 227'!$B:$Y,9,FALSE)</f>
        <v>Flex-N-Gate Leading manufacturer and supplier of large stamped metal and welded components, assemblies, and plastic parts for the automotive industry.</v>
      </c>
      <c r="F201" s="50"/>
    </row>
    <row r="202" spans="1:6" x14ac:dyDescent="0.3">
      <c r="A202" s="119" t="s">
        <v>858</v>
      </c>
      <c r="B202" s="75">
        <v>1</v>
      </c>
      <c r="C202" s="50" t="str">
        <f>VLOOKUP(A202,'DATA for 227'!$B:$J,7,FALSE)</f>
        <v>Manufacturing</v>
      </c>
      <c r="D202" s="50" t="str">
        <f>VLOOKUP(A202,'DATA for 227'!$B:$J,8,FALSE)</f>
        <v>Transmission and safety critical components, electrical supply and connection components</v>
      </c>
      <c r="E202" s="50" t="str">
        <f>VLOOKUP($A202,'DATA for 227'!$B:$Y,9,FALSE)</f>
        <v>Small Parts Inc is a premiere manufacturer of metal parts and components for use in the automotive and electrical industries. </v>
      </c>
      <c r="F202" s="50"/>
    </row>
    <row r="203" spans="1:6" x14ac:dyDescent="0.3">
      <c r="A203" s="119" t="s">
        <v>875</v>
      </c>
      <c r="B203" s="75">
        <v>1</v>
      </c>
      <c r="C203" s="50" t="str">
        <f>VLOOKUP(A203,'DATA for 227'!$B:$J,7,FALSE)</f>
        <v>manufacturing</v>
      </c>
      <c r="D203" s="50" t="str">
        <f>VLOOKUP(A203,'DATA for 227'!$B:$J,8,FALSE)</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E203" s="50" t="str">
        <f>VLOOKUP($A203,'DATA for 227'!$B:$Y,9,FALSE)</f>
        <v>Machine shop in Williamsport, Indy. TMF Center is a technology-based manufacturing company producing components for off-highway construction equipment and heavy duty trucking. .</v>
      </c>
      <c r="F203" s="50"/>
    </row>
    <row r="204" spans="1:6" x14ac:dyDescent="0.3">
      <c r="A204" s="119" t="s">
        <v>879</v>
      </c>
      <c r="B204" s="75">
        <v>1</v>
      </c>
      <c r="C204" s="50" t="str">
        <f>VLOOKUP(A204,'DATA for 227'!$B:$J,7,FALSE)</f>
        <v>manufacturing</v>
      </c>
      <c r="D204" s="50" t="str">
        <f>VLOOKUP(A204,'DATA for 227'!$B:$J,8,FALSE)</f>
        <v>Standard bellows, non-torsional bellows, torsional bellows (lined and unlined), interlock flex house</v>
      </c>
      <c r="E204" s="50" t="str">
        <f>VLOOKUP($A204,'DATA for 227'!$B:$Y,9,FALSE)</f>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v>
      </c>
      <c r="F204" s="50"/>
    </row>
    <row r="205" spans="1:6" x14ac:dyDescent="0.3">
      <c r="A205" s="119" t="s">
        <v>886</v>
      </c>
      <c r="B205" s="75">
        <v>1</v>
      </c>
      <c r="C205" s="50" t="str">
        <f>VLOOKUP(A205,'DATA for 227'!$B:$J,7,FALSE)</f>
        <v>Manufacturing</v>
      </c>
      <c r="D205" s="50" t="str">
        <f>VLOOKUP(A205,'DATA for 227'!$B:$J,8,FALSE)</f>
        <v>services: high speed tube cutting, saw cut operation, bowl deburr, grit blast finish, end finishing. </v>
      </c>
      <c r="E205" s="50" t="str">
        <f>VLOOKUP($A205,'DATA for 227'!$B:$Y,9,FALSE)</f>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v>
      </c>
      <c r="F205" s="50"/>
    </row>
    <row r="206" spans="1:6" x14ac:dyDescent="0.3">
      <c r="A206" s="119" t="s">
        <v>890</v>
      </c>
      <c r="B206" s="75">
        <v>1</v>
      </c>
      <c r="C206" s="50" t="str">
        <f>VLOOKUP(A206,'DATA for 227'!$B:$J,7,FALSE)</f>
        <v>manufacturing</v>
      </c>
      <c r="D206" s="50" t="str">
        <f>VLOOKUP(A206,'DATA for 227'!$B:$J,8,FALSE)</f>
        <v>precision steel tubes, precision cut lengths, industrial components, automotive tubular components, tube solutions</v>
      </c>
      <c r="E206" s="50" t="str">
        <f>VLOOKUP($A206,'DATA for 227'!$B:$Y,9,FALSE)</f>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v>
      </c>
      <c r="F206" s="50"/>
    </row>
    <row r="207" spans="1:6" x14ac:dyDescent="0.3">
      <c r="A207" s="12" t="s">
        <v>454</v>
      </c>
      <c r="B207" s="75">
        <v>1</v>
      </c>
      <c r="C207" s="50" t="e">
        <f>VLOOKUP(A207,'DATA for 227'!$B:$J,7,FALSE)</f>
        <v>#N/A</v>
      </c>
      <c r="D207" s="50" t="e">
        <f>VLOOKUP(A207,'DATA for 227'!$B:$J,8,FALSE)</f>
        <v>#N/A</v>
      </c>
      <c r="E207" s="50" t="e">
        <f>VLOOKUP($A207,'DATA for 227'!$B:$Y,9,FALSE)</f>
        <v>#N/A</v>
      </c>
      <c r="F207" s="50"/>
    </row>
    <row r="208" spans="1:6" x14ac:dyDescent="0.3">
      <c r="A208" s="119" t="s">
        <v>453</v>
      </c>
      <c r="B208" s="75">
        <v>1</v>
      </c>
      <c r="C208" s="50" t="str">
        <f>VLOOKUP(A208,'DATA for 227'!$B:$J,7,FALSE)</f>
        <v>manufacturing (bellhousings)</v>
      </c>
      <c r="D208" s="50" t="str">
        <f>VLOOKUP(A208,'DATA for 227'!$B:$J,8,FALSE)</f>
        <v>Components: clutch coolers, carbon fiber bellhousing vent covers, adjuster covers, debris filters, billet clutch forks, throwout bearings and collars, bellhousing alignment tools and more.     Bellhousings: Aluminium, steel and import/ specialty bellhousings.                                                V6 blocks and head</v>
      </c>
      <c r="E208" s="50" t="str">
        <f>VLOOKUP($A208,'DATA for 227'!$B:$Y,9,FALSE)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208" s="50"/>
    </row>
    <row r="209" spans="1:6" x14ac:dyDescent="0.3">
      <c r="A209" s="12" t="s">
        <v>548</v>
      </c>
      <c r="B209" s="75">
        <v>1</v>
      </c>
      <c r="C209" s="50" t="e">
        <f>VLOOKUP(A209,'DATA for 227'!$B:$J,7,FALSE)</f>
        <v>#N/A</v>
      </c>
      <c r="D209" s="50" t="e">
        <f>VLOOKUP(A209,'DATA for 227'!$B:$J,8,FALSE)</f>
        <v>#N/A</v>
      </c>
      <c r="E209" s="50" t="e">
        <f>VLOOKUP($A209,'DATA for 227'!$B:$Y,9,FALSE)</f>
        <v>#N/A</v>
      </c>
      <c r="F209" s="50"/>
    </row>
    <row r="210" spans="1:6" x14ac:dyDescent="0.3">
      <c r="A210" s="119" t="s">
        <v>546</v>
      </c>
      <c r="B210" s="75">
        <v>1</v>
      </c>
      <c r="C210" s="50" t="str">
        <f>VLOOKUP(A210,'DATA for 227'!$B:$J,7,FALSE)</f>
        <v>Manufacturing (flocking and coating needs)</v>
      </c>
      <c r="D210" s="50" t="str">
        <f>VLOOKUP(A210,'DATA for 227'!$B:$J,8,FALSE)</f>
        <v xml:space="preserve">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v>
      </c>
      <c r="E210" s="50" t="str">
        <f>VLOOKUP($A210,'DATA for 227'!$B:$Y,9,FALSE)</f>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v>
      </c>
      <c r="F210" s="50"/>
    </row>
    <row r="211" spans="1:6" x14ac:dyDescent="0.3">
      <c r="A211" s="12" t="s">
        <v>621</v>
      </c>
      <c r="B211" s="75">
        <v>1</v>
      </c>
      <c r="C211" s="50" t="e">
        <f>VLOOKUP(A211,'DATA for 227'!$B:$J,7,FALSE)</f>
        <v>#N/A</v>
      </c>
      <c r="D211" s="50" t="e">
        <f>VLOOKUP(A211,'DATA for 227'!$B:$J,8,FALSE)</f>
        <v>#N/A</v>
      </c>
      <c r="E211" s="50" t="e">
        <f>VLOOKUP($A211,'DATA for 227'!$B:$Y,9,FALSE)</f>
        <v>#N/A</v>
      </c>
      <c r="F211" s="50"/>
    </row>
    <row r="212" spans="1:6" x14ac:dyDescent="0.3">
      <c r="A212" s="119" t="s">
        <v>619</v>
      </c>
      <c r="B212" s="75">
        <v>1</v>
      </c>
      <c r="C212" s="50" t="str">
        <f>VLOOKUP(A212,'DATA for 227'!$B:$J,7,FALSE)</f>
        <v>manufacturing (foundry)</v>
      </c>
      <c r="D212" s="50" t="str">
        <f>VLOOKUP(A212,'DATA for 227'!$B:$J,8,FALSE)</f>
        <v>Core Processes: Oil Sand, Shell, CO2, SO2, Pep-Set, Furan Warmbox; Core Machines: Shalco U-180’s, Redford 44A, 16, 22, CB-5, CB-10, BP6A, Dep 100, Carver Batch &amp; Continuous Mixers; Castings Produced: Pumps, Hydraulics, Motor Ends, Gearboxes, Pulleys, Machine Tools, Agricultural and Prototypes;</v>
      </c>
      <c r="E212" s="50">
        <f>VLOOKUP($A212,'DATA for 227'!$B:$Y,9,FALSE)</f>
        <v>0</v>
      </c>
      <c r="F212" s="50"/>
    </row>
    <row r="213" spans="1:6" x14ac:dyDescent="0.3">
      <c r="A213" s="12" t="s">
        <v>708</v>
      </c>
      <c r="B213" s="75">
        <v>1</v>
      </c>
      <c r="C213" s="50" t="e">
        <f>VLOOKUP(A213,'DATA for 227'!$B:$J,7,FALSE)</f>
        <v>#N/A</v>
      </c>
      <c r="D213" s="50" t="e">
        <f>VLOOKUP(A213,'DATA for 227'!$B:$J,8,FALSE)</f>
        <v>#N/A</v>
      </c>
      <c r="E213" s="50" t="e">
        <f>VLOOKUP($A213,'DATA for 227'!$B:$Y,9,FALSE)</f>
        <v>#N/A</v>
      </c>
      <c r="F213" s="50"/>
    </row>
    <row r="214" spans="1:6" x14ac:dyDescent="0.3">
      <c r="A214" s="119" t="s">
        <v>706</v>
      </c>
      <c r="B214" s="75">
        <v>1</v>
      </c>
      <c r="C214" s="50" t="str">
        <f>VLOOKUP(A214,'DATA for 227'!$B:$J,7,FALSE)</f>
        <v>manufacturing (heat treatment)</v>
      </c>
      <c r="D214" s="50" t="str">
        <f>VLOOKUP(A214,'DATA for 227'!$B:$J,8,FALSE)</f>
        <v>Target products: Springs, Clips, Safety Restraint Components, Hangers, Brackets, Ballistic Nails, Automotive Door Components, Auger bits, Washer Races, Spacers, Tubes, Screw Drivers blades</v>
      </c>
      <c r="E214" s="50" t="str">
        <f>VLOOKUP($A214,'DATA for 227'!$B:$Y,9,FALSE)</f>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v>
      </c>
      <c r="F214" s="50"/>
    </row>
    <row r="215" spans="1:6" x14ac:dyDescent="0.3">
      <c r="A215" s="12" t="s">
        <v>702</v>
      </c>
      <c r="B215" s="75">
        <v>1</v>
      </c>
      <c r="C215" s="50" t="e">
        <f>VLOOKUP(A215,'DATA for 227'!$B:$J,7,FALSE)</f>
        <v>#N/A</v>
      </c>
      <c r="D215" s="50" t="e">
        <f>VLOOKUP(A215,'DATA for 227'!$B:$J,8,FALSE)</f>
        <v>#N/A</v>
      </c>
      <c r="E215" s="50" t="e">
        <f>VLOOKUP($A215,'DATA for 227'!$B:$Y,9,FALSE)</f>
        <v>#N/A</v>
      </c>
      <c r="F215" s="50"/>
    </row>
    <row r="216" spans="1:6" x14ac:dyDescent="0.3">
      <c r="A216" s="119" t="s">
        <v>700</v>
      </c>
      <c r="B216" s="75">
        <v>1</v>
      </c>
      <c r="C216" s="50" t="str">
        <f>VLOOKUP(A216,'DATA for 227'!$B:$J,7,FALSE)</f>
        <v>manufacturing (machine shop)</v>
      </c>
      <c r="D216" s="50" t="str">
        <f>VLOOKUP(A216,'DATA for 227'!$B:$J,8,FALSE)</f>
        <v>welding, machining and assembly &amp; production</v>
      </c>
      <c r="E216" s="50">
        <f>VLOOKUP($A216,'DATA for 227'!$B:$Y,9,FALSE)</f>
        <v>0</v>
      </c>
      <c r="F216" s="50"/>
    </row>
    <row r="217" spans="1:6" x14ac:dyDescent="0.3">
      <c r="A217" s="12" t="s">
        <v>74</v>
      </c>
      <c r="B217" s="75">
        <v>1</v>
      </c>
      <c r="C217" s="50" t="e">
        <f>VLOOKUP(A217,'DATA for 227'!$B:$J,7,FALSE)</f>
        <v>#N/A</v>
      </c>
      <c r="D217" s="50" t="e">
        <f>VLOOKUP(A217,'DATA for 227'!$B:$J,8,FALSE)</f>
        <v>#N/A</v>
      </c>
      <c r="E217" s="50" t="e">
        <f>VLOOKUP($A217,'DATA for 227'!$B:$Y,9,FALSE)</f>
        <v>#N/A</v>
      </c>
      <c r="F217" s="50"/>
    </row>
    <row r="218" spans="1:6" x14ac:dyDescent="0.3">
      <c r="A218" s="119" t="s">
        <v>72</v>
      </c>
      <c r="B218" s="75">
        <v>1</v>
      </c>
      <c r="C218" s="50" t="str">
        <f>VLOOKUP(A218,'DATA for 227'!$B:$J,7,FALSE)</f>
        <v>Manufacturing (Medicine related)</v>
      </c>
      <c r="D218" s="50" t="str">
        <f>VLOOKUP(A218,'DATA for 227'!$B:$J,8,FALSE)</f>
        <v>ACell manufactures the only commercially available extracellular matrix (ECM) made of urinary bladder matrix (UBM)</v>
      </c>
      <c r="E218" s="50" t="str">
        <f>VLOOKUP($A218,'DATA for 227'!$B:$Y,9,FALSE)</f>
        <v>ACell is a leading regenerative medicine company that develops and manufactures products designed to facilitate the body’s ability to repair and remodel tissue. Our company helps patients in a variety of settings heal differently</v>
      </c>
      <c r="F218" s="50"/>
    </row>
    <row r="219" spans="1:6" x14ac:dyDescent="0.3">
      <c r="A219" s="12" t="s">
        <v>554</v>
      </c>
      <c r="B219" s="75">
        <v>1</v>
      </c>
      <c r="C219" s="50" t="e">
        <f>VLOOKUP(A219,'DATA for 227'!$B:$J,7,FALSE)</f>
        <v>#N/A</v>
      </c>
      <c r="D219" s="50" t="e">
        <f>VLOOKUP(A219,'DATA for 227'!$B:$J,8,FALSE)</f>
        <v>#N/A</v>
      </c>
      <c r="E219" s="50" t="e">
        <f>VLOOKUP($A219,'DATA for 227'!$B:$Y,9,FALSE)</f>
        <v>#N/A</v>
      </c>
      <c r="F219" s="50"/>
    </row>
    <row r="220" spans="1:6" x14ac:dyDescent="0.3">
      <c r="A220" s="119" t="s">
        <v>553</v>
      </c>
      <c r="B220" s="75">
        <v>1</v>
      </c>
      <c r="C220" s="50" t="str">
        <f>VLOOKUP(A220,'DATA for 227'!$B:$J,7,FALSE)</f>
        <v>manufacturing (palletizing and de-paletizing)</v>
      </c>
      <c r="D220" s="50" t="str">
        <f>VLOOKUP(A220,'DATA for 227'!$B:$J,8,FALSE)</f>
        <v>Error 404</v>
      </c>
      <c r="E220" s="50" t="str">
        <f>VLOOKUP($A220,'DATA for 227'!$B:$Y,9,FALSE)</f>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v>
      </c>
      <c r="F220" s="50"/>
    </row>
    <row r="221" spans="1:6" x14ac:dyDescent="0.3">
      <c r="A221" s="12" t="s">
        <v>512</v>
      </c>
      <c r="B221" s="75">
        <v>1</v>
      </c>
      <c r="C221" s="50" t="e">
        <f>VLOOKUP(A221,'DATA for 227'!$B:$J,7,FALSE)</f>
        <v>#N/A</v>
      </c>
      <c r="D221" s="50" t="e">
        <f>VLOOKUP(A221,'DATA for 227'!$B:$J,8,FALSE)</f>
        <v>#N/A</v>
      </c>
      <c r="E221" s="50" t="e">
        <f>VLOOKUP($A221,'DATA for 227'!$B:$Y,9,FALSE)</f>
        <v>#N/A</v>
      </c>
      <c r="F221" s="50"/>
    </row>
    <row r="222" spans="1:6" x14ac:dyDescent="0.3">
      <c r="A222" s="119" t="s">
        <v>510</v>
      </c>
      <c r="B222" s="75">
        <v>1</v>
      </c>
      <c r="C222" s="50" t="str">
        <f>VLOOKUP(A222,'DATA for 227'!$B:$J,7,FALSE)</f>
        <v>manufacturing (plastic packaging)</v>
      </c>
      <c r="D222" s="50" t="str">
        <f>VLOOKUP(A222,'DATA for 227'!$B:$J,8,FALSE)</f>
        <v>bottle and closures</v>
      </c>
      <c r="E222" s="50" t="str">
        <f>VLOOKUP($A222,'DATA for 227'!$B:$Y,9,FALSE)</f>
        <v>Drug Plastics &amp; Glass Co, Inc. is a leading manufacturer of plastic packaging serving the needs of healthcare customers world-wide by providing proprietary package development, innovative packaging solutions and superior quality products and service.</v>
      </c>
      <c r="F222" s="50"/>
    </row>
    <row r="223" spans="1:6" x14ac:dyDescent="0.3">
      <c r="A223" s="12" t="s">
        <v>413</v>
      </c>
      <c r="B223" s="75">
        <v>1</v>
      </c>
      <c r="C223" s="50" t="e">
        <f>VLOOKUP(A223,'DATA for 227'!$B:$J,7,FALSE)</f>
        <v>#N/A</v>
      </c>
      <c r="D223" s="50" t="e">
        <f>VLOOKUP(A223,'DATA for 227'!$B:$J,8,FALSE)</f>
        <v>#N/A</v>
      </c>
      <c r="E223" s="50" t="e">
        <f>VLOOKUP($A223,'DATA for 227'!$B:$Y,9,FALSE)</f>
        <v>#N/A</v>
      </c>
      <c r="F223" s="50"/>
    </row>
    <row r="224" spans="1:6" x14ac:dyDescent="0.3">
      <c r="A224" s="119" t="s">
        <v>411</v>
      </c>
      <c r="B224" s="75">
        <v>1</v>
      </c>
      <c r="C224" s="50" t="str">
        <f>VLOOKUP(A224,'DATA for 227'!$B:$J,7,FALSE)</f>
        <v>manufacturing (plastic)</v>
      </c>
      <c r="D224" s="50" t="str">
        <f>VLOOKUP(A224,'DATA for 227'!$B:$J,8,FALSE)</f>
        <v>Product ideas: Binders &amp; Tabs, Envelopes and Folders, Gift Boxes, License Plates, Pillow Packs, Specialty, Tote Boxes</v>
      </c>
      <c r="E224" s="50" t="str">
        <f>VLOOKUP($A224,'DATA for 227'!$B:$Y,9,FALSE)</f>
        <v>Crawford Industries, a customer-oriented U.S. manufacturer offers its clients plastic products that offer a positive differentiating factor. </v>
      </c>
      <c r="F224" s="50"/>
    </row>
    <row r="225" spans="1:6" x14ac:dyDescent="0.3">
      <c r="A225" s="12" t="s">
        <v>401</v>
      </c>
      <c r="B225" s="75">
        <v>1</v>
      </c>
      <c r="C225" s="50" t="e">
        <f>VLOOKUP(A225,'DATA for 227'!$B:$J,7,FALSE)</f>
        <v>#N/A</v>
      </c>
      <c r="D225" s="50" t="e">
        <f>VLOOKUP(A225,'DATA for 227'!$B:$J,8,FALSE)</f>
        <v>#N/A</v>
      </c>
      <c r="E225" s="50" t="e">
        <f>VLOOKUP($A225,'DATA for 227'!$B:$Y,9,FALSE)</f>
        <v>#N/A</v>
      </c>
      <c r="F225" s="50"/>
    </row>
    <row r="226" spans="1:6" x14ac:dyDescent="0.3">
      <c r="A226" s="119" t="s">
        <v>399</v>
      </c>
      <c r="B226" s="75">
        <v>1</v>
      </c>
      <c r="C226" s="50" t="str">
        <f>VLOOKUP(A226,'DATA for 227'!$B:$J,7,FALSE)</f>
        <v>Manufacturing (process equipment and automation systems)</v>
      </c>
      <c r="D226" s="50" t="str">
        <f>VLOOKUP(A226,'DATA for 227'!$B:$J,8,FALSE)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226" s="50" t="str">
        <f>VLOOKUP($A226,'DATA for 227'!$B:$Y,9,FALSE)</f>
        <v>CPM is the world's leading provider of process equipment and automation systems.</v>
      </c>
      <c r="F226" s="50"/>
    </row>
    <row r="227" spans="1:6" x14ac:dyDescent="0.3">
      <c r="A227" s="12" t="s">
        <v>822</v>
      </c>
      <c r="B227" s="75">
        <v>2</v>
      </c>
      <c r="C227" s="50" t="e">
        <f>VLOOKUP(A227,'DATA for 227'!$B:$J,7,FALSE)</f>
        <v>#N/A</v>
      </c>
      <c r="D227" s="50" t="e">
        <f>VLOOKUP(A227,'DATA for 227'!$B:$J,8,FALSE)</f>
        <v>#N/A</v>
      </c>
      <c r="E227" s="50" t="e">
        <f>VLOOKUP($A227,'DATA for 227'!$B:$Y,9,FALSE)</f>
        <v>#N/A</v>
      </c>
      <c r="F227" s="50"/>
    </row>
    <row r="228" spans="1:6" x14ac:dyDescent="0.3">
      <c r="A228" s="119" t="s">
        <v>821</v>
      </c>
      <c r="B228" s="75">
        <v>2</v>
      </c>
      <c r="C228" s="50" t="str">
        <f>VLOOKUP(A228,'DATA for 227'!$B:$J,7,FALSE)</f>
        <v>Manufacturing and consultant services</v>
      </c>
      <c r="D228" s="50" t="str">
        <f>VLOOKUP(A228,'DATA for 227'!$B:$J,8,FALSE)</f>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v>
      </c>
      <c r="E228" s="50" t="str">
        <f>VLOOKUP($A228,'DATA for 227'!$B:$Y,9,FALSE)</f>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v>
      </c>
      <c r="F228" s="50"/>
    </row>
    <row r="229" spans="1:6" x14ac:dyDescent="0.3">
      <c r="A229" s="12" t="s">
        <v>432</v>
      </c>
      <c r="B229" s="75">
        <v>1</v>
      </c>
      <c r="C229" s="50" t="e">
        <f>VLOOKUP(A229,'DATA for 227'!$B:$J,7,FALSE)</f>
        <v>#N/A</v>
      </c>
      <c r="D229" s="50" t="e">
        <f>VLOOKUP(A229,'DATA for 227'!$B:$J,8,FALSE)</f>
        <v>#N/A</v>
      </c>
      <c r="E229" s="50" t="e">
        <f>VLOOKUP($A229,'DATA for 227'!$B:$Y,9,FALSE)</f>
        <v>#N/A</v>
      </c>
      <c r="F229" s="50"/>
    </row>
    <row r="230" spans="1:6" x14ac:dyDescent="0.3">
      <c r="A230" s="119" t="s">
        <v>430</v>
      </c>
      <c r="B230" s="75">
        <v>1</v>
      </c>
      <c r="C230" s="50" t="str">
        <f>VLOOKUP(A230,'DATA for 227'!$B:$J,7,FALSE)</f>
        <v>manufacturing and consultants</v>
      </c>
      <c r="D230" s="50" t="str">
        <f>VLOOKUP(A230,'DATA for 227'!$B:$J,8,FALSE)</f>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v>
      </c>
      <c r="E230" s="50" t="str">
        <f>VLOOKUP($A230,'DATA for 227'!$B:$Y,9,FALSE)</f>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v>
      </c>
      <c r="F230" s="50"/>
    </row>
    <row r="231" spans="1:6" x14ac:dyDescent="0.3">
      <c r="A231" s="12" t="s">
        <v>272</v>
      </c>
      <c r="B231" s="75">
        <v>1</v>
      </c>
      <c r="C231" s="50" t="e">
        <f>VLOOKUP(A231,'DATA for 227'!$B:$J,7,FALSE)</f>
        <v>#N/A</v>
      </c>
      <c r="D231" s="50" t="e">
        <f>VLOOKUP(A231,'DATA for 227'!$B:$J,8,FALSE)</f>
        <v>#N/A</v>
      </c>
      <c r="E231" s="50" t="e">
        <f>VLOOKUP($A231,'DATA for 227'!$B:$Y,9,FALSE)</f>
        <v>#N/A</v>
      </c>
      <c r="F231" s="50"/>
    </row>
    <row r="232" spans="1:6" x14ac:dyDescent="0.3">
      <c r="A232" s="119" t="s">
        <v>270</v>
      </c>
      <c r="B232" s="75">
        <v>1</v>
      </c>
      <c r="C232" s="50" t="str">
        <f>VLOOKUP(A232,'DATA for 227'!$B:$J,7,FALSE)</f>
        <v>Manufacturing and developing electronic assemblies</v>
      </c>
      <c r="D232" s="50" t="str">
        <f>VLOOKUP(A232,'DATA for 227'!$B:$J,8,FALSE)</f>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v>
      </c>
      <c r="E232" s="50" t="str">
        <f>VLOOKUP($A232,'DATA for 227'!$B:$Y,9,FALSE)</f>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v>
      </c>
      <c r="F232" s="50"/>
    </row>
    <row r="233" spans="1:6" x14ac:dyDescent="0.3">
      <c r="A233" s="12" t="s">
        <v>505</v>
      </c>
      <c r="B233" s="75">
        <v>1</v>
      </c>
      <c r="C233" s="50" t="e">
        <f>VLOOKUP(A233,'DATA for 227'!$B:$J,7,FALSE)</f>
        <v>#N/A</v>
      </c>
      <c r="D233" s="50" t="e">
        <f>VLOOKUP(A233,'DATA for 227'!$B:$J,8,FALSE)</f>
        <v>#N/A</v>
      </c>
      <c r="E233" s="50" t="e">
        <f>VLOOKUP($A233,'DATA for 227'!$B:$Y,9,FALSE)</f>
        <v>#N/A</v>
      </c>
      <c r="F233" s="50"/>
    </row>
    <row r="234" spans="1:6" x14ac:dyDescent="0.3">
      <c r="A234" s="119" t="s">
        <v>503</v>
      </c>
      <c r="B234" s="75">
        <v>1</v>
      </c>
      <c r="C234" s="50" t="str">
        <f>VLOOKUP(A234,'DATA for 227'!$B:$J,7,FALSE)</f>
        <v>Manufacturing and marketing (air filters)</v>
      </c>
      <c r="D234" s="50" t="str">
        <f>VLOOKUP(A234,'DATA for 227'!$B:$J,8,FALSE)</f>
        <v>AEROSPACE &amp; DEFENSE, BULK FLUID STORAGE, COMPRESSOR, COMPRESSED AIR &amp; GAS, DISK DRIVE, ENGINE &amp; VEHICLE, GAS TURBINE, HYDRAULICSI, NDUSTRIAL DUST, FUME &amp; MISTMEMBRANES, PROCESS, PRODUCTION PRINTINGS, EMICONDUCTOR, VENTING</v>
      </c>
      <c r="E234" s="50" t="str">
        <f>VLOOKUP($A234,'DATA for 227'!$B:$Y,9,FALSE)</f>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v>
      </c>
      <c r="F234" s="50"/>
    </row>
    <row r="235" spans="1:6" x14ac:dyDescent="0.3">
      <c r="A235" s="12" t="s">
        <v>838</v>
      </c>
      <c r="B235" s="75">
        <v>1</v>
      </c>
      <c r="C235" s="50" t="e">
        <f>VLOOKUP(A235,'DATA for 227'!$B:$J,7,FALSE)</f>
        <v>#N/A</v>
      </c>
      <c r="D235" s="50" t="e">
        <f>VLOOKUP(A235,'DATA for 227'!$B:$J,8,FALSE)</f>
        <v>#N/A</v>
      </c>
      <c r="E235" s="50" t="e">
        <f>VLOOKUP($A235,'DATA for 227'!$B:$Y,9,FALSE)</f>
        <v>#N/A</v>
      </c>
      <c r="F235" s="50"/>
    </row>
    <row r="236" spans="1:6" x14ac:dyDescent="0.3">
      <c r="A236" s="119" t="s">
        <v>837</v>
      </c>
      <c r="B236" s="75">
        <v>1</v>
      </c>
      <c r="C236" s="50" t="str">
        <f>VLOOKUP(A236,'DATA for 227'!$B:$J,7,FALSE)</f>
        <v>manufacturing and R&amp;D center</v>
      </c>
      <c r="D236" s="50" t="str">
        <f>VLOOKUP(A236,'DATA for 227'!$B:$J,8,FALSE)</f>
        <v>Services employed: waterjet cutting, cnc machining, cnc bending, cnc punching, welding, tube bending and fabrication, design and CAD, composites manufacturing</v>
      </c>
      <c r="E236" s="50" t="str">
        <f>VLOOKUP($A236,'DATA for 227'!$B:$Y,9,FALSE)</f>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v>
      </c>
      <c r="F236" s="50"/>
    </row>
    <row r="237" spans="1:6" x14ac:dyDescent="0.3">
      <c r="A237" s="12" t="s">
        <v>257</v>
      </c>
      <c r="B237" s="75">
        <v>1</v>
      </c>
      <c r="C237" s="50" t="e">
        <f>VLOOKUP(A237,'DATA for 227'!$B:$J,7,FALSE)</f>
        <v>#N/A</v>
      </c>
      <c r="D237" s="50" t="e">
        <f>VLOOKUP(A237,'DATA for 227'!$B:$J,8,FALSE)</f>
        <v>#N/A</v>
      </c>
      <c r="E237" s="50" t="e">
        <f>VLOOKUP($A237,'DATA for 227'!$B:$Y,9,FALSE)</f>
        <v>#N/A</v>
      </c>
      <c r="F237" s="50"/>
    </row>
    <row r="238" spans="1:6" x14ac:dyDescent="0.3">
      <c r="A238" s="119" t="s">
        <v>255</v>
      </c>
      <c r="B238" s="75">
        <v>1</v>
      </c>
      <c r="C238" s="50" t="str">
        <f>VLOOKUP(A238,'DATA for 227'!$B:$J,7,FALSE)</f>
        <v>Manufacturing and services</v>
      </c>
      <c r="D238" s="50" t="str">
        <f>VLOOKUP(A238,'DATA for 227'!$B:$J,8,FALSE)</f>
        <v xml:space="preserve">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v>
      </c>
      <c r="E238" s="50" t="str">
        <f>VLOOKUP($A238,'DATA for 227'!$B:$Y,9,FALSE)</f>
        <v>Butler’s mission is to become the supplier of choice for premier companies in the Aerospace, Defense and Federal markets, by providing intrinsic value through a flexible business model.</v>
      </c>
      <c r="F238" s="50"/>
    </row>
    <row r="239" spans="1:6" x14ac:dyDescent="0.3">
      <c r="A239" s="12" t="s">
        <v>1057</v>
      </c>
      <c r="B239" s="75">
        <v>1</v>
      </c>
      <c r="C239" s="50" t="e">
        <f>VLOOKUP(A239,'DATA for 227'!$B:$J,7,FALSE)</f>
        <v>#N/A</v>
      </c>
      <c r="D239" s="50" t="e">
        <f>VLOOKUP(A239,'DATA for 227'!$B:$J,8,FALSE)</f>
        <v>#N/A</v>
      </c>
      <c r="E239" s="50" t="e">
        <f>VLOOKUP($A239,'DATA for 227'!$B:$Y,9,FALSE)</f>
        <v>#N/A</v>
      </c>
      <c r="F239" s="50"/>
    </row>
    <row r="240" spans="1:6" x14ac:dyDescent="0.3">
      <c r="A240" s="119" t="s">
        <v>1055</v>
      </c>
      <c r="B240" s="75">
        <v>1</v>
      </c>
      <c r="C240" s="50" t="str">
        <f>VLOOKUP(A240,'DATA for 227'!$B:$J,7,FALSE)</f>
        <v>manufacturing(edu. Instrumentation)</v>
      </c>
      <c r="D240" s="50" t="str">
        <f>VLOOKUP(A240,'DATA for 227'!$B:$J,8,FALSE)</f>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v>
      </c>
      <c r="E240" s="50" t="str">
        <f>VLOOKUP($A240,'DATA for 227'!$B:$Y,9,FALSE)</f>
        <v> psychophysiological instrumentation for schools and university laboratories.</v>
      </c>
      <c r="F240" s="50"/>
    </row>
    <row r="241" spans="1:6" x14ac:dyDescent="0.3">
      <c r="A241" s="12" t="s">
        <v>311</v>
      </c>
      <c r="B241" s="75">
        <v>1</v>
      </c>
      <c r="C241" s="50" t="e">
        <f>VLOOKUP(A241,'DATA for 227'!$B:$J,7,FALSE)</f>
        <v>#N/A</v>
      </c>
      <c r="D241" s="50" t="e">
        <f>VLOOKUP(A241,'DATA for 227'!$B:$J,8,FALSE)</f>
        <v>#N/A</v>
      </c>
      <c r="E241" s="50" t="e">
        <f>VLOOKUP($A241,'DATA for 227'!$B:$Y,9,FALSE)</f>
        <v>#N/A</v>
      </c>
      <c r="F241" s="50"/>
    </row>
    <row r="242" spans="1:6" x14ac:dyDescent="0.3">
      <c r="A242" s="119" t="s">
        <v>309</v>
      </c>
      <c r="B242" s="75">
        <v>1</v>
      </c>
      <c r="C242" s="50" t="str">
        <f>VLOOKUP(A242,'DATA for 227'!$B:$J,7,FALSE)</f>
        <v>Manufacturing(esigns, develops, engineers, manufactures, markets and sells machinery, engines, financial products and insurance to customers via a worldwide dealer network.)</v>
      </c>
      <c r="D242" s="50" t="str">
        <f>VLOOKUP(A242,'DATA for 227'!$B:$J,8,FALSE)</f>
        <v xml:space="preserve">construction and mining equipment, diesel and natural gas engines, industrial gas turbines and diesel-electric locomotives. </v>
      </c>
      <c r="E242" s="50" t="str">
        <f>VLOOKUP($A242,'DATA for 227'!$B:$Y,9,FALSE)</f>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v>
      </c>
      <c r="F242" s="50"/>
    </row>
    <row r="243" spans="1:6" x14ac:dyDescent="0.3">
      <c r="A243" s="12" t="s">
        <v>910</v>
      </c>
      <c r="B243" s="75">
        <v>1</v>
      </c>
      <c r="C243" s="50" t="e">
        <f>VLOOKUP(A243,'DATA for 227'!$B:$J,7,FALSE)</f>
        <v>#N/A</v>
      </c>
      <c r="D243" s="50" t="e">
        <f>VLOOKUP(A243,'DATA for 227'!$B:$J,8,FALSE)</f>
        <v>#N/A</v>
      </c>
      <c r="E243" s="50" t="e">
        <f>VLOOKUP($A243,'DATA for 227'!$B:$Y,9,FALSE)</f>
        <v>#N/A</v>
      </c>
      <c r="F243" s="50"/>
    </row>
    <row r="244" spans="1:6" x14ac:dyDescent="0.3">
      <c r="A244" s="119" t="s">
        <v>908</v>
      </c>
      <c r="B244" s="75">
        <v>1</v>
      </c>
      <c r="C244" s="50" t="str">
        <f>VLOOKUP(A244,'DATA for 227'!$B:$J,7,FALSE)</f>
        <v>Manufacturing(microwave filters)</v>
      </c>
      <c r="D244" s="50" t="str">
        <f>VLOOKUP(A244,'DATA for 227'!$B:$J,8,FALSE)</f>
        <v>reconfigurable and static microwave filters</v>
      </c>
      <c r="E244" s="50" t="str">
        <f>VLOOKUP($A244,'DATA for 227'!$B:$Y,9,FALSE)</f>
        <v>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v>
      </c>
      <c r="F244" s="50"/>
    </row>
    <row r="245" spans="1:6" x14ac:dyDescent="0.3">
      <c r="A245" s="12" t="s">
        <v>939</v>
      </c>
      <c r="B245" s="75">
        <v>1</v>
      </c>
      <c r="C245" s="50" t="e">
        <f>VLOOKUP(A245,'DATA for 227'!$B:$J,7,FALSE)</f>
        <v>#N/A</v>
      </c>
      <c r="D245" s="50" t="e">
        <f>VLOOKUP(A245,'DATA for 227'!$B:$J,8,FALSE)</f>
        <v>#N/A</v>
      </c>
      <c r="E245" s="50" t="e">
        <f>VLOOKUP($A245,'DATA for 227'!$B:$Y,9,FALSE)</f>
        <v>#N/A</v>
      </c>
      <c r="F245" s="50"/>
    </row>
    <row r="246" spans="1:6" x14ac:dyDescent="0.3">
      <c r="A246" s="119" t="s">
        <v>937</v>
      </c>
      <c r="B246" s="75">
        <v>1</v>
      </c>
      <c r="C246" s="50" t="str">
        <f>VLOOKUP(A246,'DATA for 227'!$B:$J,7,FALSE)</f>
        <v>massage therapy</v>
      </c>
      <c r="D246" s="50" t="str">
        <f>VLOOKUP(A246,'DATA for 227'!$B:$J,8,FALSE)</f>
        <v>massages</v>
      </c>
      <c r="E246" s="50">
        <f>VLOOKUP($A246,'DATA for 227'!$B:$Y,9,FALSE)</f>
        <v>0</v>
      </c>
      <c r="F246" s="50"/>
    </row>
    <row r="247" spans="1:6" x14ac:dyDescent="0.3">
      <c r="A247" s="12" t="s">
        <v>158</v>
      </c>
      <c r="B247" s="75">
        <v>1</v>
      </c>
      <c r="C247" s="50" t="e">
        <f>VLOOKUP(A247,'DATA for 227'!$B:$J,7,FALSE)</f>
        <v>#N/A</v>
      </c>
      <c r="D247" s="50" t="e">
        <f>VLOOKUP(A247,'DATA for 227'!$B:$J,8,FALSE)</f>
        <v>#N/A</v>
      </c>
      <c r="E247" s="50" t="e">
        <f>VLOOKUP($A247,'DATA for 227'!$B:$Y,9,FALSE)</f>
        <v>#N/A</v>
      </c>
      <c r="F247" s="50"/>
    </row>
    <row r="248" spans="1:6" x14ac:dyDescent="0.3">
      <c r="A248" s="119" t="s">
        <v>156</v>
      </c>
      <c r="B248" s="75">
        <v>1</v>
      </c>
      <c r="C248" s="50" t="str">
        <f>VLOOKUP(A248,'DATA for 227'!$B:$J,7,FALSE)</f>
        <v>Memento creators</v>
      </c>
      <c r="D248" s="50" t="str">
        <f>VLOOKUP(A248,'DATA for 227'!$B:$J,8,FALSE)</f>
        <v>plaques, acrylics, name badges, flags, etc</v>
      </c>
      <c r="E248" s="50">
        <f>VLOOKUP($A248,'DATA for 227'!$B:$Y,9,FALSE)</f>
        <v>0</v>
      </c>
      <c r="F248" s="50"/>
    </row>
    <row r="249" spans="1:6" x14ac:dyDescent="0.3">
      <c r="A249" s="12" t="s">
        <v>425</v>
      </c>
      <c r="B249" s="75">
        <v>1</v>
      </c>
      <c r="C249" s="50" t="e">
        <f>VLOOKUP(A249,'DATA for 227'!$B:$J,7,FALSE)</f>
        <v>#N/A</v>
      </c>
      <c r="D249" s="50" t="e">
        <f>VLOOKUP(A249,'DATA for 227'!$B:$J,8,FALSE)</f>
        <v>#N/A</v>
      </c>
      <c r="E249" s="50" t="e">
        <f>VLOOKUP($A249,'DATA for 227'!$B:$Y,9,FALSE)</f>
        <v>#N/A</v>
      </c>
      <c r="F249" s="50"/>
    </row>
    <row r="250" spans="1:6" x14ac:dyDescent="0.3">
      <c r="A250" s="119" t="s">
        <v>423</v>
      </c>
      <c r="B250" s="75">
        <v>1</v>
      </c>
      <c r="C250" s="50" t="str">
        <f>VLOOKUP(A250,'DATA for 227'!$B:$J,7,FALSE)</f>
        <v>metal packaging solutions</v>
      </c>
      <c r="D250" s="50" t="str">
        <f>VLOOKUP(A250,'DATA for 227'!$B:$J,8,FALSE)</f>
        <v xml:space="preserve">Aerosol packaging, AEROSOL CANS, |BEVERAGE PACKAGING, |CLOSURES &amp; CAPPING, |FOOD CANS, |PROMOTIONAL PACKAGING, </v>
      </c>
      <c r="E250" s="50" t="str">
        <f>VLOOKUP($A250,'DATA for 227'!$B:$Y,9,FALSE)</f>
        <v xml:space="preserve">Here at Crown, we are passionate about helping our customers build their brands and connect with consumers around the world.We do this by delivering innovative packaging that offers significant value for brand owners, retailers and consumers alike. </v>
      </c>
      <c r="F250" s="50"/>
    </row>
    <row r="251" spans="1:6" x14ac:dyDescent="0.3">
      <c r="A251" s="12" t="s">
        <v>831</v>
      </c>
      <c r="B251" s="75">
        <v>2</v>
      </c>
      <c r="C251" s="50" t="e">
        <f>VLOOKUP(A251,'DATA for 227'!$B:$J,7,FALSE)</f>
        <v>#N/A</v>
      </c>
      <c r="D251" s="50" t="e">
        <f>VLOOKUP(A251,'DATA for 227'!$B:$J,8,FALSE)</f>
        <v>#N/A</v>
      </c>
      <c r="E251" s="50" t="e">
        <f>VLOOKUP($A251,'DATA for 227'!$B:$Y,9,FALSE)</f>
        <v>#N/A</v>
      </c>
      <c r="F251" s="50"/>
    </row>
    <row r="252" spans="1:6" x14ac:dyDescent="0.3">
      <c r="A252" s="119" t="s">
        <v>1023</v>
      </c>
      <c r="B252" s="75">
        <v>1</v>
      </c>
      <c r="C252" s="50" t="str">
        <f>VLOOKUP(A252,'DATA for 227'!$B:$J,7,FALSE)</f>
        <v>Metal stamping Manufacturers</v>
      </c>
      <c r="D252" s="50" t="str">
        <f>VLOOKUP(A252,'DATA for 227'!$B:$J,8,FALSE)</f>
        <v>same as the next one</v>
      </c>
      <c r="E252" s="50">
        <f>VLOOKUP($A252,'DATA for 227'!$B:$Y,9,FALSE)</f>
        <v>0</v>
      </c>
      <c r="F252" s="50"/>
    </row>
    <row r="253" spans="1:6" x14ac:dyDescent="0.3">
      <c r="A253" s="119" t="s">
        <v>830</v>
      </c>
      <c r="B253" s="75">
        <v>1</v>
      </c>
      <c r="C253" s="50" t="str">
        <f>VLOOKUP(A253,'DATA for 227'!$B:$J,7,FALSE)</f>
        <v>Metal stamping Manufacturers</v>
      </c>
      <c r="D253" s="50" t="str">
        <f>VLOOKUP(A253,'DATA for 227'!$B:$J,8,FALSE)</f>
        <v>Automotive, Electrical, Metal building, appliances, plumbing, decorative, communication, equipment, aircraft, government</v>
      </c>
      <c r="E253" s="50" t="str">
        <f>VLOOKUP($A253,'DATA for 227'!$B:$Y,9,FALSE)</f>
        <v>four slide machines, and basic raw materials are brass, steel, aluminium,  copper, alloys)</v>
      </c>
      <c r="F253" s="50"/>
    </row>
    <row r="254" spans="1:6" x14ac:dyDescent="0.3">
      <c r="A254" s="12" t="s">
        <v>984</v>
      </c>
      <c r="B254" s="75">
        <v>1</v>
      </c>
      <c r="C254" s="50" t="e">
        <f>VLOOKUP(A254,'DATA for 227'!$B:$J,7,FALSE)</f>
        <v>#N/A</v>
      </c>
      <c r="D254" s="50" t="e">
        <f>VLOOKUP(A254,'DATA for 227'!$B:$J,8,FALSE)</f>
        <v>#N/A</v>
      </c>
      <c r="E254" s="50" t="e">
        <f>VLOOKUP($A254,'DATA for 227'!$B:$Y,9,FALSE)</f>
        <v>#N/A</v>
      </c>
      <c r="F254" s="50"/>
    </row>
    <row r="255" spans="1:6" x14ac:dyDescent="0.3">
      <c r="A255" s="119" t="s">
        <v>982</v>
      </c>
      <c r="B255" s="75">
        <v>1</v>
      </c>
      <c r="C255" s="50" t="str">
        <f>VLOOKUP(A255,'DATA for 227'!$B:$J,7,FALSE)</f>
        <v>newspaper</v>
      </c>
      <c r="D255" s="50" t="str">
        <f>VLOOKUP(A255,'DATA for 227'!$B:$J,8,FALSE)</f>
        <v>Commercial, Industrial Wire Shelving Products, 
Standard Wire Containers and Carts, 
Custom Engineered Wire Containers and Carts, 
Industrial Powder Coating</v>
      </c>
      <c r="E255" s="50">
        <f>VLOOKUP($A255,'DATA for 227'!$B:$Y,9,FALSE)</f>
        <v>0</v>
      </c>
      <c r="F255" s="50"/>
    </row>
    <row r="256" spans="1:6" x14ac:dyDescent="0.3">
      <c r="A256" s="12" t="s">
        <v>688</v>
      </c>
      <c r="B256" s="75">
        <v>1</v>
      </c>
      <c r="C256" s="50" t="e">
        <f>VLOOKUP(A256,'DATA for 227'!$B:$J,7,FALSE)</f>
        <v>#N/A</v>
      </c>
      <c r="D256" s="50" t="e">
        <f>VLOOKUP(A256,'DATA for 227'!$B:$J,8,FALSE)</f>
        <v>#N/A</v>
      </c>
      <c r="E256" s="50" t="e">
        <f>VLOOKUP($A256,'DATA for 227'!$B:$Y,9,FALSE)</f>
        <v>#N/A</v>
      </c>
      <c r="F256" s="50"/>
    </row>
    <row r="257" spans="1:6" x14ac:dyDescent="0.3">
      <c r="A257" s="119" t="s">
        <v>686</v>
      </c>
      <c r="B257" s="75">
        <v>1</v>
      </c>
      <c r="C257" s="50" t="str">
        <f>VLOOKUP(A257,'DATA for 227'!$B:$J,7,FALSE)</f>
        <v>Non profit org</v>
      </c>
      <c r="D257" s="50" t="str">
        <f>VLOOKUP(A257,'DATA for 227'!$B:$J,8,FALSE)</f>
        <v>Specialities: Economic Development, Workforce Development, Downtown Development, Capitol Resources, Quality of Life, and Chamber of Commerce</v>
      </c>
      <c r="E257" s="50" t="str">
        <f>VLOOKUP($A257,'DATA for 227'!$B:$Y,9,FALSE)</f>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v>
      </c>
      <c r="F257" s="50"/>
    </row>
    <row r="258" spans="1:6" x14ac:dyDescent="0.3">
      <c r="A258" s="12" t="s">
        <v>865</v>
      </c>
      <c r="B258" s="75">
        <v>1</v>
      </c>
      <c r="C258" s="50" t="e">
        <f>VLOOKUP(A258,'DATA for 227'!$B:$J,7,FALSE)</f>
        <v>#N/A</v>
      </c>
      <c r="D258" s="50" t="e">
        <f>VLOOKUP(A258,'DATA for 227'!$B:$J,8,FALSE)</f>
        <v>#N/A</v>
      </c>
      <c r="E258" s="50" t="e">
        <f>VLOOKUP($A258,'DATA for 227'!$B:$Y,9,FALSE)</f>
        <v>#N/A</v>
      </c>
      <c r="F258" s="50"/>
    </row>
    <row r="259" spans="1:6" x14ac:dyDescent="0.3">
      <c r="A259" s="119" t="s">
        <v>864</v>
      </c>
      <c r="B259" s="75">
        <v>1</v>
      </c>
      <c r="C259" s="50" t="str">
        <f>VLOOKUP(A259,'DATA for 227'!$B:$J,7,FALSE)</f>
        <v>Non-captive die casting company </v>
      </c>
      <c r="D259" s="50" t="str">
        <f>VLOOKUP(A259,'DATA for 227'!$B:$J,8,FALSE)</f>
        <v>Services done in the companmy: Pre-production, die-casting, finishing, machining, quality check and coating</v>
      </c>
      <c r="E259" s="50" t="str">
        <f>VLOOKUP($A259,'DATA for 227'!$B:$Y,9,FALSE)</f>
        <v>S.U.S. Die Casting was formed in 1946. S.U.S. is reportedly the oldest non-captive die casting company in Indiana. S.U.S. has established partnerships with leading tooling manufacturers both domestically and internationally to provide our customers with solutions to best meet their needs.</v>
      </c>
      <c r="F259" s="50"/>
    </row>
    <row r="260" spans="1:6" x14ac:dyDescent="0.3">
      <c r="A260" s="12" t="s">
        <v>579</v>
      </c>
      <c r="B260" s="75">
        <v>1</v>
      </c>
      <c r="C260" s="50" t="e">
        <f>VLOOKUP(A260,'DATA for 227'!$B:$J,7,FALSE)</f>
        <v>#N/A</v>
      </c>
      <c r="D260" s="50" t="e">
        <f>VLOOKUP(A260,'DATA for 227'!$B:$J,8,FALSE)</f>
        <v>#N/A</v>
      </c>
      <c r="E260" s="50" t="e">
        <f>VLOOKUP($A260,'DATA for 227'!$B:$Y,9,FALSE)</f>
        <v>#N/A</v>
      </c>
      <c r="F260" s="50"/>
    </row>
    <row r="261" spans="1:6" x14ac:dyDescent="0.3">
      <c r="A261" s="119" t="s">
        <v>577</v>
      </c>
      <c r="B261" s="75">
        <v>1</v>
      </c>
      <c r="C261" s="50" t="str">
        <f>VLOOKUP(A261,'DATA for 227'!$B:$J,7,FALSE)</f>
        <v>Nutrionist</v>
      </c>
      <c r="D261" s="50">
        <f>VLOOKUP(A261,'DATA for 227'!$B:$J,8,FALSE)</f>
        <v>0</v>
      </c>
      <c r="E261" s="50">
        <f>VLOOKUP($A261,'DATA for 227'!$B:$Y,9,FALSE)</f>
        <v>0</v>
      </c>
      <c r="F261" s="50"/>
    </row>
    <row r="262" spans="1:6" x14ac:dyDescent="0.3">
      <c r="A262" s="12" t="s">
        <v>211</v>
      </c>
      <c r="B262" s="75">
        <v>1</v>
      </c>
      <c r="C262" s="50" t="e">
        <f>VLOOKUP(A262,'DATA for 227'!$B:$J,7,FALSE)</f>
        <v>#N/A</v>
      </c>
      <c r="D262" s="50" t="e">
        <f>VLOOKUP(A262,'DATA for 227'!$B:$J,8,FALSE)</f>
        <v>#N/A</v>
      </c>
      <c r="E262" s="50" t="e">
        <f>VLOOKUP($A262,'DATA for 227'!$B:$Y,9,FALSE)</f>
        <v>#N/A</v>
      </c>
      <c r="F262" s="50"/>
    </row>
    <row r="263" spans="1:6" x14ac:dyDescent="0.3">
      <c r="A263" s="119" t="s">
        <v>209</v>
      </c>
      <c r="B263" s="75">
        <v>1</v>
      </c>
      <c r="C263" s="50" t="str">
        <f>VLOOKUP(A263,'DATA for 227'!$B:$J,7,FALSE)</f>
        <v>nutritional supplements</v>
      </c>
      <c r="D263" s="50" t="str">
        <f>VLOOKUP(A263,'DATA for 227'!$B:$J,8,FALSE)</f>
        <v>calcium, magnesium, etc</v>
      </c>
      <c r="E263" s="50">
        <f>VLOOKUP($A263,'DATA for 227'!$B:$Y,9,FALSE)</f>
        <v>0</v>
      </c>
      <c r="F263" s="50"/>
    </row>
    <row r="264" spans="1:6" x14ac:dyDescent="0.3">
      <c r="A264" s="12" t="s">
        <v>124</v>
      </c>
      <c r="B264" s="75">
        <v>6</v>
      </c>
      <c r="C264" s="50" t="e">
        <f>VLOOKUP(A264,'DATA for 227'!$B:$J,7,FALSE)</f>
        <v>#N/A</v>
      </c>
      <c r="D264" s="50" t="e">
        <f>VLOOKUP(A264,'DATA for 227'!$B:$J,8,FALSE)</f>
        <v>#N/A</v>
      </c>
      <c r="E264" s="50" t="e">
        <f>VLOOKUP($A264,'DATA for 227'!$B:$Y,9,FALSE)</f>
        <v>#N/A</v>
      </c>
      <c r="F264" s="50"/>
    </row>
    <row r="265" spans="1:6" x14ac:dyDescent="0.3">
      <c r="A265" s="119" t="s">
        <v>122</v>
      </c>
      <c r="B265" s="75">
        <v>1</v>
      </c>
      <c r="C265" s="50" t="str">
        <f>VLOOKUP(A265,'DATA for 227'!$B:$J,7,FALSE)</f>
        <v>OEM</v>
      </c>
      <c r="D265" s="50" t="str">
        <f>VLOOKUP(A265,'DATA for 227'!$B:$J,8,FALSE)</f>
        <v>Parts are made out of any of these materials: Aluminum, Beryllium Copper, Brass, Cold Rolled Steel, Copper, Hot Rolled Steel, Phosphorus Bronze, Spring Steel, Stainless Steel and any pre-plated material.</v>
      </c>
      <c r="E265" s="50" t="str">
        <f>VLOOKUP($A265,'DATA for 227'!$B:$Y,9,FALSE)</f>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v>
      </c>
      <c r="F265" s="50"/>
    </row>
    <row r="266" spans="1:6" x14ac:dyDescent="0.3">
      <c r="A266" s="119" t="s">
        <v>148</v>
      </c>
      <c r="B266" s="75">
        <v>1</v>
      </c>
      <c r="C266" s="50" t="str">
        <f>VLOOKUP(A266,'DATA for 227'!$B:$J,7,FALSE)</f>
        <v>OEM</v>
      </c>
      <c r="D266" s="50" t="str">
        <f>VLOOKUP(A266,'DATA for 227'!$B:$J,8,FALSE)</f>
        <v>For automotive, defense and commercial transportation</v>
      </c>
      <c r="E266" s="50" t="str">
        <f>VLOOKUP($A266,'DATA for 227'!$B:$Y,9,FALSE)</f>
        <v>From materials science that breaks the barriers of possibility, to precision engineering that solves the toughest challenges, Arconic helps transform the way we fly, drive, build and power.</v>
      </c>
      <c r="F266" s="50"/>
    </row>
    <row r="267" spans="1:6" x14ac:dyDescent="0.3">
      <c r="A267" s="119" t="s">
        <v>287</v>
      </c>
      <c r="B267" s="75">
        <v>1</v>
      </c>
      <c r="C267" s="50" t="str">
        <f>VLOOKUP(A267,'DATA for 227'!$B:$J,7,FALSE)</f>
        <v>OEM</v>
      </c>
      <c r="D267" s="50" t="str">
        <f>VLOOKUP(A267,'DATA for 227'!$B:$J,8,FALSE)</f>
        <v>Products: windshields, side glass, rear quarter glass, rear glass, roof glass. Services: Tool Design, Component Design, Full CAD Capability, Simulation (FEA, Optical, HUD), Anechoic Chamber Broad Spectrum Antenna Design, Product Launch Management Utilizing a Proven Stage Gate Processes</v>
      </c>
      <c r="E267" s="50" t="str">
        <f>VLOOKUP($A267,'DATA for 227'!$B:$Y,9,FALSE)</f>
        <v xml:space="preserve">Customers: Audi Bentley BMW Chrysler Ford GM Honda Hyundai Jaguar Kia Lamborghini Lincoln Mercedes-Benz Nissan Peugeot Porsche Subaru Toyota Volkswagen; GO-TO supplier of world's automotive </v>
      </c>
      <c r="F267" s="50"/>
    </row>
    <row r="268" spans="1:6" x14ac:dyDescent="0.3">
      <c r="A268" s="119" t="s">
        <v>464</v>
      </c>
      <c r="B268" s="75">
        <v>2</v>
      </c>
      <c r="C268" s="50" t="str">
        <f>VLOOKUP(A268,'DATA for 227'!$B:$J,7,FALSE)</f>
        <v>OEM</v>
      </c>
      <c r="D268" s="50" t="str">
        <f>VLOOKUP(A268,'DATA for 227'!$B:$J,8,FALSE)</f>
        <v>Air Products and Timers, Auxiliary Generators, Cab Cooling &amp; Heating, Dynamic Braking Resistors, Locomotive Cooling Fan Assemblies, Locomotive Motor-Driven Air Compressors, Miscellaneous Mechanical, Motor, Pole pieces</v>
      </c>
      <c r="E268" s="50" t="str">
        <f>VLOOKUP($A268,'DATA for 227'!$B:$Y,9,FALSE)</f>
        <v>Dayton-Phoenix is the OEM for EMD locomotive resistors, which translates to a best-in-class part with life-cycle cost reductions for you.</v>
      </c>
      <c r="F268" s="50"/>
    </row>
    <row r="269" spans="1:6" x14ac:dyDescent="0.3">
      <c r="A269" s="119" t="s">
        <v>807</v>
      </c>
      <c r="B269" s="75">
        <v>1</v>
      </c>
      <c r="C269" s="50" t="str">
        <f>VLOOKUP(A269,'DATA for 227'!$B:$J,7,FALSE)</f>
        <v>OEM</v>
      </c>
      <c r="D269" s="50" t="str">
        <f>VLOOKUP(A269,'DATA for 227'!$B:$J,8,FALSE)</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E269" s="50" t="str">
        <f>VLOOKUP($A269,'DATA for 227'!$B:$Y,9,FALSE)</f>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v>
      </c>
      <c r="F269" s="50"/>
    </row>
    <row r="270" spans="1:6" x14ac:dyDescent="0.3">
      <c r="A270" s="12" t="s">
        <v>366</v>
      </c>
      <c r="B270" s="75">
        <v>1</v>
      </c>
      <c r="C270" s="50" t="e">
        <f>VLOOKUP(A270,'DATA for 227'!$B:$J,7,FALSE)</f>
        <v>#N/A</v>
      </c>
      <c r="D270" s="50" t="e">
        <f>VLOOKUP(A270,'DATA for 227'!$B:$J,8,FALSE)</f>
        <v>#N/A</v>
      </c>
      <c r="E270" s="50" t="e">
        <f>VLOOKUP($A270,'DATA for 227'!$B:$Y,9,FALSE)</f>
        <v>#N/A</v>
      </c>
      <c r="F270" s="50"/>
    </row>
    <row r="271" spans="1:6" x14ac:dyDescent="0.3">
      <c r="A271" s="119" t="s">
        <v>364</v>
      </c>
      <c r="B271" s="75">
        <v>1</v>
      </c>
      <c r="C271" s="50" t="str">
        <f>VLOOKUP(A271,'DATA for 227'!$B:$J,7,FALSE)</f>
        <v>P.I Agency</v>
      </c>
      <c r="D271" s="50" t="str">
        <f>VLOOKUP(A271,'DATA for 227'!$B:$J,8,FALSE)</f>
        <v>Services: Litigation preparation, Claim and fraud investigations, investigative services.</v>
      </c>
      <c r="E271" s="50" t="str">
        <f>VLOOKUP($A271,'DATA for 227'!$B:$Y,9,FALSE)</f>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v>
      </c>
      <c r="F271" s="50"/>
    </row>
    <row r="272" spans="1:6" x14ac:dyDescent="0.3">
      <c r="A272" s="12" t="s">
        <v>181</v>
      </c>
      <c r="B272" s="75">
        <v>1</v>
      </c>
      <c r="C272" s="50" t="e">
        <f>VLOOKUP(A272,'DATA for 227'!$B:$J,7,FALSE)</f>
        <v>#N/A</v>
      </c>
      <c r="D272" s="50" t="e">
        <f>VLOOKUP(A272,'DATA for 227'!$B:$J,8,FALSE)</f>
        <v>#N/A</v>
      </c>
      <c r="E272" s="50" t="e">
        <f>VLOOKUP($A272,'DATA for 227'!$B:$Y,9,FALSE)</f>
        <v>#N/A</v>
      </c>
      <c r="F272" s="50"/>
    </row>
    <row r="273" spans="1:6" x14ac:dyDescent="0.3">
      <c r="A273" s="119" t="s">
        <v>179</v>
      </c>
      <c r="B273" s="75">
        <v>1</v>
      </c>
      <c r="C273" s="50" t="str">
        <f>VLOOKUP(A273,'DATA for 227'!$B:$J,7,FALSE)</f>
        <v>packaging services</v>
      </c>
      <c r="D273" s="50" t="str">
        <f>VLOOKUP(A273,'DATA for 227'!$B:$J,8,FALSE)</f>
        <v>Ball Corporation is a provider of metal packaging for beverages, foods and household products, and of aerospace and other technologies and services to commercial and governmental customers.</v>
      </c>
      <c r="E273" s="50">
        <f>VLOOKUP($A273,'DATA for 227'!$B:$Y,9,FALSE)</f>
        <v>0</v>
      </c>
      <c r="F273" s="50"/>
    </row>
    <row r="274" spans="1:6" x14ac:dyDescent="0.3">
      <c r="A274" s="12" t="s">
        <v>895</v>
      </c>
      <c r="B274" s="75">
        <v>1</v>
      </c>
      <c r="C274" s="50" t="e">
        <f>VLOOKUP(A274,'DATA for 227'!$B:$J,7,FALSE)</f>
        <v>#N/A</v>
      </c>
      <c r="D274" s="50" t="e">
        <f>VLOOKUP(A274,'DATA for 227'!$B:$J,8,FALSE)</f>
        <v>#N/A</v>
      </c>
      <c r="E274" s="50" t="e">
        <f>VLOOKUP($A274,'DATA for 227'!$B:$Y,9,FALSE)</f>
        <v>#N/A</v>
      </c>
      <c r="F274" s="50"/>
    </row>
    <row r="275" spans="1:6" x14ac:dyDescent="0.3">
      <c r="A275" s="119" t="s">
        <v>894</v>
      </c>
      <c r="B275" s="75">
        <v>1</v>
      </c>
      <c r="C275" s="50" t="str">
        <f>VLOOKUP(A275,'DATA for 227'!$B:$J,7,FALSE)</f>
        <v>pallets manufacturer</v>
      </c>
      <c r="D275" s="50" t="str">
        <f>VLOOKUP(A275,'DATA for 227'!$B:$J,8,FALSE)</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E275" s="50" t="str">
        <f>VLOOKUP($A275,'DATA for 227'!$B:$Y,9,FALSE)</f>
        <v>Whallon equipment can be found in diverse industries handling different products such as cans, cases, PET bottles, bowls, glass, paint, adhesives, filters, resins, bathtubs, and light bulbs.</v>
      </c>
      <c r="F275" s="50"/>
    </row>
    <row r="276" spans="1:6" x14ac:dyDescent="0.3">
      <c r="A276" s="12" t="s">
        <v>493</v>
      </c>
      <c r="B276" s="75">
        <v>1</v>
      </c>
      <c r="C276" s="50" t="e">
        <f>VLOOKUP(A276,'DATA for 227'!$B:$J,7,FALSE)</f>
        <v>#N/A</v>
      </c>
      <c r="D276" s="50" t="e">
        <f>VLOOKUP(A276,'DATA for 227'!$B:$J,8,FALSE)</f>
        <v>#N/A</v>
      </c>
      <c r="E276" s="50" t="e">
        <f>VLOOKUP($A276,'DATA for 227'!$B:$Y,9,FALSE)</f>
        <v>#N/A</v>
      </c>
      <c r="F276" s="50"/>
    </row>
    <row r="277" spans="1:6" x14ac:dyDescent="0.3">
      <c r="A277" s="119" t="s">
        <v>491</v>
      </c>
      <c r="B277" s="75">
        <v>1</v>
      </c>
      <c r="C277" s="50" t="str">
        <f>VLOOKUP(A277,'DATA for 227'!$B:$J,7,FALSE)</f>
        <v>partent law consulting firm</v>
      </c>
      <c r="D277" s="50" t="str">
        <f>VLOOKUP(A277,'DATA for 227'!$B:$J,8,FALSE)</f>
        <v>We have a particular focus on chemical and biological patents and other related intellectual property matters</v>
      </c>
      <c r="E277" s="50" t="str">
        <f>VLOOKUP($A277,'DATA for 227'!$B:$Y,9,FALSE)</f>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v>
      </c>
      <c r="F277" s="50"/>
    </row>
    <row r="278" spans="1:6" x14ac:dyDescent="0.3">
      <c r="A278" s="12" t="s">
        <v>987</v>
      </c>
      <c r="B278" s="75">
        <v>1</v>
      </c>
      <c r="C278" s="50" t="e">
        <f>VLOOKUP(A278,'DATA for 227'!$B:$J,7,FALSE)</f>
        <v>#N/A</v>
      </c>
      <c r="D278" s="50" t="e">
        <f>VLOOKUP(A278,'DATA for 227'!$B:$J,8,FALSE)</f>
        <v>#N/A</v>
      </c>
      <c r="E278" s="50" t="e">
        <f>VLOOKUP($A278,'DATA for 227'!$B:$Y,9,FALSE)</f>
        <v>#N/A</v>
      </c>
      <c r="F278" s="50"/>
    </row>
    <row r="279" spans="1:6" x14ac:dyDescent="0.3">
      <c r="A279" s="119" t="s">
        <v>985</v>
      </c>
      <c r="B279" s="75">
        <v>1</v>
      </c>
      <c r="C279" s="50" t="str">
        <f>VLOOKUP(A279,'DATA for 227'!$B:$J,7,FALSE)</f>
        <v>peer reviewed journal</v>
      </c>
      <c r="D279" s="50">
        <f>VLOOKUP(A279,'DATA for 227'!$B:$J,8,FALSE)</f>
        <v>0</v>
      </c>
      <c r="E279" s="50">
        <f>VLOOKUP($A279,'DATA for 227'!$B:$Y,9,FALSE)</f>
        <v>0</v>
      </c>
      <c r="F279" s="50"/>
    </row>
    <row r="280" spans="1:6" x14ac:dyDescent="0.3">
      <c r="A280" s="12" t="s">
        <v>130</v>
      </c>
      <c r="B280" s="75">
        <v>1</v>
      </c>
      <c r="C280" s="50" t="e">
        <f>VLOOKUP(A280,'DATA for 227'!$B:$J,7,FALSE)</f>
        <v>#N/A</v>
      </c>
      <c r="D280" s="50" t="e">
        <f>VLOOKUP(A280,'DATA for 227'!$B:$J,8,FALSE)</f>
        <v>#N/A</v>
      </c>
      <c r="E280" s="50" t="e">
        <f>VLOOKUP($A280,'DATA for 227'!$B:$Y,9,FALSE)</f>
        <v>#N/A</v>
      </c>
      <c r="F280" s="50"/>
    </row>
    <row r="281" spans="1:6" x14ac:dyDescent="0.3">
      <c r="A281" s="119" t="s">
        <v>128</v>
      </c>
      <c r="B281" s="75">
        <v>1</v>
      </c>
      <c r="C281" s="50" t="str">
        <f>VLOOKUP(A281,'DATA for 227'!$B:$J,7,FALSE)</f>
        <v>Pharmaceutical services</v>
      </c>
      <c r="D281" s="50" t="str">
        <f>VLOOKUP(A281,'DATA for 227'!$B:$J,8,FALSE)</f>
        <v>analytical services, drug sbstance, drug product and delivery , biochemistry services</v>
      </c>
      <c r="E281" s="50" t="str">
        <f>VLOOKUP($A281,'DATA for 227'!$B:$Y,9,FALSE)</f>
        <v>SSCI, A Division of AMRI provides comprehensive cGMP solid state chemistry research and analytical services to the pharmaceutical industry</v>
      </c>
      <c r="F281" s="50"/>
    </row>
    <row r="282" spans="1:6" x14ac:dyDescent="0.3">
      <c r="A282" s="12" t="s">
        <v>934</v>
      </c>
      <c r="B282" s="75">
        <v>1</v>
      </c>
      <c r="C282" s="50" t="e">
        <f>VLOOKUP(A282,'DATA for 227'!$B:$J,7,FALSE)</f>
        <v>#N/A</v>
      </c>
      <c r="D282" s="50" t="e">
        <f>VLOOKUP(A282,'DATA for 227'!$B:$J,8,FALSE)</f>
        <v>#N/A</v>
      </c>
      <c r="E282" s="50" t="e">
        <f>VLOOKUP($A282,'DATA for 227'!$B:$Y,9,FALSE)</f>
        <v>#N/A</v>
      </c>
      <c r="F282" s="50"/>
    </row>
    <row r="283" spans="1:6" x14ac:dyDescent="0.3">
      <c r="A283" s="119" t="s">
        <v>932</v>
      </c>
      <c r="B283" s="75">
        <v>1</v>
      </c>
      <c r="C283" s="50" t="str">
        <f>VLOOKUP(A283,'DATA for 227'!$B:$J,7,FALSE)</f>
        <v>plating service</v>
      </c>
      <c r="D283" s="50" t="str">
        <f>VLOOKUP(A283,'DATA for 227'!$B:$J,8,FALSE)</f>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v>
      </c>
      <c r="E283" s="50">
        <f>VLOOKUP($A283,'DATA for 227'!$B:$Y,9,FALSE)</f>
        <v>0</v>
      </c>
      <c r="F283" s="50"/>
    </row>
    <row r="284" spans="1:6" x14ac:dyDescent="0.3">
      <c r="A284" s="12" t="s">
        <v>916</v>
      </c>
      <c r="B284" s="75">
        <v>1</v>
      </c>
      <c r="C284" s="50" t="e">
        <f>VLOOKUP(A284,'DATA for 227'!$B:$J,7,FALSE)</f>
        <v>#N/A</v>
      </c>
      <c r="D284" s="50" t="e">
        <f>VLOOKUP(A284,'DATA for 227'!$B:$J,8,FALSE)</f>
        <v>#N/A</v>
      </c>
      <c r="E284" s="50" t="e">
        <f>VLOOKUP($A284,'DATA for 227'!$B:$Y,9,FALSE)</f>
        <v>#N/A</v>
      </c>
      <c r="F284" s="50"/>
    </row>
    <row r="285" spans="1:6" x14ac:dyDescent="0.3">
      <c r="A285" s="119" t="s">
        <v>914</v>
      </c>
      <c r="B285" s="75">
        <v>1</v>
      </c>
      <c r="C285" s="50" t="str">
        <f>VLOOKUP(A285,'DATA for 227'!$B:$J,7,FALSE)</f>
        <v>Pork manufacturing</v>
      </c>
      <c r="D285" s="50" t="str">
        <f>VLOOKUP(A285,'DATA for 227'!$B:$J,8,FALSE)</f>
        <v>retail PL: Bacon, sliced boneless ham, boneless ham ,spiral sliced ham, ham steak, ring bolona; foodservice PL: Bacon, pork, ham, deli meats, sausage, pizza toppings</v>
      </c>
      <c r="E285" s="50" t="str">
        <f>VLOOKUP($A285,'DATA for 227'!$B:$Y,9,FALSE)</f>
        <v>We’re a fully integrated pork company operating entirely within the heart of the Midwest</v>
      </c>
      <c r="F285" s="50"/>
    </row>
    <row r="286" spans="1:6" x14ac:dyDescent="0.3">
      <c r="A286" s="12" t="s">
        <v>448</v>
      </c>
      <c r="B286" s="75">
        <v>1</v>
      </c>
      <c r="C286" s="50" t="e">
        <f>VLOOKUP(A286,'DATA for 227'!$B:$J,7,FALSE)</f>
        <v>#N/A</v>
      </c>
      <c r="D286" s="50" t="e">
        <f>VLOOKUP(A286,'DATA for 227'!$B:$J,8,FALSE)</f>
        <v>#N/A</v>
      </c>
      <c r="E286" s="50" t="e">
        <f>VLOOKUP($A286,'DATA for 227'!$B:$Y,9,FALSE)</f>
        <v>#N/A</v>
      </c>
      <c r="F286" s="50"/>
    </row>
    <row r="287" spans="1:6" x14ac:dyDescent="0.3">
      <c r="A287" s="119" t="s">
        <v>446</v>
      </c>
      <c r="B287" s="75">
        <v>1</v>
      </c>
      <c r="C287" s="50" t="str">
        <f>VLOOKUP(A287,'DATA for 227'!$B:$J,7,FALSE)</f>
        <v>printing, mailing and promoting services</v>
      </c>
      <c r="D287" s="50" t="str">
        <f>VLOOKUP(A287,'DATA for 227'!$B:$J,8,FALSE)</f>
        <v>Design, , Finishing, , Mailing, , Printing, , Promotions</v>
      </c>
      <c r="E287" s="50" t="str">
        <f>VLOOKUP($A287,'DATA for 227'!$B:$Y,9,FALSE)</f>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v>
      </c>
      <c r="F287" s="50"/>
    </row>
    <row r="288" spans="1:6" x14ac:dyDescent="0.3">
      <c r="A288" s="12" t="s">
        <v>950</v>
      </c>
      <c r="B288" s="75">
        <v>1</v>
      </c>
      <c r="C288" s="50" t="e">
        <f>VLOOKUP(A288,'DATA for 227'!$B:$J,7,FALSE)</f>
        <v>#N/A</v>
      </c>
      <c r="D288" s="50" t="e">
        <f>VLOOKUP(A288,'DATA for 227'!$B:$J,8,FALSE)</f>
        <v>#N/A</v>
      </c>
      <c r="E288" s="50" t="e">
        <f>VLOOKUP($A288,'DATA for 227'!$B:$Y,9,FALSE)</f>
        <v>#N/A</v>
      </c>
      <c r="F288" s="50"/>
    </row>
    <row r="289" spans="1:6" x14ac:dyDescent="0.3">
      <c r="A289" s="119" t="s">
        <v>948</v>
      </c>
      <c r="B289" s="75">
        <v>1</v>
      </c>
      <c r="C289" s="50" t="str">
        <f>VLOOKUP(A289,'DATA for 227'!$B:$J,7,FALSE)</f>
        <v>puplp and paper company</v>
      </c>
      <c r="D289" s="50" t="str">
        <f>VLOOKUP(A289,'DATA for 227'!$B:$J,8,FALSE)</f>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v>
      </c>
      <c r="E289" s="50" t="str">
        <f>VLOOKUP($A289,'DATA for 227'!$B:$Y,9,FALSE)</f>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v>
      </c>
      <c r="F289" s="50"/>
    </row>
    <row r="290" spans="1:6" x14ac:dyDescent="0.3">
      <c r="A290" s="12" t="s">
        <v>33</v>
      </c>
      <c r="B290" s="75">
        <v>1</v>
      </c>
      <c r="C290" s="50" t="e">
        <f>VLOOKUP(A290,'DATA for 227'!$B:$J,7,FALSE)</f>
        <v>#N/A</v>
      </c>
      <c r="D290" s="50" t="e">
        <f>VLOOKUP(A290,'DATA for 227'!$B:$J,8,FALSE)</f>
        <v>#N/A</v>
      </c>
      <c r="E290" s="50" t="e">
        <f>VLOOKUP($A290,'DATA for 227'!$B:$Y,9,FALSE)</f>
        <v>#N/A</v>
      </c>
      <c r="F290" s="50"/>
    </row>
    <row r="291" spans="1:6" x14ac:dyDescent="0.3">
      <c r="A291" s="119" t="s">
        <v>29</v>
      </c>
      <c r="B291" s="75">
        <v>1</v>
      </c>
      <c r="C291" s="50" t="str">
        <f>VLOOKUP(A291,'DATA for 227'!$B:$J,7,FALSE)</f>
        <v>Religion</v>
      </c>
      <c r="D291" s="50" t="str">
        <f>VLOOKUP(A291,'DATA for 227'!$B:$J,8,FALSE)</f>
        <v>-</v>
      </c>
      <c r="E291" s="50" t="str">
        <f>VLOOKUP($A291,'DATA for 227'!$B:$Y,9,FALSE)</f>
        <v>An unclassified, single location business; Annual revenue = 146483 and # of employees = 2; https://www.manta.com/c/mr4mtqn/3-point-connection-inc</v>
      </c>
      <c r="F291" s="50"/>
    </row>
    <row r="292" spans="1:6" x14ac:dyDescent="0.3">
      <c r="A292" s="12" t="s">
        <v>1051</v>
      </c>
      <c r="B292" s="75">
        <v>1</v>
      </c>
      <c r="C292" s="50" t="e">
        <f>VLOOKUP(A292,'DATA for 227'!$B:$J,7,FALSE)</f>
        <v>#N/A</v>
      </c>
      <c r="D292" s="50" t="e">
        <f>VLOOKUP(A292,'DATA for 227'!$B:$J,8,FALSE)</f>
        <v>#N/A</v>
      </c>
      <c r="E292" s="50" t="e">
        <f>VLOOKUP($A292,'DATA for 227'!$B:$Y,9,FALSE)</f>
        <v>#N/A</v>
      </c>
      <c r="F292" s="50"/>
    </row>
    <row r="293" spans="1:6" x14ac:dyDescent="0.3">
      <c r="A293" s="119" t="s">
        <v>1049</v>
      </c>
      <c r="B293" s="75">
        <v>1</v>
      </c>
      <c r="C293" s="50" t="str">
        <f>VLOOKUP(A293,'DATA for 227'!$B:$J,7,FALSE)</f>
        <v>Religious school in Lafayette, Indiana</v>
      </c>
      <c r="D293" s="50">
        <f>VLOOKUP(A293,'DATA for 227'!$B:$J,8,FALSE)</f>
        <v>0</v>
      </c>
      <c r="E293" s="50">
        <f>VLOOKUP($A293,'DATA for 227'!$B:$Y,9,FALSE)</f>
        <v>0</v>
      </c>
      <c r="F293" s="50"/>
    </row>
    <row r="294" spans="1:6" x14ac:dyDescent="0.3">
      <c r="A294" s="12" t="s">
        <v>793</v>
      </c>
      <c r="B294" s="75">
        <v>1</v>
      </c>
      <c r="C294" s="50" t="e">
        <f>VLOOKUP(A294,'DATA for 227'!$B:$J,7,FALSE)</f>
        <v>#N/A</v>
      </c>
      <c r="D294" s="50" t="e">
        <f>VLOOKUP(A294,'DATA for 227'!$B:$J,8,FALSE)</f>
        <v>#N/A</v>
      </c>
      <c r="E294" s="50" t="e">
        <f>VLOOKUP($A294,'DATA for 227'!$B:$Y,9,FALSE)</f>
        <v>#N/A</v>
      </c>
      <c r="F294" s="50"/>
    </row>
    <row r="295" spans="1:6" x14ac:dyDescent="0.3">
      <c r="A295" s="119" t="s">
        <v>791</v>
      </c>
      <c r="B295" s="75">
        <v>1</v>
      </c>
      <c r="C295" s="50" t="str">
        <f>VLOOKUP(A295,'DATA for 227'!$B:$J,7,FALSE)</f>
        <v>research center</v>
      </c>
      <c r="D295" s="50" t="str">
        <f>VLOOKUP(A295,'DATA for 227'!$B:$J,8,FALSE)</f>
        <v>Advancced propulsion technology</v>
      </c>
      <c r="E295" s="50" t="str">
        <f>VLOOKUP($A295,'DATA for 227'!$B:$Y,9,FALSE)</f>
        <v>IN Space LLC, located in the Purdue Research Park in West Lafayette, IN, was formed in 2003 to research, develop and design advanced propulsion technologies for space exploration, space commercialization and national defense.</v>
      </c>
      <c r="F295" s="50"/>
    </row>
    <row r="296" spans="1:6" x14ac:dyDescent="0.3">
      <c r="A296" s="12" t="s">
        <v>90</v>
      </c>
      <c r="B296" s="75">
        <v>1</v>
      </c>
      <c r="C296" s="50" t="e">
        <f>VLOOKUP(A296,'DATA for 227'!$B:$J,7,FALSE)</f>
        <v>#N/A</v>
      </c>
      <c r="D296" s="50" t="e">
        <f>VLOOKUP(A296,'DATA for 227'!$B:$J,8,FALSE)</f>
        <v>#N/A</v>
      </c>
      <c r="E296" s="50" t="e">
        <f>VLOOKUP($A296,'DATA for 227'!$B:$Y,9,FALSE)</f>
        <v>#N/A</v>
      </c>
      <c r="F296" s="50"/>
    </row>
    <row r="297" spans="1:6" x14ac:dyDescent="0.3">
      <c r="A297" s="119" t="s">
        <v>88</v>
      </c>
      <c r="B297" s="75">
        <v>1</v>
      </c>
      <c r="C297" s="50" t="str">
        <f>VLOOKUP(A297,'DATA for 227'!$B:$J,7,FALSE)</f>
        <v>Research Labs</v>
      </c>
      <c r="D297" s="50">
        <f>VLOOKUP(A297,'DATA for 227'!$B:$J,8,FALSE)</f>
        <v>0</v>
      </c>
      <c r="E297" s="50" t="str">
        <f>VLOOKUP($A297,'DATA for 227'!$B:$Y,9,FALSE)</f>
        <v>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v>
      </c>
      <c r="F297" s="50"/>
    </row>
    <row r="298" spans="1:6" x14ac:dyDescent="0.3">
      <c r="A298" s="12" t="s">
        <v>678</v>
      </c>
      <c r="B298" s="75">
        <v>3</v>
      </c>
      <c r="C298" s="50" t="e">
        <f>VLOOKUP(A298,'DATA for 227'!$B:$J,7,FALSE)</f>
        <v>#N/A</v>
      </c>
      <c r="D298" s="50" t="e">
        <f>VLOOKUP(A298,'DATA for 227'!$B:$J,8,FALSE)</f>
        <v>#N/A</v>
      </c>
      <c r="E298" s="50" t="e">
        <f>VLOOKUP($A298,'DATA for 227'!$B:$Y,9,FALSE)</f>
        <v>#N/A</v>
      </c>
      <c r="F298" s="50"/>
    </row>
    <row r="299" spans="1:6" x14ac:dyDescent="0.3">
      <c r="A299" s="119" t="s">
        <v>676</v>
      </c>
      <c r="B299" s="75">
        <v>1</v>
      </c>
      <c r="C299" s="50" t="str">
        <f>VLOOKUP(A299,'DATA for 227'!$B:$J,7,FALSE)</f>
        <v>Retail store (IN);</v>
      </c>
      <c r="D299" s="50" t="str">
        <f>VLOOKUP(A299,'DATA for 227'!$B:$J,8,FALSE)</f>
        <v>cabinetry, plumbing fixtures, furniture, lighting, bath, countertop, decorative tile, accessories, flooring</v>
      </c>
      <c r="E299" s="50" t="str">
        <f>VLOOKUP($A299,'DATA for 227'!$B:$Y,9,FALSE)</f>
        <v>From concept to completion, our TEAM will partner with you to achieve your plans. Our projects include kitchens, baths, closets, offices, mud rooms, custom furniture, and so much more.</v>
      </c>
      <c r="F299" s="50"/>
    </row>
    <row r="300" spans="1:6" x14ac:dyDescent="0.3">
      <c r="A300" s="119" t="s">
        <v>994</v>
      </c>
      <c r="B300" s="75">
        <v>1</v>
      </c>
      <c r="C300" s="50" t="str">
        <f>VLOOKUP(A300,'DATA for 227'!$B:$J,7,FALSE)</f>
        <v>Retail store (IN);</v>
      </c>
      <c r="D300" s="50">
        <f>VLOOKUP(A300,'DATA for 227'!$B:$J,8,FALSE)</f>
        <v>0</v>
      </c>
      <c r="E300" s="50" t="str">
        <f>VLOOKUP($A300,'DATA for 227'!$B:$Y,9,FALSE)</f>
        <v>furniture store in Indiana</v>
      </c>
      <c r="F300" s="50"/>
    </row>
    <row r="301" spans="1:6" x14ac:dyDescent="0.3">
      <c r="A301" s="119" t="s">
        <v>1041</v>
      </c>
      <c r="B301" s="75">
        <v>1</v>
      </c>
      <c r="C301" s="50" t="str">
        <f>VLOOKUP(A301,'DATA for 227'!$B:$J,7,FALSE)</f>
        <v>Retail store (IN);</v>
      </c>
      <c r="D301" s="50">
        <f>VLOOKUP(A301,'DATA for 227'!$B:$J,8,FALSE)</f>
        <v>0</v>
      </c>
      <c r="E301" s="50" t="str">
        <f>VLOOKUP($A301,'DATA for 227'!$B:$Y,9,FALSE)</f>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v>
      </c>
      <c r="F301" s="50"/>
    </row>
    <row r="302" spans="1:6" x14ac:dyDescent="0.3">
      <c r="A302" s="12" t="s">
        <v>654</v>
      </c>
      <c r="B302" s="75">
        <v>1</v>
      </c>
      <c r="C302" s="50" t="e">
        <f>VLOOKUP(A302,'DATA for 227'!$B:$J,7,FALSE)</f>
        <v>#N/A</v>
      </c>
      <c r="D302" s="50" t="e">
        <f>VLOOKUP(A302,'DATA for 227'!$B:$J,8,FALSE)</f>
        <v>#N/A</v>
      </c>
      <c r="E302" s="50" t="e">
        <f>VLOOKUP($A302,'DATA for 227'!$B:$Y,9,FALSE)</f>
        <v>#N/A</v>
      </c>
      <c r="F302" s="50"/>
    </row>
    <row r="303" spans="1:6" x14ac:dyDescent="0.3">
      <c r="A303" s="119" t="s">
        <v>652</v>
      </c>
      <c r="B303" s="75">
        <v>1</v>
      </c>
      <c r="C303" s="50" t="str">
        <f>VLOOKUP(A303,'DATA for 227'!$B:$J,7,FALSE)</f>
        <v>Retailer store</v>
      </c>
      <c r="D303" s="50" t="str">
        <f>VLOOKUP(A303,'DATA for 227'!$B:$J,8,FALSE)</f>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v>
      </c>
      <c r="E303" s="50" t="str">
        <f>VLOOKUP($A303,'DATA for 227'!$B:$Y,9,FALSE)</f>
        <v>GEO® Specialty Chemicals, Inc. is known as a world leader in providing high-quality, cost-effective specialty chemicals.</v>
      </c>
      <c r="F303" s="50"/>
    </row>
    <row r="304" spans="1:6" x14ac:dyDescent="0.3">
      <c r="A304" s="12" t="s">
        <v>404</v>
      </c>
      <c r="B304" s="75">
        <v>2</v>
      </c>
      <c r="C304" s="50" t="e">
        <f>VLOOKUP(A304,'DATA for 227'!$B:$J,7,FALSE)</f>
        <v>#N/A</v>
      </c>
      <c r="D304" s="50" t="e">
        <f>VLOOKUP(A304,'DATA for 227'!$B:$J,8,FALSE)</f>
        <v>#N/A</v>
      </c>
      <c r="E304" s="50" t="e">
        <f>VLOOKUP($A304,'DATA for 227'!$B:$Y,9,FALSE)</f>
        <v>#N/A</v>
      </c>
      <c r="F304" s="50"/>
    </row>
    <row r="305" spans="1:6" x14ac:dyDescent="0.3">
      <c r="A305" s="119" t="s">
        <v>402</v>
      </c>
      <c r="B305" s="75">
        <v>1</v>
      </c>
      <c r="C305" s="50" t="str">
        <f>VLOOKUP(A305,'DATA for 227'!$B:$J,7,FALSE)</f>
        <v>retailers</v>
      </c>
      <c r="D305" s="50" t="str">
        <f>VLOOKUP(A305,'DATA for 227'!$B:$J,8,FALSE)</f>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v>
      </c>
      <c r="E305" s="50" t="str">
        <f>VLOOKUP($A305,'DATA for 227'!$B:$Y,9,FALSE)</f>
        <v>they sell filters.</v>
      </c>
      <c r="F305" s="50"/>
    </row>
    <row r="306" spans="1:6" x14ac:dyDescent="0.3">
      <c r="A306" s="119" t="s">
        <v>407</v>
      </c>
      <c r="B306" s="75">
        <v>1</v>
      </c>
      <c r="C306" s="50" t="str">
        <f>VLOOKUP(A306,'DATA for 227'!$B:$J,7,FALSE)</f>
        <v>retailers</v>
      </c>
      <c r="D306" s="50" t="str">
        <f>VLOOKUP(A306,'DATA for 227'!$B:$J,8,FALSE)</f>
        <v>craft appliances: AIR CONTROL,COOKING,ACCESSORIES,KITCHEN CLEANUP,LAUNDRY,REFRIGERATION</v>
      </c>
      <c r="E306" s="50" t="str">
        <f>VLOOKUP($A306,'DATA for 227'!$B:$Y,9,FALSE)</f>
        <v xml:space="preserve">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v>
      </c>
      <c r="F306" s="50"/>
    </row>
    <row r="307" spans="1:6" x14ac:dyDescent="0.3">
      <c r="A307" s="12" t="s">
        <v>999</v>
      </c>
      <c r="B307" s="75">
        <v>1</v>
      </c>
      <c r="C307" s="50" t="e">
        <f>VLOOKUP(A307,'DATA for 227'!$B:$J,7,FALSE)</f>
        <v>#N/A</v>
      </c>
      <c r="D307" s="50" t="e">
        <f>VLOOKUP(A307,'DATA for 227'!$B:$J,8,FALSE)</f>
        <v>#N/A</v>
      </c>
      <c r="E307" s="50" t="e">
        <f>VLOOKUP($A307,'DATA for 227'!$B:$Y,9,FALSE)</f>
        <v>#N/A</v>
      </c>
      <c r="F307" s="50"/>
    </row>
    <row r="308" spans="1:6" x14ac:dyDescent="0.3">
      <c r="A308" s="119" t="s">
        <v>997</v>
      </c>
      <c r="B308" s="75">
        <v>1</v>
      </c>
      <c r="C308" s="50" t="str">
        <f>VLOOKUP(A308,'DATA for 227'!$B:$J,7,FALSE)</f>
        <v>Security provider</v>
      </c>
      <c r="D308" s="50" t="str">
        <f>VLOOKUP(A308,'DATA for 227'!$B:$J,8,FALSE)</f>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v>
      </c>
      <c r="E308" s="50" t="str">
        <f>VLOOKUP($A308,'DATA for 227'!$B:$Y,9,FALSE)</f>
        <v>We help protect essential business information &amp; materials for thousands of companies, ensuring compliance with regulations, uninterrupted security, saftey and peace of mind.</v>
      </c>
      <c r="F308" s="50"/>
    </row>
    <row r="309" spans="1:6" x14ac:dyDescent="0.3">
      <c r="A309" s="12" t="s">
        <v>784</v>
      </c>
      <c r="B309" s="75">
        <v>1</v>
      </c>
      <c r="C309" s="50" t="e">
        <f>VLOOKUP(A309,'DATA for 227'!$B:$J,7,FALSE)</f>
        <v>#N/A</v>
      </c>
      <c r="D309" s="50" t="e">
        <f>VLOOKUP(A309,'DATA for 227'!$B:$J,8,FALSE)</f>
        <v>#N/A</v>
      </c>
      <c r="E309" s="50" t="e">
        <f>VLOOKUP($A309,'DATA for 227'!$B:$Y,9,FALSE)</f>
        <v>#N/A</v>
      </c>
      <c r="F309" s="50"/>
    </row>
    <row r="310" spans="1:6" x14ac:dyDescent="0.3">
      <c r="A310" s="119" t="s">
        <v>782</v>
      </c>
      <c r="B310" s="75">
        <v>1</v>
      </c>
      <c r="C310" s="50" t="str">
        <f>VLOOKUP(A310,'DATA for 227'!$B:$J,7,FALSE)</f>
        <v>software company</v>
      </c>
      <c r="D310" s="50">
        <f>VLOOKUP(A310,'DATA for 227'!$B:$J,8,FALSE)</f>
        <v>0</v>
      </c>
      <c r="E310" s="50" t="str">
        <f>VLOOKUP($A310,'DATA for 227'!$B:$Y,9,FALSE)</f>
        <v>The VizSeek visual search engine lets you find products, parts, and drawings in your database using a photo or even a hand-sketch. Customers and partners: machine research, techsoft 3D, Snap36, Jovian, AFRL, DLA, USAie force</v>
      </c>
      <c r="F310" s="50"/>
    </row>
    <row r="311" spans="1:6" x14ac:dyDescent="0.3">
      <c r="A311" s="12" t="s">
        <v>475</v>
      </c>
      <c r="B311" s="75">
        <v>1</v>
      </c>
      <c r="C311" s="50" t="e">
        <f>VLOOKUP(A311,'DATA for 227'!$B:$J,7,FALSE)</f>
        <v>#N/A</v>
      </c>
      <c r="D311" s="50" t="e">
        <f>VLOOKUP(A311,'DATA for 227'!$B:$J,8,FALSE)</f>
        <v>#N/A</v>
      </c>
      <c r="E311" s="50" t="e">
        <f>VLOOKUP($A311,'DATA for 227'!$B:$Y,9,FALSE)</f>
        <v>#N/A</v>
      </c>
      <c r="F311" s="50"/>
    </row>
    <row r="312" spans="1:6" x14ac:dyDescent="0.3">
      <c r="A312" s="119" t="s">
        <v>473</v>
      </c>
      <c r="B312" s="75">
        <v>1</v>
      </c>
      <c r="C312" s="50" t="str">
        <f>VLOOKUP(A312,'DATA for 227'!$B:$J,7,FALSE)</f>
        <v>software developers</v>
      </c>
      <c r="D312" s="50">
        <f>VLOOKUP(A312,'DATA for 227'!$B:$J,8,FALSE)</f>
        <v>0</v>
      </c>
      <c r="E312" s="50" t="str">
        <f>VLOOKUP($A312,'DATA for 227'!$B:$Y,9,FALSE)</f>
        <v>At DelMar, we listen to our clients' ideas for being more innovative, more efficient, more profitable, and we bring those ideas into the real world. Building custom software can be a daunting task, especially for those who are not software developers by trade.</v>
      </c>
      <c r="F312" s="50"/>
    </row>
    <row r="313" spans="1:6" x14ac:dyDescent="0.3">
      <c r="A313" s="12" t="s">
        <v>346</v>
      </c>
      <c r="B313" s="75">
        <v>1</v>
      </c>
      <c r="C313" s="50" t="e">
        <f>VLOOKUP(A313,'DATA for 227'!$B:$J,7,FALSE)</f>
        <v>#N/A</v>
      </c>
      <c r="D313" s="50" t="e">
        <f>VLOOKUP(A313,'DATA for 227'!$B:$J,8,FALSE)</f>
        <v>#N/A</v>
      </c>
      <c r="E313" s="50" t="e">
        <f>VLOOKUP($A313,'DATA for 227'!$B:$Y,9,FALSE)</f>
        <v>#N/A</v>
      </c>
      <c r="F313" s="50"/>
    </row>
    <row r="314" spans="1:6" x14ac:dyDescent="0.3">
      <c r="A314" s="119" t="s">
        <v>344</v>
      </c>
      <c r="B314" s="75">
        <v>1</v>
      </c>
      <c r="C314" s="50" t="str">
        <f>VLOOKUP(A314,'DATA for 227'!$B:$J,7,FALSE)</f>
        <v>structural steel and plate fabricators - manufacturing</v>
      </c>
      <c r="D314" s="50" t="str">
        <f>VLOOKUP(A314,'DATA for 227'!$B:$J,8,FALSE)</f>
        <v>Projects: HI RISE, STADIUMS &amp; CONVENTION CENTER, COMMERCIAL, AIRPORTS, PROCESS, PULP &amp; PAPER, INDUSTRIAL, LEED CERTIFIED PROJECTS, HEALTHCARE &amp; HOSPITALS, POWER, UTILITY &amp; DUCTWORK</v>
      </c>
      <c r="E314" s="50" t="str">
        <f>VLOOKUP($A314,'DATA for 227'!$B:$Y,9,FALSE)</f>
        <v>Cives is one of the largest and most successful structural steel and plate fabricators in North America.</v>
      </c>
      <c r="F314" s="50"/>
    </row>
    <row r="315" spans="1:6" x14ac:dyDescent="0.3">
      <c r="A315" s="12" t="s">
        <v>355</v>
      </c>
      <c r="B315" s="75">
        <v>2</v>
      </c>
      <c r="C315" s="50" t="e">
        <f>VLOOKUP(A315,'DATA for 227'!$B:$J,7,FALSE)</f>
        <v>#N/A</v>
      </c>
      <c r="D315" s="50" t="e">
        <f>VLOOKUP(A315,'DATA for 227'!$B:$J,8,FALSE)</f>
        <v>#N/A</v>
      </c>
      <c r="E315" s="50" t="e">
        <f>VLOOKUP($A315,'DATA for 227'!$B:$Y,9,FALSE)</f>
        <v>#N/A</v>
      </c>
      <c r="F315" s="50"/>
    </row>
    <row r="316" spans="1:6" x14ac:dyDescent="0.3">
      <c r="A316" s="119" t="s">
        <v>353</v>
      </c>
      <c r="B316" s="75">
        <v>1</v>
      </c>
      <c r="C316" s="50" t="str">
        <f>VLOOKUP(A316,'DATA for 227'!$B:$J,7,FALSE)</f>
        <v>Suppliers (Truck equipment)</v>
      </c>
      <c r="D316" s="50" t="str">
        <f>VLOOKUP(A316,'DATA for 227'!$B:$J,8,FALSE)</f>
        <v> Products:, 1HARSH HOISTS, 2PLATFORMS &amp; BODIES, 3DUMP PACKAGES, 4PLOWS, 5SPREADERS, 6VAN EQUIPMENT, 7VAN BODIES, 8SERVICE BODIES, 9LIFT GATES, 10MISCELLANEOUS</v>
      </c>
      <c r="E316" s="50" t="str">
        <f>VLOOKUP($A316,'DATA for 227'!$B:$Y,9,FALSE)</f>
        <v>We are a full line truck equipment supplier in West Central Indiana. Customers: Harsh, Cadet Truck bodies, Warren Inc., Knapheide, Hendersen, Western, adrian Steel, Weather guard, Unicell, Ultimaster, Venturo, Liftmoore, Stellar.</v>
      </c>
      <c r="F316" s="50"/>
    </row>
    <row r="317" spans="1:6" x14ac:dyDescent="0.3">
      <c r="A317" s="119" t="s">
        <v>599</v>
      </c>
      <c r="B317" s="75">
        <v>1</v>
      </c>
      <c r="C317" s="50" t="str">
        <f>VLOOKUP(A317,'DATA for 227'!$B:$J,7,FALSE)</f>
        <v>Suppliers (Truck equipment)</v>
      </c>
      <c r="D317" s="50" t="str">
        <f>VLOOKUP(A317,'DATA for 227'!$B:$J,8,FALSE)</f>
        <v>Powertrain and motor parts</v>
      </c>
      <c r="E317" s="50" t="str">
        <f>VLOOKUP($A317,'DATA for 227'!$B:$Y,9,FALSE)</f>
        <v>Federal-Mogul LLC is an innovative and diversified global supplier of quality products, trusted brands and creative solutions to manufacturers of automotive, light commercial, heavy-duty and off-highway vehicles, as well as in power generation, aerospace, marine, rail and industrial. </v>
      </c>
      <c r="F317" s="50"/>
    </row>
    <row r="318" spans="1:6" x14ac:dyDescent="0.3">
      <c r="A318" s="12" t="s">
        <v>1004</v>
      </c>
      <c r="B318" s="75">
        <v>1</v>
      </c>
      <c r="C318" s="50" t="e">
        <f>VLOOKUP(A318,'DATA for 227'!$B:$J,7,FALSE)</f>
        <v>#N/A</v>
      </c>
      <c r="D318" s="50" t="e">
        <f>VLOOKUP(A318,'DATA for 227'!$B:$J,8,FALSE)</f>
        <v>#N/A</v>
      </c>
      <c r="E318" s="50" t="e">
        <f>VLOOKUP($A318,'DATA for 227'!$B:$Y,9,FALSE)</f>
        <v>#N/A</v>
      </c>
      <c r="F318" s="50"/>
    </row>
    <row r="319" spans="1:6" x14ac:dyDescent="0.3">
      <c r="A319" s="119" t="s">
        <v>1002</v>
      </c>
      <c r="B319" s="75">
        <v>1</v>
      </c>
      <c r="C319" s="50" t="str">
        <f>VLOOKUP(A319,'DATA for 227'!$B:$J,7,FALSE)</f>
        <v>Suppliers electrical equipment equipment)</v>
      </c>
      <c r="D319" s="50" t="str">
        <f>VLOOKUP(A319,'DATA for 227'!$B:$J,8,FALSE)</f>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v>
      </c>
      <c r="E319" s="50" t="str">
        <f>VLOOKUP($A319,'DATA for 227'!$B:$Y,9,FALSE)</f>
        <v>Since 1973, Kauffman Engineering, Inc. has grown from a single site wiring harness operation into a multi-location company with a highly respected role as a worldwide resource and supplier</v>
      </c>
      <c r="F319" s="50"/>
    </row>
    <row r="320" spans="1:6" x14ac:dyDescent="0.3">
      <c r="A320" s="12" t="s">
        <v>284</v>
      </c>
      <c r="B320" s="75">
        <v>1</v>
      </c>
      <c r="C320" s="50" t="e">
        <f>VLOOKUP(A320,'DATA for 227'!$B:$J,7,FALSE)</f>
        <v>#N/A</v>
      </c>
      <c r="D320" s="50" t="e">
        <f>VLOOKUP(A320,'DATA for 227'!$B:$J,8,FALSE)</f>
        <v>#N/A</v>
      </c>
      <c r="E320" s="50" t="e">
        <f>VLOOKUP($A320,'DATA for 227'!$B:$Y,9,FALSE)</f>
        <v>#N/A</v>
      </c>
      <c r="F320" s="50"/>
    </row>
    <row r="321" spans="1:6" x14ac:dyDescent="0.3">
      <c r="A321" s="119" t="s">
        <v>282</v>
      </c>
      <c r="B321" s="75">
        <v>1</v>
      </c>
      <c r="C321" s="50" t="str">
        <f>VLOOKUP(A321,'DATA for 227'!$B:$J,7,FALSE)</f>
        <v>trading, purchasing and distributing grain and other agricultural commodities</v>
      </c>
      <c r="D321" s="50" t="str">
        <f>VLOOKUP(A321,'DATA for 227'!$B:$J,8,FALSE)</f>
        <v>Solutions: Animal industry, Food and beverage, bioindustrial, food service, agriculture, risk management, meat and poultry, industrial, beauty, pharma, transportation</v>
      </c>
      <c r="E321" s="50" t="str">
        <f>VLOOKUP($A321,'DATA for 227'!$B:$Y,9,FALSE)</f>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v>
      </c>
      <c r="F321" s="50"/>
    </row>
    <row r="322" spans="1:6" x14ac:dyDescent="0.3">
      <c r="A322" s="12" t="s">
        <v>727</v>
      </c>
      <c r="B322" s="75">
        <v>1</v>
      </c>
      <c r="C322" s="50" t="e">
        <f>VLOOKUP(A322,'DATA for 227'!$B:$J,7,FALSE)</f>
        <v>#N/A</v>
      </c>
      <c r="D322" s="50" t="e">
        <f>VLOOKUP(A322,'DATA for 227'!$B:$J,8,FALSE)</f>
        <v>#N/A</v>
      </c>
      <c r="E322" s="50" t="e">
        <f>VLOOKUP($A322,'DATA for 227'!$B:$Y,9,FALSE)</f>
        <v>#N/A</v>
      </c>
      <c r="F322" s="50"/>
    </row>
    <row r="323" spans="1:6" x14ac:dyDescent="0.3">
      <c r="A323" s="119" t="s">
        <v>725</v>
      </c>
      <c r="B323" s="75">
        <v>1</v>
      </c>
      <c r="C323" s="50" t="str">
        <f>VLOOKUP(A323,'DATA for 227'!$B:$J,7,FALSE)</f>
        <v>transportation services</v>
      </c>
      <c r="D323" s="50">
        <f>VLOOKUP(A323,'DATA for 227'!$B:$J,8,FALSE)</f>
        <v>0</v>
      </c>
      <c r="E323" s="50" t="str">
        <f>VLOOKUP($A323,'DATA for 227'!$B:$Y,9,FALSE)</f>
        <v>The service is to provide transportation for those who need a means of getting to prearranged appointments, doctors’ appointments, dentists visits, airport trips, etc.</v>
      </c>
      <c r="F323" s="50"/>
    </row>
    <row r="324" spans="1:6" x14ac:dyDescent="0.3">
      <c r="A324" s="12" t="s">
        <v>316</v>
      </c>
      <c r="B324" s="75">
        <v>1</v>
      </c>
      <c r="C324" s="50" t="e">
        <f>VLOOKUP(A324,'DATA for 227'!$B:$J,7,FALSE)</f>
        <v>#N/A</v>
      </c>
      <c r="D324" s="50" t="e">
        <f>VLOOKUP(A324,'DATA for 227'!$B:$J,8,FALSE)</f>
        <v>#N/A</v>
      </c>
      <c r="E324" s="50" t="e">
        <f>VLOOKUP($A324,'DATA for 227'!$B:$Y,9,FALSE)</f>
        <v>#N/A</v>
      </c>
      <c r="F324" s="50"/>
    </row>
    <row r="325" spans="1:6" x14ac:dyDescent="0.3">
      <c r="A325" s="119" t="s">
        <v>314</v>
      </c>
      <c r="B325" s="75">
        <v>1</v>
      </c>
      <c r="C325" s="50" t="str">
        <f>VLOOKUP(A325,'DATA for 227'!$B:$J,7,FALSE)</f>
        <v>transportation suppliers</v>
      </c>
      <c r="D325" s="50" t="str">
        <f>VLOOKUP(A325,'DATA for 227'!$B:$J,8,FALSE)</f>
        <v xml:space="preserve">Railroad </v>
      </c>
      <c r="E325" s="50" t="str">
        <f>VLOOKUP($A325,'DATA for 227'!$B:$Y,9,FALSE)</f>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v>
      </c>
      <c r="F325" s="50"/>
    </row>
    <row r="326" spans="1:6" x14ac:dyDescent="0.3">
      <c r="A326" s="12" t="s">
        <v>855</v>
      </c>
      <c r="B326" s="75">
        <v>1</v>
      </c>
      <c r="C326" s="50" t="e">
        <f>VLOOKUP(A326,'DATA for 227'!$B:$J,7,FALSE)</f>
        <v>#N/A</v>
      </c>
      <c r="D326" s="50" t="e">
        <f>VLOOKUP(A326,'DATA for 227'!$B:$J,8,FALSE)</f>
        <v>#N/A</v>
      </c>
      <c r="E326" s="50" t="e">
        <f>VLOOKUP($A326,'DATA for 227'!$B:$Y,9,FALSE)</f>
        <v>#N/A</v>
      </c>
      <c r="F326" s="50"/>
    </row>
    <row r="327" spans="1:6" x14ac:dyDescent="0.3">
      <c r="A327" s="119" t="s">
        <v>854</v>
      </c>
      <c r="B327" s="75">
        <v>1</v>
      </c>
      <c r="C327" s="50" t="str">
        <f>VLOOKUP(A327,'DATA for 227'!$B:$J,7,FALSE)</f>
        <v>Truck Repair and Preventative Maintenance.</v>
      </c>
      <c r="D327" s="50" t="str">
        <f>VLOOKUP(A327,'DATA for 227'!$B:$J,8,FALSE)</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E327" s="50" t="str">
        <f>VLOOKUP($A327,'DATA for 227'!$B:$Y,9,FALSE)</f>
        <v>In Lafayette and Kokomo, Indiana RTE offers full service Truck Repair and Preventative Maintenance. With a combined total of 24 service bays we are more than prepared to execute your service needs in a professional and timely manner.</v>
      </c>
      <c r="F327" s="50"/>
    </row>
    <row r="328" spans="1:6" x14ac:dyDescent="0.3">
      <c r="A328" s="12" t="s">
        <v>1030</v>
      </c>
      <c r="B328" s="75">
        <v>1</v>
      </c>
      <c r="C328" s="50" t="e">
        <f>VLOOKUP(A328,'DATA for 227'!$B:$J,7,FALSE)</f>
        <v>#N/A</v>
      </c>
      <c r="D328" s="50" t="e">
        <f>VLOOKUP(A328,'DATA for 227'!$B:$J,8,FALSE)</f>
        <v>#N/A</v>
      </c>
      <c r="E328" s="50" t="e">
        <f>VLOOKUP($A328,'DATA for 227'!$B:$Y,9,FALSE)</f>
        <v>#N/A</v>
      </c>
      <c r="F328" s="50"/>
    </row>
    <row r="329" spans="1:6" x14ac:dyDescent="0.3">
      <c r="A329" s="119" t="s">
        <v>1029</v>
      </c>
      <c r="B329" s="75">
        <v>1</v>
      </c>
      <c r="C329" s="50" t="str">
        <f>VLOOKUP(A329,'DATA for 227'!$B:$J,7,FALSE)</f>
        <v>trucking company</v>
      </c>
      <c r="D329" s="50" t="str">
        <f>VLOOKUP(A329,'DATA for 227'!$B:$J,8,FALSE)</f>
        <v>No website</v>
      </c>
      <c r="E329" s="50">
        <f>VLOOKUP($A329,'DATA for 227'!$B:$Y,9,FALSE)</f>
        <v>0</v>
      </c>
      <c r="F329" s="50"/>
    </row>
    <row r="330" spans="1:6" x14ac:dyDescent="0.3">
      <c r="A330" s="12" t="s">
        <v>115</v>
      </c>
      <c r="B330" s="75">
        <v>1</v>
      </c>
      <c r="C330" s="50" t="e">
        <f>VLOOKUP(A330,'DATA for 227'!$B:$J,7,FALSE)</f>
        <v>#N/A</v>
      </c>
      <c r="D330" s="50" t="e">
        <f>VLOOKUP(A330,'DATA for 227'!$B:$J,8,FALSE)</f>
        <v>#N/A</v>
      </c>
      <c r="E330" s="50" t="e">
        <f>VLOOKUP($A330,'DATA for 227'!$B:$Y,9,FALSE)</f>
        <v>#N/A</v>
      </c>
      <c r="F330" s="50"/>
    </row>
    <row r="331" spans="1:6" x14ac:dyDescent="0.3">
      <c r="A331" s="119" t="s">
        <v>113</v>
      </c>
      <c r="B331" s="75">
        <v>1</v>
      </c>
      <c r="C331" s="50" t="str">
        <f>VLOOKUP(A331,'DATA for 227'!$B:$J,7,FALSE)</f>
        <v>web solutions</v>
      </c>
      <c r="D331" s="50">
        <f>VLOOKUP(A331,'DATA for 227'!$B:$J,8,FALSE)</f>
        <v>0</v>
      </c>
      <c r="E331" s="50" t="str">
        <f>VLOOKUP($A331,'DATA for 227'!$B:$Y,9,FALSE)</f>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v>
      </c>
      <c r="F331" s="50"/>
    </row>
    <row r="332" spans="1:6" x14ac:dyDescent="0.3">
      <c r="A332" s="12" t="s">
        <v>237</v>
      </c>
      <c r="B332" s="75">
        <v>1</v>
      </c>
      <c r="C332" s="50" t="e">
        <f>VLOOKUP(A332,'DATA for 227'!$B:$J,7,FALSE)</f>
        <v>#N/A</v>
      </c>
      <c r="D332" s="50" t="e">
        <f>VLOOKUP(A332,'DATA for 227'!$B:$J,8,FALSE)</f>
        <v>#N/A</v>
      </c>
      <c r="E332" s="50" t="e">
        <f>VLOOKUP($A332,'DATA for 227'!$B:$Y,9,FALSE)</f>
        <v>#N/A</v>
      </c>
      <c r="F332" s="50"/>
    </row>
    <row r="333" spans="1:6" x14ac:dyDescent="0.3">
      <c r="A333" s="119" t="s">
        <v>235</v>
      </c>
      <c r="B333" s="75">
        <v>1</v>
      </c>
      <c r="C333" s="50" t="str">
        <f>VLOOKUP(A333,'DATA for 227'!$B:$J,7,FALSE)</f>
        <v>wholesaler</v>
      </c>
      <c r="D333" s="50" t="str">
        <f>VLOOKUP(A333,'DATA for 227'!$B:$J,8,FALSE)</f>
        <v>footwear</v>
      </c>
      <c r="E333" s="50" t="str">
        <f>VLOOKUP($A333,'DATA for 227'!$B:$Y,9,FALSE)</f>
        <v>handcrafted footwears; We specialize in custom-fit boots, but also offer semi-custom sizes to provide instant gratification to our customers who just can’t wait.</v>
      </c>
      <c r="F333" s="50"/>
    </row>
    <row r="334" spans="1:6" x14ac:dyDescent="0.3">
      <c r="A334" s="12" t="s">
        <v>852</v>
      </c>
      <c r="B334" s="75">
        <v>1</v>
      </c>
      <c r="C334" s="50" t="e">
        <f>VLOOKUP(A334,'DATA for 227'!$B:$J,7,FALSE)</f>
        <v>#N/A</v>
      </c>
      <c r="D334" s="50" t="e">
        <f>VLOOKUP(A334,'DATA for 227'!$B:$J,8,FALSE)</f>
        <v>#N/A</v>
      </c>
      <c r="E334" s="50" t="e">
        <f>VLOOKUP($A334,'DATA for 227'!$B:$Y,9,FALSE)</f>
        <v>#N/A</v>
      </c>
      <c r="F334" s="50"/>
    </row>
    <row r="335" spans="1:6" x14ac:dyDescent="0.3">
      <c r="A335" s="119" t="s">
        <v>851</v>
      </c>
      <c r="B335" s="75">
        <v>1</v>
      </c>
      <c r="C335" s="50" t="str">
        <f>VLOOKUP(A335,'DATA for 227'!$B:$J,7,FALSE)</f>
        <v>window treatment manufacturer</v>
      </c>
      <c r="D335" s="50" t="str">
        <f>VLOOKUP(A335,'DATA for 227'!$B:$J,8,FALSE)</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E335" s="50">
        <f>VLOOKUP($A335,'DATA for 227'!$B:$Y,9,FALSE)</f>
        <v>0</v>
      </c>
      <c r="F335" s="50"/>
    </row>
    <row r="336" spans="1:6" x14ac:dyDescent="0.3">
      <c r="A336" s="12" t="s">
        <v>216</v>
      </c>
      <c r="B336" s="75">
        <v>1</v>
      </c>
      <c r="C336" s="50" t="e">
        <f>VLOOKUP(A336,'DATA for 227'!$B:$J,7,FALSE)</f>
        <v>#N/A</v>
      </c>
      <c r="D336" s="50" t="e">
        <f>VLOOKUP(A336,'DATA for 227'!$B:$J,8,FALSE)</f>
        <v>#N/A</v>
      </c>
      <c r="E336" s="50" t="e">
        <f>VLOOKUP($A336,'DATA for 227'!$B:$Y,9,FALSE)</f>
        <v>#N/A</v>
      </c>
      <c r="F336" s="50"/>
    </row>
    <row r="337" spans="1:6" x14ac:dyDescent="0.3">
      <c r="A337" s="119" t="s">
        <v>214</v>
      </c>
      <c r="B337" s="75">
        <v>1</v>
      </c>
      <c r="C337" s="50" t="str">
        <f>VLOOKUP(A337,'DATA for 227'!$B:$J,7,FALSE)</f>
        <v xml:space="preserve">biomedical Data analyst </v>
      </c>
      <c r="D337" s="50">
        <f>VLOOKUP(A337,'DATA for 227'!$B:$J,8,FALSE)</f>
        <v>0</v>
      </c>
      <c r="E337" s="50" t="str">
        <f>VLOOKUP($A337,'DATA for 227'!$B:$Y,9,FALSE)</f>
        <v>BASi provides drug developers with superior scientific research and innovative analytical instrumentation, which saves time, saves money, and saves lives, to bring revolutionary new drugs to market quickly and safely;                               like an e-commerce page where in we can make our online purchases</v>
      </c>
      <c r="F337" s="50"/>
    </row>
    <row r="338" spans="1:6" x14ac:dyDescent="0.3">
      <c r="A338" s="12" t="s">
        <v>265</v>
      </c>
      <c r="B338" s="75">
        <v>1</v>
      </c>
      <c r="C338" s="50" t="e">
        <f>VLOOKUP(A338,'DATA for 227'!$B:$J,7,FALSE)</f>
        <v>#N/A</v>
      </c>
      <c r="D338" s="50" t="e">
        <f>VLOOKUP(A338,'DATA for 227'!$B:$J,8,FALSE)</f>
        <v>#N/A</v>
      </c>
      <c r="E338" s="50" t="e">
        <f>VLOOKUP($A338,'DATA for 227'!$B:$Y,9,FALSE)</f>
        <v>#N/A</v>
      </c>
      <c r="F338" s="50"/>
    </row>
    <row r="339" spans="1:6" x14ac:dyDescent="0.3">
      <c r="A339" s="119" t="s">
        <v>264</v>
      </c>
      <c r="B339" s="75">
        <v>1</v>
      </c>
      <c r="C339" s="50" t="str">
        <f>VLOOKUP(A339,'DATA for 227'!$B:$J,7,FALSE)</f>
        <v>electrical utility company</v>
      </c>
      <c r="D339" s="50">
        <f>VLOOKUP(A339,'DATA for 227'!$B:$J,8,FALSE)</f>
        <v>0</v>
      </c>
      <c r="E339" s="50" t="str">
        <f>VLOOKUP($A339,'DATA for 227'!$B:$Y,9,FALSE)</f>
        <v>no websites</v>
      </c>
      <c r="F339" s="50"/>
    </row>
    <row r="340" spans="1:6" x14ac:dyDescent="0.3">
      <c r="A340" s="12" t="s">
        <v>693</v>
      </c>
      <c r="B340" s="75">
        <v>1</v>
      </c>
      <c r="C340" s="50" t="e">
        <f>VLOOKUP(A340,'DATA for 227'!$B:$J,7,FALSE)</f>
        <v>#N/A</v>
      </c>
      <c r="D340" s="50" t="e">
        <f>VLOOKUP(A340,'DATA for 227'!$B:$J,8,FALSE)</f>
        <v>#N/A</v>
      </c>
      <c r="E340" s="50" t="e">
        <f>VLOOKUP($A340,'DATA for 227'!$B:$Y,9,FALSE)</f>
        <v>#N/A</v>
      </c>
      <c r="F340" s="50"/>
    </row>
    <row r="341" spans="1:6" x14ac:dyDescent="0.3">
      <c r="A341" s="119" t="s">
        <v>691</v>
      </c>
      <c r="B341" s="75">
        <v>1</v>
      </c>
      <c r="C341" s="50" t="str">
        <f>VLOOKUP(A341,'DATA for 227'!$B:$J,7,FALSE)</f>
        <v>Networking company ( green energy products)</v>
      </c>
      <c r="D341" s="50">
        <f>VLOOKUP(A341,'DATA for 227'!$B:$J,8,FALSE)</f>
        <v>0</v>
      </c>
      <c r="E341" s="50" t="str">
        <f>VLOOKUP($A341,'DATA for 227'!$B:$Y,9,FALSE)</f>
        <v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v>
      </c>
      <c r="F341" s="50"/>
    </row>
    <row r="342" spans="1:6" x14ac:dyDescent="0.3">
      <c r="A342" s="12" t="s">
        <v>884</v>
      </c>
      <c r="B342" s="75">
        <v>1</v>
      </c>
      <c r="C342" s="50" t="e">
        <f>VLOOKUP(A342,'DATA for 227'!$B:$J,7,FALSE)</f>
        <v>#N/A</v>
      </c>
      <c r="D342" s="50" t="e">
        <f>VLOOKUP(A342,'DATA for 227'!$B:$J,8,FALSE)</f>
        <v>#N/A</v>
      </c>
      <c r="E342" s="50" t="e">
        <f>VLOOKUP($A342,'DATA for 227'!$B:$Y,9,FALSE)</f>
        <v>#N/A</v>
      </c>
      <c r="F342" s="50"/>
    </row>
    <row r="343" spans="1:6" x14ac:dyDescent="0.3">
      <c r="A343" s="119" t="s">
        <v>883</v>
      </c>
      <c r="B343" s="75">
        <v>1</v>
      </c>
      <c r="C343" s="50" t="str">
        <f>VLOOKUP(A343,'DATA for 227'!$B:$J,7,FALSE)</f>
        <v>Automotive suppliers</v>
      </c>
      <c r="D343" s="50">
        <f>VLOOKUP(A343,'DATA for 227'!$B:$J,8,FALSE)</f>
        <v>0</v>
      </c>
      <c r="E343" s="50" t="str">
        <f>VLOOKUP($A343,'DATA for 227'!$B:$Y,9,FALSE)</f>
        <v>In 2015, the company ZF Friedrichshafen AG acquired TRW. As a result, the two organizations websites have been integrated. Information from trw.com is now available on zf.com . Following are links to the most popular pages - organized by corporate and regional sites.</v>
      </c>
      <c r="F343" s="50"/>
    </row>
    <row r="344" spans="1:6" x14ac:dyDescent="0.3">
      <c r="A344" s="12" t="s">
        <v>52</v>
      </c>
      <c r="B344" s="75">
        <v>1</v>
      </c>
      <c r="C344" s="50" t="e">
        <f>VLOOKUP(A344,'DATA for 227'!$B:$J,7,FALSE)</f>
        <v>#N/A</v>
      </c>
      <c r="D344" s="50" t="e">
        <f>VLOOKUP(A344,'DATA for 227'!$B:$J,8,FALSE)</f>
        <v>#N/A</v>
      </c>
      <c r="E344" s="50" t="e">
        <f>VLOOKUP($A344,'DATA for 227'!$B:$Y,9,FALSE)</f>
        <v>#N/A</v>
      </c>
      <c r="F344" s="50"/>
    </row>
    <row r="345" spans="1:6" x14ac:dyDescent="0.3">
      <c r="A345" s="119" t="s">
        <v>50</v>
      </c>
      <c r="B345" s="75">
        <v>1</v>
      </c>
      <c r="C345" s="50" t="str">
        <f>VLOOKUP(A345,'DATA for 227'!$B:$J,7,FALSE)</f>
        <v xml:space="preserve">Manufacturing and sales </v>
      </c>
      <c r="D345" s="50" t="str">
        <f>VLOOKUP(A345,'DATA for 227'!$B:$J,8,FALSE)</f>
        <v>Fastening Solutions: Clips, nuts, wire management</v>
      </c>
      <c r="E345" s="50" t="str">
        <f>VLOOKUP($A345,'DATA for 227'!$B:$Y,9,FALSE)</f>
        <v>ARaymond Tinnerman, part of the ARaymond Network, is a global supplier of fastening solutions</v>
      </c>
      <c r="F345" s="50"/>
    </row>
    <row r="346" spans="1:6" x14ac:dyDescent="0.3">
      <c r="A346" s="12" t="s">
        <v>68</v>
      </c>
      <c r="B346" s="75">
        <v>1</v>
      </c>
      <c r="C346" s="50" t="e">
        <f>VLOOKUP(A346,'DATA for 227'!$B:$J,7,FALSE)</f>
        <v>#N/A</v>
      </c>
      <c r="D346" s="50" t="e">
        <f>VLOOKUP(A346,'DATA for 227'!$B:$J,8,FALSE)</f>
        <v>#N/A</v>
      </c>
      <c r="E346" s="50" t="e">
        <f>VLOOKUP($A346,'DATA for 227'!$B:$Y,9,FALSE)</f>
        <v>#N/A</v>
      </c>
      <c r="F346" s="50"/>
    </row>
    <row r="347" spans="1:6" x14ac:dyDescent="0.3">
      <c r="A347" s="119" t="s">
        <v>66</v>
      </c>
      <c r="B347" s="75">
        <v>1</v>
      </c>
      <c r="C347" s="50" t="str">
        <f>VLOOKUP(A347,'DATA for 227'!$B:$J,7,FALSE)</f>
        <v>Laser cutting services they meet the demands of manufacturing companies</v>
      </c>
      <c r="D347" s="50" t="str">
        <f>VLOOKUP(A347,'DATA for 227'!$B:$J,8,FALSE)</f>
        <v>Precision Plasma Cutting, Precision Laser Cutting, Heavy Gauge Flame Cutting, Metal Forming, Efficient Estimates, Accurate Estimates, Turnkey Production Capabilities, Extensive Inventory of Raw Material, and Shotblasting &amp; Deburring Metal Finishing</v>
      </c>
      <c r="E347" s="50">
        <f>VLOOKUP($A347,'DATA for 227'!$B:$Y,9,FALSE)</f>
        <v>0</v>
      </c>
      <c r="F347" s="50"/>
    </row>
    <row r="348" spans="1:6" x14ac:dyDescent="0.3">
      <c r="A348" s="12" t="s">
        <v>849</v>
      </c>
      <c r="B348" s="75">
        <v>1</v>
      </c>
      <c r="C348" s="50" t="e">
        <f>VLOOKUP(A348,'DATA for 227'!$B:$J,7,FALSE)</f>
        <v>#N/A</v>
      </c>
      <c r="D348" s="50" t="e">
        <f>VLOOKUP(A348,'DATA for 227'!$B:$J,8,FALSE)</f>
        <v>#N/A</v>
      </c>
      <c r="E348" s="50" t="e">
        <f>VLOOKUP($A348,'DATA for 227'!$B:$Y,9,FALSE)</f>
        <v>#N/A</v>
      </c>
      <c r="F348" s="50"/>
    </row>
    <row r="349" spans="1:6" x14ac:dyDescent="0.3">
      <c r="A349" s="119" t="s">
        <v>848</v>
      </c>
      <c r="B349" s="75">
        <v>1</v>
      </c>
      <c r="C349" s="50" t="str">
        <f>VLOOKUP(A349,'DATA for 227'!$B:$J,7,FALSE)</f>
        <v xml:space="preserve">Manufacturing </v>
      </c>
      <c r="D349" s="50" t="str">
        <f>VLOOKUP(A349,'DATA for 227'!$B:$J,8,FALSE)</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E349" s="50">
        <f>VLOOKUP($A349,'DATA for 227'!$B:$Y,9,FALSE)</f>
        <v>0</v>
      </c>
      <c r="F349" s="50"/>
    </row>
    <row r="350" spans="1:6" x14ac:dyDescent="0.3">
      <c r="A350" s="12" t="s">
        <v>197</v>
      </c>
      <c r="B350" s="75">
        <v>1</v>
      </c>
      <c r="C350" s="50" t="e">
        <f>VLOOKUP(A350,'DATA for 227'!$B:$J,7,FALSE)</f>
        <v>#N/A</v>
      </c>
      <c r="D350" s="50" t="e">
        <f>VLOOKUP(A350,'DATA for 227'!$B:$J,8,FALSE)</f>
        <v>#N/A</v>
      </c>
      <c r="E350" s="50" t="e">
        <f>VLOOKUP($A350,'DATA for 227'!$B:$Y,9,FALSE)</f>
        <v>#N/A</v>
      </c>
      <c r="F350" s="50"/>
    </row>
    <row r="351" spans="1:6" x14ac:dyDescent="0.3">
      <c r="A351" s="119" t="s">
        <v>194</v>
      </c>
      <c r="B351" s="75">
        <v>1</v>
      </c>
      <c r="D351" s="50" t="str">
        <f>VLOOKUP(A351,'DATA for 227'!$B:$J,8,FALSE)</f>
        <v>winces, slings, suspension rods, pulleys, cods, cables, cutters, fasteners, power cords,</v>
      </c>
      <c r="E351" s="50" t="str">
        <f>VLOOKUP($A351,'DATA for 227'!$B:$Y,9,FALSE)</f>
        <v>for poultry industry</v>
      </c>
      <c r="F351" s="50"/>
    </row>
    <row r="352" spans="1:6" x14ac:dyDescent="0.3">
      <c r="A352" s="12" t="s">
        <v>773</v>
      </c>
      <c r="B352" s="75">
        <v>1</v>
      </c>
      <c r="D352" s="50" t="e">
        <f>VLOOKUP(A352,'DATA for 227'!$B:$J,8,FALSE)</f>
        <v>#N/A</v>
      </c>
      <c r="E352" s="50" t="e">
        <f>VLOOKUP($A352,'DATA for 227'!$B:$Y,9,FALSE)</f>
        <v>#N/A</v>
      </c>
      <c r="F352" s="50"/>
    </row>
    <row r="353" spans="1:6" x14ac:dyDescent="0.3">
      <c r="A353" s="119" t="s">
        <v>771</v>
      </c>
      <c r="B353" s="75">
        <v>1</v>
      </c>
      <c r="D353" s="50" t="str">
        <f>VLOOKUP(A353,'DATA for 227'!$B:$J,8,FALSE)</f>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v>
      </c>
      <c r="E353" s="50" t="str">
        <f>VLOOKUP($A353,'DATA for 227'!$B:$Y,9,FALSE)</f>
        <v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v>
      </c>
      <c r="F353" s="50"/>
    </row>
    <row r="354" spans="1:6" x14ac:dyDescent="0.3">
      <c r="A354" s="12" t="s">
        <v>1071</v>
      </c>
      <c r="B354" s="75">
        <v>226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topLeftCell="L4" zoomScaleNormal="100" workbookViewId="0">
      <selection activeCell="L4" sqref="L4"/>
    </sheetView>
  </sheetViews>
  <sheetFormatPr defaultRowHeight="14.4" x14ac:dyDescent="0.3"/>
  <cols>
    <col min="1" max="1" width="11.44140625" bestFit="1" customWidth="1"/>
    <col min="2" max="2" width="29.6640625" bestFit="1" customWidth="1"/>
    <col min="3" max="3" width="41.6640625" style="73" bestFit="1" customWidth="1"/>
    <col min="4" max="4" width="11.44140625" style="73" bestFit="1" customWidth="1"/>
    <col min="5" max="5" width="11.109375" bestFit="1" customWidth="1"/>
    <col min="6" max="6" width="11.44140625" bestFit="1" customWidth="1"/>
    <col min="7" max="7" width="22.33203125" style="73" customWidth="1"/>
    <col min="8" max="8" width="60" style="73" customWidth="1"/>
    <col min="9" max="9" width="85" style="73" customWidth="1"/>
    <col min="10" max="10" width="30" bestFit="1" customWidth="1"/>
    <col min="11" max="11" width="11.44140625" bestFit="1" customWidth="1"/>
    <col min="12" max="12" width="255.6640625" bestFit="1" customWidth="1"/>
    <col min="13" max="13" width="11.44140625" bestFit="1" customWidth="1"/>
  </cols>
  <sheetData>
    <row r="1" spans="1:13" ht="86.4" x14ac:dyDescent="0.3">
      <c r="A1" s="26" t="s">
        <v>0</v>
      </c>
      <c r="B1" s="30" t="s">
        <v>1</v>
      </c>
      <c r="C1" s="77" t="s">
        <v>2</v>
      </c>
      <c r="D1" s="74" t="s">
        <v>3</v>
      </c>
      <c r="E1" s="22" t="s">
        <v>4</v>
      </c>
      <c r="F1" s="22" t="s">
        <v>5</v>
      </c>
      <c r="G1" s="71" t="s">
        <v>7</v>
      </c>
      <c r="H1" s="71" t="s">
        <v>8</v>
      </c>
      <c r="I1" s="71" t="s">
        <v>9</v>
      </c>
      <c r="J1" s="43" t="s">
        <v>10</v>
      </c>
      <c r="K1" s="26" t="s">
        <v>1850</v>
      </c>
      <c r="L1" s="22" t="s">
        <v>11</v>
      </c>
      <c r="M1" s="40" t="s">
        <v>20</v>
      </c>
    </row>
    <row r="2" spans="1:13" x14ac:dyDescent="0.3">
      <c r="A2">
        <v>1</v>
      </c>
      <c r="B2" t="s">
        <v>799</v>
      </c>
      <c r="C2" s="73" t="e">
        <f>VLOOKUP(B2, Table2[[#All],[Company Name]:[Website]],2,)</f>
        <v>#N/A</v>
      </c>
      <c r="D2" s="73">
        <v>0</v>
      </c>
      <c r="G2" s="72"/>
      <c r="H2" s="72"/>
      <c r="I2" s="72"/>
      <c r="J2" t="s">
        <v>36</v>
      </c>
    </row>
    <row r="3" spans="1:13" ht="86.4" x14ac:dyDescent="0.3">
      <c r="A3">
        <v>2</v>
      </c>
      <c r="B3" t="s">
        <v>291</v>
      </c>
      <c r="C3" s="73" t="str">
        <f>VLOOKUP(B3, Table2[[#All],[Company Name]:[Website]],2,)</f>
        <v>carmeleng.com</v>
      </c>
      <c r="D3" s="73">
        <v>1</v>
      </c>
      <c r="E3" t="s">
        <v>31</v>
      </c>
      <c r="G3" s="72" t="s">
        <v>45</v>
      </c>
      <c r="H3" s="72" t="s">
        <v>800</v>
      </c>
      <c r="I3" s="72" t="s">
        <v>801</v>
      </c>
      <c r="J3" t="s">
        <v>293</v>
      </c>
    </row>
    <row r="4" spans="1:13" ht="259.2" x14ac:dyDescent="0.3">
      <c r="A4">
        <v>3</v>
      </c>
      <c r="B4" t="s">
        <v>464</v>
      </c>
      <c r="C4" s="73" t="str">
        <f>VLOOKUP(B4, Table2[[#All],[Company Name]:[Website]],2,)</f>
        <v>dayton-phoenix.com</v>
      </c>
      <c r="D4" s="73">
        <v>1</v>
      </c>
      <c r="E4" t="s">
        <v>31</v>
      </c>
      <c r="G4" s="72" t="s">
        <v>124</v>
      </c>
      <c r="H4" s="72" t="s">
        <v>802</v>
      </c>
      <c r="I4" s="72" t="s">
        <v>803</v>
      </c>
      <c r="J4" t="s">
        <v>467</v>
      </c>
    </row>
    <row r="5" spans="1:13" ht="409.6" x14ac:dyDescent="0.3">
      <c r="A5">
        <v>4</v>
      </c>
      <c r="B5" t="s">
        <v>534</v>
      </c>
      <c r="C5" s="73" t="str">
        <f>VLOOKUP(B5, Table2[[#All],[Company Name]:[Website]],2,)</f>
        <v>dyna-fab.org</v>
      </c>
      <c r="D5" s="73">
        <v>1</v>
      </c>
      <c r="E5" t="s">
        <v>31</v>
      </c>
      <c r="G5" s="72" t="s">
        <v>45</v>
      </c>
      <c r="H5" s="72" t="s">
        <v>804</v>
      </c>
      <c r="I5" s="72" t="s">
        <v>805</v>
      </c>
      <c r="J5" t="s">
        <v>536</v>
      </c>
      <c r="L5" s="50" t="s">
        <v>806</v>
      </c>
    </row>
    <row r="6" spans="1:13" ht="172.8" x14ac:dyDescent="0.3">
      <c r="A6">
        <v>5</v>
      </c>
      <c r="B6" s="42" t="s">
        <v>807</v>
      </c>
      <c r="C6" s="73" t="str">
        <f>VLOOKUP(B6, Table2[[#All],[Company Name]:[Website]],2,)</f>
        <v>fairfieldmfg.com</v>
      </c>
      <c r="D6" s="73">
        <v>1</v>
      </c>
      <c r="E6" t="s">
        <v>40</v>
      </c>
      <c r="G6" s="72" t="s">
        <v>124</v>
      </c>
      <c r="H6" s="72" t="s">
        <v>808</v>
      </c>
      <c r="I6" s="72" t="s">
        <v>809</v>
      </c>
      <c r="J6" s="50" t="s">
        <v>810</v>
      </c>
    </row>
    <row r="7" spans="1:13" ht="187.2" x14ac:dyDescent="0.3">
      <c r="A7">
        <v>6</v>
      </c>
      <c r="B7" t="s">
        <v>683</v>
      </c>
      <c r="C7" s="73" t="str">
        <f>VLOOKUP(B7, Table2[[#All],[Company Name]:[Website]],2,)</f>
        <v>grandindustrial.com</v>
      </c>
      <c r="D7" s="73">
        <v>1</v>
      </c>
      <c r="E7" t="s">
        <v>31</v>
      </c>
      <c r="G7" s="72" t="s">
        <v>811</v>
      </c>
      <c r="H7" s="72" t="s">
        <v>812</v>
      </c>
      <c r="I7" s="72" t="s">
        <v>813</v>
      </c>
      <c r="J7" t="s">
        <v>36</v>
      </c>
      <c r="L7" s="50" t="s">
        <v>814</v>
      </c>
    </row>
    <row r="8" spans="1:13" ht="187.2" x14ac:dyDescent="0.3">
      <c r="A8">
        <v>7</v>
      </c>
      <c r="B8" t="s">
        <v>713</v>
      </c>
      <c r="C8" s="73" t="str">
        <f>VLOOKUP(B8, Table2[[#All],[Company Name]:[Website]],2,)</f>
        <v>hscast.com</v>
      </c>
      <c r="D8" s="73">
        <v>1</v>
      </c>
      <c r="E8" t="s">
        <v>31</v>
      </c>
      <c r="G8" s="72" t="s">
        <v>45</v>
      </c>
      <c r="H8" s="72" t="s">
        <v>815</v>
      </c>
      <c r="I8" s="72" t="s">
        <v>816</v>
      </c>
      <c r="J8" s="50" t="s">
        <v>2059</v>
      </c>
      <c r="L8" s="50" t="s">
        <v>818</v>
      </c>
    </row>
    <row r="9" spans="1:13" ht="57.6" x14ac:dyDescent="0.3">
      <c r="A9">
        <v>8</v>
      </c>
      <c r="B9" t="s">
        <v>755</v>
      </c>
      <c r="C9" s="73" t="str">
        <f>VLOOKUP(B9, Table2[[#All],[Company Name]:[Website]],2,)</f>
        <v>hosetec.com</v>
      </c>
      <c r="D9" s="73">
        <v>1</v>
      </c>
      <c r="E9" t="s">
        <v>31</v>
      </c>
      <c r="G9" s="72" t="s">
        <v>102</v>
      </c>
      <c r="H9" s="72" t="s">
        <v>819</v>
      </c>
      <c r="I9" s="72" t="s">
        <v>820</v>
      </c>
      <c r="J9" t="s">
        <v>36</v>
      </c>
    </row>
    <row r="10" spans="1:13" ht="172.8" x14ac:dyDescent="0.3">
      <c r="A10">
        <v>9</v>
      </c>
      <c r="B10" t="s">
        <v>821</v>
      </c>
      <c r="C10" s="73" t="str">
        <f>VLOOKUP(B10, Table2[[#All],[Company Name]:[Website]],2,)</f>
        <v>kirbyrisk.com/index.jsp?path=service-center</v>
      </c>
      <c r="D10" s="73">
        <v>1</v>
      </c>
      <c r="E10" t="s">
        <v>40</v>
      </c>
      <c r="G10" s="72" t="s">
        <v>822</v>
      </c>
      <c r="H10" s="72" t="s">
        <v>823</v>
      </c>
      <c r="I10" s="72" t="s">
        <v>824</v>
      </c>
      <c r="J10" s="50" t="s">
        <v>825</v>
      </c>
    </row>
    <row r="11" spans="1:13" ht="57.6" x14ac:dyDescent="0.3">
      <c r="A11">
        <v>10</v>
      </c>
      <c r="B11" t="s">
        <v>826</v>
      </c>
      <c r="C11" s="73" t="str">
        <f>VLOOKUP(B11, Table2[[#All],[Company Name]:[Website]],2,)</f>
        <v>lafayettewire.com</v>
      </c>
      <c r="D11" s="73">
        <v>1</v>
      </c>
      <c r="E11" t="s">
        <v>31</v>
      </c>
      <c r="G11" s="72" t="s">
        <v>45</v>
      </c>
      <c r="H11" s="72" t="s">
        <v>827</v>
      </c>
      <c r="I11" s="72" t="s">
        <v>828</v>
      </c>
      <c r="J11" t="s">
        <v>829</v>
      </c>
    </row>
    <row r="12" spans="1:13" ht="28.8" x14ac:dyDescent="0.3">
      <c r="A12">
        <v>11</v>
      </c>
      <c r="B12" t="s">
        <v>830</v>
      </c>
      <c r="C12" s="73" t="str">
        <f>VLOOKUP(B12, Table2[[#All],[Company Name]:[Website]],2,)</f>
        <v>loganstampings.com</v>
      </c>
      <c r="D12" s="73">
        <v>1</v>
      </c>
      <c r="E12" t="s">
        <v>40</v>
      </c>
      <c r="G12" s="72" t="s">
        <v>831</v>
      </c>
      <c r="H12" s="72" t="s">
        <v>832</v>
      </c>
      <c r="I12" s="72" t="s">
        <v>833</v>
      </c>
      <c r="J12" s="50" t="s">
        <v>303</v>
      </c>
    </row>
    <row r="13" spans="1:13" ht="28.8" x14ac:dyDescent="0.3">
      <c r="A13">
        <v>12</v>
      </c>
      <c r="B13" t="s">
        <v>834</v>
      </c>
      <c r="C13" s="73" t="str">
        <f>VLOOKUP(B13, Table2[[#All],[Company Name]:[Website]],2,)</f>
        <v>masterguard.com</v>
      </c>
      <c r="D13" s="73">
        <v>1</v>
      </c>
      <c r="E13" t="s">
        <v>31</v>
      </c>
      <c r="G13" s="72" t="s">
        <v>102</v>
      </c>
      <c r="H13" s="72" t="s">
        <v>835</v>
      </c>
      <c r="I13" s="72" t="s">
        <v>836</v>
      </c>
      <c r="J13" t="s">
        <v>36</v>
      </c>
    </row>
    <row r="14" spans="1:13" ht="72" x14ac:dyDescent="0.3">
      <c r="A14">
        <v>13</v>
      </c>
      <c r="B14" t="s">
        <v>837</v>
      </c>
      <c r="C14" s="73" t="str">
        <f>VLOOKUP(B14, Table2[[#All],[Company Name]:[Website]],2,)</f>
        <v>mckinneycorp.com</v>
      </c>
      <c r="D14" s="73">
        <v>1</v>
      </c>
      <c r="E14" t="s">
        <v>40</v>
      </c>
      <c r="G14" s="72" t="s">
        <v>838</v>
      </c>
      <c r="H14" s="72" t="s">
        <v>839</v>
      </c>
      <c r="I14" s="72" t="s">
        <v>840</v>
      </c>
      <c r="J14" s="50" t="s">
        <v>36</v>
      </c>
      <c r="L14" s="50" t="s">
        <v>841</v>
      </c>
    </row>
    <row r="15" spans="1:13" ht="57.6" x14ac:dyDescent="0.3">
      <c r="A15">
        <v>14</v>
      </c>
      <c r="B15" t="s">
        <v>842</v>
      </c>
      <c r="C15" s="73" t="str">
        <f>VLOOKUP(B15, Table2[[#All],[Company Name]:[Website]],2,)</f>
        <v>myersspring.com</v>
      </c>
      <c r="D15" s="73">
        <v>1</v>
      </c>
      <c r="E15" t="s">
        <v>40</v>
      </c>
      <c r="G15" s="72" t="s">
        <v>843</v>
      </c>
      <c r="H15" s="72" t="s">
        <v>844</v>
      </c>
      <c r="I15" s="72" t="s">
        <v>845</v>
      </c>
      <c r="J15" t="s">
        <v>846</v>
      </c>
      <c r="L15" t="s">
        <v>847</v>
      </c>
    </row>
    <row r="16" spans="1:13" ht="230.4" x14ac:dyDescent="0.3">
      <c r="A16">
        <v>15</v>
      </c>
      <c r="B16" s="41" t="s">
        <v>848</v>
      </c>
      <c r="C16" s="73" t="str">
        <f>VLOOKUP(B16, Table2[[#All],[Company Name]:[Website]],2,)</f>
        <v>nucor.com</v>
      </c>
      <c r="D16" s="73">
        <v>1</v>
      </c>
      <c r="E16" t="s">
        <v>31</v>
      </c>
      <c r="G16" s="72" t="s">
        <v>2060</v>
      </c>
      <c r="H16" s="72" t="s">
        <v>850</v>
      </c>
      <c r="I16" s="72"/>
      <c r="J16" s="50" t="s">
        <v>36</v>
      </c>
    </row>
    <row r="17" spans="1:12" ht="100.8" x14ac:dyDescent="0.3">
      <c r="A17">
        <v>16</v>
      </c>
      <c r="B17" t="s">
        <v>851</v>
      </c>
      <c r="C17" s="73" t="str">
        <f>VLOOKUP(B17, Table2[[#All],[Company Name]:[Website]],2,)</f>
        <v>oxfordhouse.org/userfiles/file/</v>
      </c>
      <c r="D17" s="73">
        <v>1</v>
      </c>
      <c r="E17" t="s">
        <v>31</v>
      </c>
      <c r="G17" s="72" t="s">
        <v>852</v>
      </c>
      <c r="H17" s="72" t="s">
        <v>853</v>
      </c>
      <c r="I17" s="72"/>
      <c r="J17" t="s">
        <v>36</v>
      </c>
    </row>
    <row r="18" spans="1:12" ht="172.8" x14ac:dyDescent="0.3">
      <c r="A18">
        <v>17</v>
      </c>
      <c r="B18" t="s">
        <v>854</v>
      </c>
      <c r="C18" s="73" t="str">
        <f>VLOOKUP(B18, Table2[[#All],[Company Name]:[Website]],2,)</f>
        <v>rowetruck.com</v>
      </c>
      <c r="D18" s="73">
        <v>1</v>
      </c>
      <c r="E18" t="s">
        <v>40</v>
      </c>
      <c r="G18" s="72" t="s">
        <v>855</v>
      </c>
      <c r="H18" s="72" t="s">
        <v>856</v>
      </c>
      <c r="I18" s="72" t="s">
        <v>857</v>
      </c>
      <c r="J18" s="50" t="s">
        <v>36</v>
      </c>
    </row>
    <row r="19" spans="1:12" ht="28.8" x14ac:dyDescent="0.3">
      <c r="A19">
        <v>18</v>
      </c>
      <c r="B19" t="s">
        <v>858</v>
      </c>
      <c r="C19" s="73" t="str">
        <f>VLOOKUP(B19, Table2[[#All],[Company Name]:[Website]],2,)</f>
        <v>smallpartsinc.com</v>
      </c>
      <c r="D19" s="73">
        <v>1</v>
      </c>
      <c r="E19" t="s">
        <v>40</v>
      </c>
      <c r="G19" s="72" t="s">
        <v>45</v>
      </c>
      <c r="H19" s="72" t="s">
        <v>859</v>
      </c>
      <c r="I19" s="72" t="s">
        <v>860</v>
      </c>
      <c r="J19" t="s">
        <v>825</v>
      </c>
    </row>
    <row r="20" spans="1:12" ht="86.4" x14ac:dyDescent="0.3">
      <c r="A20">
        <v>19</v>
      </c>
      <c r="B20" t="s">
        <v>861</v>
      </c>
      <c r="C20" s="73" t="str">
        <f>VLOOKUP(B20, Table2[[#All],[Company Name]:[Website]],2,)</f>
        <v>subaru-sia.com</v>
      </c>
      <c r="D20" s="73">
        <v>1</v>
      </c>
      <c r="E20" t="s">
        <v>31</v>
      </c>
      <c r="G20" s="72" t="s">
        <v>177</v>
      </c>
      <c r="H20" s="72" t="s">
        <v>862</v>
      </c>
      <c r="I20" s="72" t="s">
        <v>863</v>
      </c>
      <c r="J20" s="50" t="s">
        <v>61</v>
      </c>
    </row>
    <row r="21" spans="1:12" ht="72" x14ac:dyDescent="0.3">
      <c r="A21">
        <v>20</v>
      </c>
      <c r="B21" t="s">
        <v>864</v>
      </c>
      <c r="C21" s="73" t="str">
        <f>VLOOKUP(B21, Table2[[#All],[Company Name]:[Website]],2,)</f>
        <v>suscastproducts.com</v>
      </c>
      <c r="D21" s="73">
        <v>1</v>
      </c>
      <c r="E21" t="s">
        <v>31</v>
      </c>
      <c r="G21" s="72" t="s">
        <v>865</v>
      </c>
      <c r="H21" s="72" t="s">
        <v>866</v>
      </c>
      <c r="I21" s="72" t="s">
        <v>867</v>
      </c>
      <c r="J21" t="s">
        <v>467</v>
      </c>
      <c r="L21" s="50" t="s">
        <v>868</v>
      </c>
    </row>
    <row r="22" spans="1:12" ht="72" x14ac:dyDescent="0.3">
      <c r="A22">
        <v>21</v>
      </c>
      <c r="B22" t="s">
        <v>869</v>
      </c>
      <c r="C22" s="73" t="str">
        <f>VLOOKUP(B22, Table2[[#All],[Company Name]:[Website]],2,)</f>
        <v>thekelly-group.com</v>
      </c>
      <c r="D22" s="73">
        <v>1</v>
      </c>
      <c r="E22" t="s">
        <v>31</v>
      </c>
      <c r="G22" s="72" t="s">
        <v>870</v>
      </c>
      <c r="H22" s="72" t="s">
        <v>871</v>
      </c>
      <c r="I22" s="72" t="s">
        <v>872</v>
      </c>
      <c r="J22" t="s">
        <v>873</v>
      </c>
      <c r="L22" s="50" t="s">
        <v>874</v>
      </c>
    </row>
    <row r="23" spans="1:12" ht="144" x14ac:dyDescent="0.3">
      <c r="A23">
        <v>22</v>
      </c>
      <c r="B23" s="42" t="s">
        <v>875</v>
      </c>
      <c r="C23" s="73" t="str">
        <f>VLOOKUP(B23, Table2[[#All],[Company Name]:[Website]],2,)</f>
        <v>tmfcenter.com</v>
      </c>
      <c r="D23" s="73">
        <v>1</v>
      </c>
      <c r="E23" t="s">
        <v>31</v>
      </c>
      <c r="G23" s="72" t="s">
        <v>102</v>
      </c>
      <c r="H23" s="72" t="s">
        <v>876</v>
      </c>
      <c r="I23" s="72" t="s">
        <v>877</v>
      </c>
      <c r="J23" t="s">
        <v>303</v>
      </c>
      <c r="L23" s="50" t="s">
        <v>878</v>
      </c>
    </row>
    <row r="24" spans="1:12" ht="57.6" x14ac:dyDescent="0.3">
      <c r="A24">
        <v>23</v>
      </c>
      <c r="B24" t="s">
        <v>879</v>
      </c>
      <c r="C24" s="73" t="str">
        <f>VLOOKUP(B24, Table2[[#All],[Company Name]:[Website]],2,)</f>
        <v>tru-flex.com</v>
      </c>
      <c r="D24" s="73">
        <v>1</v>
      </c>
      <c r="E24" t="s">
        <v>40</v>
      </c>
      <c r="G24" s="72" t="s">
        <v>102</v>
      </c>
      <c r="H24" s="72" t="s">
        <v>880</v>
      </c>
      <c r="I24" s="72" t="s">
        <v>881</v>
      </c>
      <c r="J24" t="s">
        <v>882</v>
      </c>
    </row>
    <row r="25" spans="1:12" ht="43.2" x14ac:dyDescent="0.3">
      <c r="A25">
        <v>24</v>
      </c>
      <c r="B25" s="42" t="s">
        <v>883</v>
      </c>
      <c r="C25" s="73" t="str">
        <f>VLOOKUP(B25, Table2[[#All],[Company Name]:[Website]],2,)</f>
        <v>trw.com</v>
      </c>
      <c r="D25" s="73">
        <v>1</v>
      </c>
      <c r="E25" t="s">
        <v>40</v>
      </c>
      <c r="G25" s="72"/>
      <c r="H25" s="72"/>
      <c r="I25" s="72" t="s">
        <v>885</v>
      </c>
      <c r="J25" t="s">
        <v>36</v>
      </c>
    </row>
    <row r="26" spans="1:12" ht="57.6" x14ac:dyDescent="0.3">
      <c r="A26">
        <v>25</v>
      </c>
      <c r="B26" t="s">
        <v>886</v>
      </c>
      <c r="C26" s="73" t="str">
        <f>VLOOKUP(B26, Table2[[#All],[Company Name]:[Website]],2,)</f>
        <v>tubefabricationindustries.com</v>
      </c>
      <c r="D26" s="73">
        <v>1</v>
      </c>
      <c r="E26" t="s">
        <v>31</v>
      </c>
      <c r="G26" s="72" t="s">
        <v>45</v>
      </c>
      <c r="H26" s="72" t="s">
        <v>887</v>
      </c>
      <c r="I26" s="72" t="s">
        <v>888</v>
      </c>
      <c r="J26" t="s">
        <v>825</v>
      </c>
      <c r="L26" s="76" t="s">
        <v>889</v>
      </c>
    </row>
    <row r="27" spans="1:12" ht="72" x14ac:dyDescent="0.3">
      <c r="A27">
        <v>26</v>
      </c>
      <c r="B27" t="s">
        <v>890</v>
      </c>
      <c r="C27" s="73" t="str">
        <f>VLOOKUP(B27, Table2[[#All],[Company Name]:[Website]],2,)</f>
        <v>voestalpine.com</v>
      </c>
      <c r="D27" s="73">
        <v>1</v>
      </c>
      <c r="E27" t="s">
        <v>40</v>
      </c>
      <c r="G27" s="72" t="s">
        <v>102</v>
      </c>
      <c r="H27" s="72" t="s">
        <v>891</v>
      </c>
      <c r="I27" s="72" t="s">
        <v>892</v>
      </c>
      <c r="J27" s="72" t="s">
        <v>893</v>
      </c>
    </row>
    <row r="28" spans="1:12" ht="129.6" x14ac:dyDescent="0.3">
      <c r="A28">
        <v>27</v>
      </c>
      <c r="B28" t="s">
        <v>894</v>
      </c>
      <c r="C28" s="73" t="str">
        <f>VLOOKUP(B28, Table2[[#All],[Company Name]:[Website]],2,)</f>
        <v>whallon.com</v>
      </c>
      <c r="D28" s="73">
        <v>1</v>
      </c>
      <c r="E28" t="s">
        <v>31</v>
      </c>
      <c r="G28" s="72" t="s">
        <v>895</v>
      </c>
      <c r="H28" s="72" t="s">
        <v>896</v>
      </c>
      <c r="I28" s="72" t="s">
        <v>897</v>
      </c>
      <c r="J28" s="72" t="s">
        <v>36</v>
      </c>
    </row>
  </sheetData>
  <conditionalFormatting sqref="B1">
    <cfRule type="duplicateValues" dxfId="33" priority="14"/>
    <cfRule type="duplicateValues" dxfId="32" priority="16"/>
    <cfRule type="duplicateValues" dxfId="31" priority="18"/>
  </conditionalFormatting>
  <conditionalFormatting sqref="C1">
    <cfRule type="duplicateValues" dxfId="30" priority="13"/>
    <cfRule type="duplicateValues" dxfId="29" priority="15"/>
    <cfRule type="duplicateValues" dxfId="28" priority="17"/>
  </conditionalFormatting>
  <conditionalFormatting sqref="B1">
    <cfRule type="duplicateValues" dxfId="27" priority="19"/>
    <cfRule type="duplicateValues" dxfId="26" priority="20"/>
  </conditionalFormatting>
  <conditionalFormatting sqref="B1">
    <cfRule type="duplicateValues" dxfId="25" priority="21"/>
  </conditionalFormatting>
  <conditionalFormatting sqref="B6">
    <cfRule type="duplicateValues" dxfId="24" priority="10"/>
    <cfRule type="duplicateValues" dxfId="23" priority="11"/>
    <cfRule type="duplicateValues" dxfId="22" priority="12"/>
  </conditionalFormatting>
  <conditionalFormatting sqref="B16">
    <cfRule type="duplicateValues" dxfId="21" priority="7"/>
    <cfRule type="duplicateValues" dxfId="20" priority="8"/>
    <cfRule type="duplicateValues" dxfId="19" priority="9"/>
  </conditionalFormatting>
  <conditionalFormatting sqref="B25">
    <cfRule type="duplicateValues" dxfId="18" priority="4"/>
    <cfRule type="duplicateValues" dxfId="17" priority="5"/>
    <cfRule type="duplicateValues" dxfId="16" priority="6"/>
  </conditionalFormatting>
  <conditionalFormatting sqref="B23">
    <cfRule type="duplicateValues" dxfId="15" priority="1"/>
    <cfRule type="duplicateValues" dxfId="14" priority="2"/>
    <cfRule type="duplicateValues" dxfId="13" priority="3"/>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5 b c 7 e c - 8 6 9 0 - 4 b c 8 - a d 0 6 - a b 1 2 1 6 a 9 8 7 c 7 "   x m l n s = " h t t p : / / s c h e m a s . m i c r o s o f t . c o m / D a t a M a s h u p " > A A A A A D 8 F A A B Q S w M E F A A C A A g A 1 6 r 4 T N o E x y e n A A A A + A A A A B I A H A B D b 2 5 m a W c v U G F j a 2 F n Z S 5 4 b W w g o h g A K K A U A A A A A A A A A A A A A A A A A A A A A A A A A A A A h Y 9 N D o I w G E S v Q r q n P x A S J R 9 l 4 V Y S E 6 J x 2 5 Q K j V A M L Z a 7 u f B I X k E S R d 2 5 n M m b 5 M 3 j d o d 8 6 t r g q g a r e 5 M h h i k K l J F 9 p U 2 d o d G d w h X K O e y E P I t a B T N s b D p Z n a H G u U t K i P c e + x j 3 Q 0 0 i S h k 5 F t t S N q o T o T b W C S M V + q y q / y v E 4 f C S 4 R F O 1 j h h c Y J Z x I A s N R T a f J F o N s Y U y E 8 J m 7 F 1 4 6 C 4 M u G + B L J E I O 8 X / A l Q S w M E F A A C A A g A 1 6 r 4 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q + E y P D 9 i 8 N g I A A L w L A A A T A B w A R m 9 y b X V s Y X M v U 2 V j d G l v b j E u b S C i G A A o o B Q A A A A A A A A A A A A A A A A A A A A A A A A A A A D t V k 1 v 2 k A Q v S P x H 1 a b C 0 g W w u t d k 7 T i k E I i R a 1 y K F Q 9 h C g y M C 0 W 9 h p 5 1 y o I 8 d / r D 6 h M 4 h d V a t R e y s X i v d 2 Z e f P W O z a 0 s G G i 2 a R 6 u u / b r X b L r I K U l u w z m S y y h g 1 Z R L b d Y v l v k m T p g n L k Z r u g q P c 1 S d f z J F l 3 b s O I e q N E W 9 L W d P j o 3 e y L o d T M A k 1 m N R u T W d t k M x O D P l s k 8 S b Q I R n 2 I 7 Q r d v 1 h N L 6 5 Z Y F e F k x c b O 9 t I 7 P l X Y f p L I o c Z t O M u k 6 V / l j R 0 2 R F Z P M q q n L 2 D 3 e W 4 i E / s t z 5 G O r l k J e L + O P h Y R z Y 4 P E Y 4 Y K P V o H + n q u b 7 j b E 8 x j T Y J 7 X P k 0 D b b 4 l a T x K o i z W B W k 6 Z + m c / Z 5 X p M v z q v I F e d W 7 g 8 N O s M j h O 2 1 9 2 S t 2 1 w i v e b 0 8 w Z a 2 t o Y r g P s A H z S H v w T L r w D u 9 h E B 9 L o C 4 E C v K w G u A O 4 D f I A K R Z J d p F k g z Q J 5 L N A G D x H I Z g F k C + S z Q L r F J Y i E Z H v 9 5 g 2 e i z Y A q z 2 k 2 g N e e w q + J E i 2 N 4 B b k N 8 e E i 6 R 3 9 J F S S R y X C L t U s J Y U L 3 0 I Y N c l 7 / U 6 y y e U 1 q n r i C l U A c U 8 l 6 h B i j U A A V v N n S 1 K S h f I f k K m a + Q + T 4 4 9 T 5 4 1 / 2 z Q 3 / o t l u h b h w i 9 Z l Z j g r 3 7 U b m 9 X K Z k j H M F H F f m Y x V X j A Y K / L t 5 m I 9 W c N Y f H 4 9 o b c U H e w z / D f 7 f n E U y T q i y / + 3 / 2 + 3 v 6 z 2 H x z 7 K u 9 T + X j R 9 4 o 8 9 b 3 8 9 0 d 9 r y e r + l 5 8 y u 7 Y f R D T i 2 a e F H w K N b E G b 0 K 7 a z A g 0 8 / g 1 / r / E 1 B L A Q I t A B Q A A g A I A N e q + E z a B M c n p w A A A P g A A A A S A A A A A A A A A A A A A A A A A A A A A A B D b 2 5 m a W c v U G F j a 2 F n Z S 5 4 b W x Q S w E C L Q A U A A I A C A D X q v h M D 8 r p q 6 Q A A A D p A A A A E w A A A A A A A A A A A A A A A A D z A A A A W 0 N v b n R l b n R f V H l w Z X N d L n h t b F B L A Q I t A B Q A A g A I A N e q + E y P D 9 i 8 N g I A A L w L A A A T A A A A A A A A A A A A A A A A A O Q 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J B A A A A A A A A Y E 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c 3 V s d H M 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Z p b G x l Z E N v b X B s Z X R l U m V z d W x 0 V G 9 X b 3 J r c 2 h l Z X Q i I F Z h b H V l P S J s M S I g L z 4 8 R W 5 0 c n k g V H l w Z T 0 i Q W R k Z W R U b 0 R h d G F N b 2 R l b C I g V m F s d W U 9 I m w w I i A v P j x F b n R y e S B U e X B l P S J G a W x s Q 2 9 1 b n Q i I F Z h b H V l P S J s M T A w M y I g L z 4 8 R W 5 0 c n k g V H l w Z T 0 i R m l s b E V y c m 9 y Q 2 9 k Z S I g V m F s d W U 9 I n N V b m t u b 3 d u I i A v P j x F b n R y e S B U e X B l P S J G a W x s R X J y b 3 J D b 3 V u d C I g V m F s d W U 9 I m w w I i A v P j x F b n R y e S B U e X B l P S J G a W x s T G F z d F V w Z G F 0 Z W Q i I F Z h b H V l P S J k M j A x O C 0 w N y 0 y N F Q y M T o 1 N D o x M y 4 y N j U w M T g 4 W i I g L z 4 8 R W 5 0 c n k g V H l w Z T 0 i R m l s b E N v b H V t b l R 5 c G V z I i B W Y W x 1 Z T 0 i c 0 F B T U F C Z 1 l H Q U F Z R 0 J n Q U F B Q U F B Q U F Z R 0 J n W U F C Z 1 l H Q U F Z R 0 F B W U F C Z 0 F H Q U F N R 0 F 3 W U d C Z 0 1 H Q m d N R E F 3 W U Z C U V l H Q m d Z R 0 J n T U d C Z 1 l B Q U F B 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1 0 i I C 8 + P E V u d H J 5 I F R 5 c G U 9 I k Z p b G x T d G F 0 d X M i I F Z h b H V l P S J z Q 2 9 t c G x l d G U i I C 8 + P E V u d H J 5 I F R 5 c G U 9 I l J l b G F 0 a W 9 u c 2 h p c E l u Z m 9 D b 2 5 0 Y W l u Z X I i I F Z h b H V l P S J z e y Z x d W 9 0 O 2 N v b H V t b k N v d W 5 0 J n F 1 b 3 Q 7 O j Y y L C Z x d W 9 0 O 2 t l e U N v b H V t b k 5 h b W V z J n F 1 b 3 Q 7 O l t d L C Z x d W 9 0 O 3 F 1 Z X J 5 U m V s Y X R p b 2 5 z a G l w c y Z x d W 9 0 O z p b X S w m c X V v d D t j b 2 x 1 b W 5 J Z G V u d G l 0 a W V z J n F 1 b 3 Q 7 O l s m c X V v d D t T Z W N 0 a W 9 u M S 9 S Z X N 1 b H R z L 0 N o Y W 5 n Z W Q g V H l w Z S 5 7 Q 2 9 s d W 1 u M S w w f S Z x d W 9 0 O y w m c X V v d D t T Z W N 0 a W 9 u M S 9 S Z X N 1 b H R z L 0 N o Y W 5 n Z W Q g V H l w Z S 5 7 Q 2 9 s d W 1 u M i w x f S Z x d W 9 0 O y w m c X V v d D t T Z W N 0 a W 9 u M S 9 S Z X N 1 b H R z L 0 N o Y W 5 n Z W Q g V H l w Z S 5 7 Q 2 9 s d W 1 u M y w y f S Z x d W 9 0 O y w m c X V v d D t T Z W N 0 a W 9 u M S 9 S Z X N 1 b H R z L 0 N o Y W 5 n Z W Q g V H l w Z S 5 7 Q 2 9 s d W 1 u N C w z f S Z x d W 9 0 O y w m c X V v d D t T Z W N 0 a W 9 u M S 9 S Z X N 1 b H R z L 0 N o Y W 5 n Z W Q g V H l w Z S 5 7 Q 2 9 s d W 1 u N S w 0 f S Z x d W 9 0 O y w m c X V v d D t T Z W N 0 a W 9 u M S 9 S Z X N 1 b H R z L 0 N o Y W 5 n Z W Q g V H l w Z S 5 7 Q 2 9 s d W 1 u N i w 1 f S Z x d W 9 0 O y w m c X V v d D t T Z W N 0 a W 9 u M S 9 S Z X N 1 b H R z L 0 N o Y W 5 n Z W Q g V H l w Z S 5 7 Q 2 9 s d W 1 u N y w 2 f S Z x d W 9 0 O y w m c X V v d D t T Z W N 0 a W 9 u M S 9 S Z X N 1 b H R z L 0 N o Y W 5 n Z W Q g V H l w Z S 5 7 Q 2 9 s d W 1 u O C w 3 f S Z x d W 9 0 O y w m c X V v d D t T Z W N 0 a W 9 u M S 9 S Z X N 1 b H R z L 0 N o Y W 5 n Z W Q g V H l w Z S 5 7 Q 2 9 s d W 1 u O S w 4 f S Z x d W 9 0 O y w m c X V v d D t T Z W N 0 a W 9 u M S 9 S Z X N 1 b H R z L 0 N o Y W 5 n Z W Q g V H l w Z S 5 7 Q 2 9 s d W 1 u M T A s O X 0 m c X V v d D s s J n F 1 b 3 Q 7 U 2 V j d G l v b j E v U m V z d W x 0 c y 9 D a G F u Z 2 V k I F R 5 c G U u e 0 N v b H V t b j E x L D E w f S Z x d W 9 0 O y w m c X V v d D t T Z W N 0 a W 9 u M S 9 S Z X N 1 b H R z L 0 N o Y W 5 n Z W Q g V H l w Z S 5 7 Q 2 9 s d W 1 u M T I s M T F 9 J n F 1 b 3 Q 7 L C Z x d W 9 0 O 1 N l Y 3 R p b 2 4 x L 1 J l c 3 V s d H M v Q 2 h h b m d l Z C B U e X B l L n t D b 2 x 1 b W 4 x M y w x M n 0 m c X V v d D s s J n F 1 b 3 Q 7 U 2 V j d G l v b j E v U m V z d W x 0 c y 9 D a G F u Z 2 V k I F R 5 c G U u e 0 N v b H V t b j E 0 L D E z f S Z x d W 9 0 O y w m c X V v d D t T Z W N 0 a W 9 u M S 9 S Z X N 1 b H R z L 0 N o Y W 5 n Z W Q g V H l w Z S 5 7 Q 2 9 s d W 1 u M T U s M T R 9 J n F 1 b 3 Q 7 L C Z x d W 9 0 O 1 N l Y 3 R p b 2 4 x L 1 J l c 3 V s d H M v Q 2 h h b m d l Z C B U e X B l L n t D b 2 x 1 b W 4 x N i w x N X 0 m c X V v d D s s J n F 1 b 3 Q 7 U 2 V j d G l v b j E v U m V z d W x 0 c y 9 D a G F u Z 2 V k I F R 5 c G U u e 0 N v b H V t b j E 3 L D E 2 f S Z x d W 9 0 O y w m c X V v d D t T Z W N 0 a W 9 u M S 9 S Z X N 1 b H R z L 0 N o Y W 5 n Z W Q g V H l w Z S 5 7 Q 2 9 s d W 1 u M T g s M T d 9 J n F 1 b 3 Q 7 L C Z x d W 9 0 O 1 N l Y 3 R p b 2 4 x L 1 J l c 3 V s d H M v Q 2 h h b m d l Z C B U e X B l L n t D b 2 x 1 b W 4 x O S w x O H 0 m c X V v d D s s J n F 1 b 3 Q 7 U 2 V j d G l v b j E v U m V z d W x 0 c y 9 D a G F u Z 2 V k I F R 5 c G U u e 0 N v b H V t b j I w L D E 5 f S Z x d W 9 0 O y w m c X V v d D t T Z W N 0 a W 9 u M S 9 S Z X N 1 b H R z L 0 N o Y W 5 n Z W Q g V H l w Z S 5 7 Q 2 9 s d W 1 u M j E s M j B 9 J n F 1 b 3 Q 7 L C Z x d W 9 0 O 1 N l Y 3 R p b 2 4 x L 1 J l c 3 V s d H M v Q 2 h h b m d l Z C B U e X B l L n t D b 2 x 1 b W 4 y M i w y M X 0 m c X V v d D s s J n F 1 b 3 Q 7 U 2 V j d G l v b j E v U m V z d W x 0 c y 9 D a G F u Z 2 V k I F R 5 c G U u e 0 N v b H V t b j I z L D I y f S Z x d W 9 0 O y w m c X V v d D t T Z W N 0 a W 9 u M S 9 S Z X N 1 b H R z L 0 N o Y W 5 n Z W Q g V H l w Z S 5 7 Q 2 9 s d W 1 u M j Q s M j N 9 J n F 1 b 3 Q 7 L C Z x d W 9 0 O 1 N l Y 3 R p b 2 4 x L 1 J l c 3 V s d H M v Q 2 h h b m d l Z C B U e X B l L n t D b 2 x 1 b W 4 y N S w y N H 0 m c X V v d D s s J n F 1 b 3 Q 7 U 2 V j d G l v b j E v U m V z d W x 0 c y 9 D a G F u Z 2 V k I F R 5 c G U u e 0 N v b H V t b j I 2 L D I 1 f S Z x d W 9 0 O y w m c X V v d D t T Z W N 0 a W 9 u M S 9 S Z X N 1 b H R z L 0 N o Y W 5 n Z W Q g V H l w Z S 5 7 Q 2 9 s d W 1 u M j c s M j Z 9 J n F 1 b 3 Q 7 L C Z x d W 9 0 O 1 N l Y 3 R p b 2 4 x L 1 J l c 3 V s d H M v Q 2 h h b m d l Z C B U e X B l L n t D b 2 x 1 b W 4 y O C w y N 3 0 m c X V v d D s s J n F 1 b 3 Q 7 U 2 V j d G l v b j E v U m V z d W x 0 c y 9 D a G F u Z 2 V k I F R 5 c G U u e 0 N v b H V t b j I 5 L D I 4 f S Z x d W 9 0 O y w m c X V v d D t T Z W N 0 a W 9 u M S 9 S Z X N 1 b H R z L 0 N o Y W 5 n Z W Q g V H l w Z S 5 7 Q 2 9 s d W 1 u M z A s M j l 9 J n F 1 b 3 Q 7 L C Z x d W 9 0 O 1 N l Y 3 R p b 2 4 x L 1 J l c 3 V s d H M v Q 2 h h b m d l Z C B U e X B l L n t D b 2 x 1 b W 4 z M S w z M H 0 m c X V v d D s s J n F 1 b 3 Q 7 U 2 V j d G l v b j E v U m V z d W x 0 c y 9 D a G F u Z 2 V k I F R 5 c G U u e 0 N v b H V t b j M y L D M x f S Z x d W 9 0 O y w m c X V v d D t T Z W N 0 a W 9 u M S 9 S Z X N 1 b H R z L 0 N o Y W 5 n Z W Q g V H l w Z S 5 7 Q 2 9 s d W 1 u M z M s M z J 9 J n F 1 b 3 Q 7 L C Z x d W 9 0 O 1 N l Y 3 R p b 2 4 x L 1 J l c 3 V s d H M v Q 2 h h b m d l Z C B U e X B l L n t D b 2 x 1 b W 4 z N C w z M 3 0 m c X V v d D s s J n F 1 b 3 Q 7 U 2 V j d G l v b j E v U m V z d W x 0 c y 9 D a G F u Z 2 V k I F R 5 c G U u e 0 N v b H V t b j M 1 L D M 0 f S Z x d W 9 0 O y w m c X V v d D t T Z W N 0 a W 9 u M S 9 S Z X N 1 b H R z L 0 N o Y W 5 n Z W Q g V H l w Z S 5 7 Q 2 9 s d W 1 u M z Y s M z V 9 J n F 1 b 3 Q 7 L C Z x d W 9 0 O 1 N l Y 3 R p b 2 4 x L 1 J l c 3 V s d H M v Q 2 h h b m d l Z C B U e X B l L n t D b 2 x 1 b W 4 z N y w z N n 0 m c X V v d D s s J n F 1 b 3 Q 7 U 2 V j d G l v b j E v U m V z d W x 0 c y 9 D a G F u Z 2 V k I F R 5 c G U u e 0 N v b H V t b j M 4 L D M 3 f S Z x d W 9 0 O y w m c X V v d D t T Z W N 0 a W 9 u M S 9 S Z X N 1 b H R z L 0 N o Y W 5 n Z W Q g V H l w Z S 5 7 Q 2 9 s d W 1 u M z k s M z h 9 J n F 1 b 3 Q 7 L C Z x d W 9 0 O 1 N l Y 3 R p b 2 4 x L 1 J l c 3 V s d H M v Q 2 h h b m d l Z C B U e X B l L n t D b 2 x 1 b W 4 0 M C w z O X 0 m c X V v d D s s J n F 1 b 3 Q 7 U 2 V j d G l v b j E v U m V z d W x 0 c y 9 D a G F u Z 2 V k I F R 5 c G U u e 0 N v b H V t b j Q x L D Q w f S Z x d W 9 0 O y w m c X V v d D t T Z W N 0 a W 9 u M S 9 S Z X N 1 b H R z L 0 N o Y W 5 n Z W Q g V H l w Z S 5 7 Q 2 9 s d W 1 u N D I s N D F 9 J n F 1 b 3 Q 7 L C Z x d W 9 0 O 1 N l Y 3 R p b 2 4 x L 1 J l c 3 V s d H M v Q 2 h h b m d l Z C B U e X B l L n t D b 2 x 1 b W 4 0 M y w 0 M n 0 m c X V v d D s s J n F 1 b 3 Q 7 U 2 V j d G l v b j E v U m V z d W x 0 c y 9 D a G F u Z 2 V k I F R 5 c G U u e 0 N v b H V t b j Q 0 L D Q z f S Z x d W 9 0 O y w m c X V v d D t T Z W N 0 a W 9 u M S 9 S Z X N 1 b H R z L 0 N o Y W 5 n Z W Q g V H l w Z S 5 7 Q 2 9 s d W 1 u N D U s N D R 9 J n F 1 b 3 Q 7 L C Z x d W 9 0 O 1 N l Y 3 R p b 2 4 x L 1 J l c 3 V s d H M v Q 2 h h b m d l Z C B U e X B l L n t D b 2 x 1 b W 4 0 N i w 0 N X 0 m c X V v d D s s J n F 1 b 3 Q 7 U 2 V j d G l v b j E v U m V z d W x 0 c y 9 D a G F u Z 2 V k I F R 5 c G U u e 0 N v b H V t b j Q 3 L D Q 2 f S Z x d W 9 0 O y w m c X V v d D t T Z W N 0 a W 9 u M S 9 S Z X N 1 b H R z L 0 N o Y W 5 n Z W Q g V H l w Z S 5 7 Q 2 9 s d W 1 u N D g s N D d 9 J n F 1 b 3 Q 7 L C Z x d W 9 0 O 1 N l Y 3 R p b 2 4 x L 1 J l c 3 V s d H M v Q 2 h h b m d l Z C B U e X B l L n t D b 2 x 1 b W 4 0 O S w 0 O H 0 m c X V v d D s s J n F 1 b 3 Q 7 U 2 V j d G l v b j E v U m V z d W x 0 c y 9 D a G F u Z 2 V k I F R 5 c G U u e 0 N v b H V t b j U w L D Q 5 f S Z x d W 9 0 O y w m c X V v d D t T Z W N 0 a W 9 u M S 9 S Z X N 1 b H R z L 0 N o Y W 5 n Z W Q g V H l w Z S 5 7 Q 2 9 s d W 1 u N T E s N T B 9 J n F 1 b 3 Q 7 L C Z x d W 9 0 O 1 N l Y 3 R p b 2 4 x L 1 J l c 3 V s d H M v Q 2 h h b m d l Z C B U e X B l L n t D b 2 x 1 b W 4 1 M i w 1 M X 0 m c X V v d D s s J n F 1 b 3 Q 7 U 2 V j d G l v b j E v U m V z d W x 0 c y 9 D a G F u Z 2 V k I F R 5 c G U u e 0 N v b H V t b j U z L D U y f S Z x d W 9 0 O y w m c X V v d D t T Z W N 0 a W 9 u M S 9 S Z X N 1 b H R z L 0 N o Y W 5 n Z W Q g V H l w Z S 5 7 Q 2 9 s d W 1 u N T Q s N T N 9 J n F 1 b 3 Q 7 L C Z x d W 9 0 O 1 N l Y 3 R p b 2 4 x L 1 J l c 3 V s d H M v Q 2 h h b m d l Z C B U e X B l L n t D b 2 x 1 b W 4 1 N S w 1 N H 0 m c X V v d D s s J n F 1 b 3 Q 7 U 2 V j d G l v b j E v U m V z d W x 0 c y 9 D a G F u Z 2 V k I F R 5 c G U u e 0 N v b H V t b j U 2 L D U 1 f S Z x d W 9 0 O y w m c X V v d D t T Z W N 0 a W 9 u M S 9 S Z X N 1 b H R z L 0 N o Y W 5 n Z W Q g V H l w Z S 5 7 Q 2 9 s d W 1 u N T c s N T Z 9 J n F 1 b 3 Q 7 L C Z x d W 9 0 O 1 N l Y 3 R p b 2 4 x L 1 J l c 3 V s d H M v Q 2 h h b m d l Z C B U e X B l L n t D b 2 x 1 b W 4 1 O C w 1 N 3 0 m c X V v d D s s J n F 1 b 3 Q 7 U 2 V j d G l v b j E v U m V z d W x 0 c y 9 D a G F u Z 2 V k I F R 5 c G U u e 0 N v b H V t b j U 5 L D U 4 f S Z x d W 9 0 O y w m c X V v d D t T Z W N 0 a W 9 u M S 9 S Z X N 1 b H R z L 0 N o Y W 5 n Z W Q g V H l w Z S 5 7 Q 2 9 s d W 1 u N j A s N T l 9 J n F 1 b 3 Q 7 L C Z x d W 9 0 O 1 N l Y 3 R p b 2 4 x L 1 J l c 3 V s d H M v Q 2 h h b m d l Z C B U e X B l L n t D b 2 x 1 b W 4 2 M S w 2 M H 0 m c X V v d D s s J n F 1 b 3 Q 7 U 2 V j d G l v b j E v U m V z d W x 0 c y 9 D a G F u Z 2 V k I F R 5 c G U u e 0 N v b H V t b j Y y L D Y x f S Z x d W 9 0 O 1 0 s J n F 1 b 3 Q 7 Q 2 9 s d W 1 u Q 2 9 1 b n Q m c X V v d D s 6 N j I s J n F 1 b 3 Q 7 S 2 V 5 Q 2 9 s d W 1 u T m F t Z X M m c X V v d D s 6 W 1 0 s J n F 1 b 3 Q 7 Q 2 9 s d W 1 u S W R l b n R p d G l l c y Z x d W 9 0 O z p b J n F 1 b 3 Q 7 U 2 V j d G l v b j E v U m V z d W x 0 c y 9 D a G F u Z 2 V k I F R 5 c G U u e 0 N v b H V t b j E s M H 0 m c X V v d D s s J n F 1 b 3 Q 7 U 2 V j d G l v b j E v U m V z d W x 0 c y 9 D a G F u Z 2 V k I F R 5 c G U u e 0 N v b H V t b j I s M X 0 m c X V v d D s s J n F 1 b 3 Q 7 U 2 V j d G l v b j E v U m V z d W x 0 c y 9 D a G F u Z 2 V k I F R 5 c G U u e 0 N v b H V t b j M s M n 0 m c X V v d D s s J n F 1 b 3 Q 7 U 2 V j d G l v b j E v U m V z d W x 0 c y 9 D a G F u Z 2 V k I F R 5 c G U u e 0 N v b H V t b j Q s M 3 0 m c X V v d D s s J n F 1 b 3 Q 7 U 2 V j d G l v b j E v U m V z d W x 0 c y 9 D a G F u Z 2 V k I F R 5 c G U u e 0 N v b H V t b j U s N H 0 m c X V v d D s s J n F 1 b 3 Q 7 U 2 V j d G l v b j E v U m V z d W x 0 c y 9 D a G F u Z 2 V k I F R 5 c G U u e 0 N v b H V t b j Y s N X 0 m c X V v d D s s J n F 1 b 3 Q 7 U 2 V j d G l v b j E v U m V z d W x 0 c y 9 D a G F u Z 2 V k I F R 5 c G U u e 0 N v b H V t b j c s N n 0 m c X V v d D s s J n F 1 b 3 Q 7 U 2 V j d G l v b j E v U m V z d W x 0 c y 9 D a G F u Z 2 V k I F R 5 c G U u e 0 N v b H V t b j g s N 3 0 m c X V v d D s s J n F 1 b 3 Q 7 U 2 V j d G l v b j E v U m V z d W x 0 c y 9 D a G F u Z 2 V k I F R 5 c G U u e 0 N v b H V t b j k s O H 0 m c X V v d D s s J n F 1 b 3 Q 7 U 2 V j d G l v b j E v U m V z d W x 0 c y 9 D a G F u Z 2 V k I F R 5 c G U u e 0 N v b H V t b j E w L D l 9 J n F 1 b 3 Q 7 L C Z x d W 9 0 O 1 N l Y 3 R p b 2 4 x L 1 J l c 3 V s d H M v Q 2 h h b m d l Z C B U e X B l L n t D b 2 x 1 b W 4 x M S w x M H 0 m c X V v d D s s J n F 1 b 3 Q 7 U 2 V j d G l v b j E v U m V z d W x 0 c y 9 D a G F u Z 2 V k I F R 5 c G U u e 0 N v b H V t b j E y L D E x f S Z x d W 9 0 O y w m c X V v d D t T Z W N 0 a W 9 u M S 9 S Z X N 1 b H R z L 0 N o Y W 5 n Z W Q g V H l w Z S 5 7 Q 2 9 s d W 1 u M T M s M T J 9 J n F 1 b 3 Q 7 L C Z x d W 9 0 O 1 N l Y 3 R p b 2 4 x L 1 J l c 3 V s d H M v Q 2 h h b m d l Z C B U e X B l L n t D b 2 x 1 b W 4 x N C w x M 3 0 m c X V v d D s s J n F 1 b 3 Q 7 U 2 V j d G l v b j E v U m V z d W x 0 c y 9 D a G F u Z 2 V k I F R 5 c G U u e 0 N v b H V t b j E 1 L D E 0 f S Z x d W 9 0 O y w m c X V v d D t T Z W N 0 a W 9 u M S 9 S Z X N 1 b H R z L 0 N o Y W 5 n Z W Q g V H l w Z S 5 7 Q 2 9 s d W 1 u M T Y s M T V 9 J n F 1 b 3 Q 7 L C Z x d W 9 0 O 1 N l Y 3 R p b 2 4 x L 1 J l c 3 V s d H M v Q 2 h h b m d l Z C B U e X B l L n t D b 2 x 1 b W 4 x N y w x N n 0 m c X V v d D s s J n F 1 b 3 Q 7 U 2 V j d G l v b j E v U m V z d W x 0 c y 9 D a G F u Z 2 V k I F R 5 c G U u e 0 N v b H V t b j E 4 L D E 3 f S Z x d W 9 0 O y w m c X V v d D t T Z W N 0 a W 9 u M S 9 S Z X N 1 b H R z L 0 N o Y W 5 n Z W Q g V H l w Z S 5 7 Q 2 9 s d W 1 u M T k s M T h 9 J n F 1 b 3 Q 7 L C Z x d W 9 0 O 1 N l Y 3 R p b 2 4 x L 1 J l c 3 V s d H M v Q 2 h h b m d l Z C B U e X B l L n t D b 2 x 1 b W 4 y M C w x O X 0 m c X V v d D s s J n F 1 b 3 Q 7 U 2 V j d G l v b j E v U m V z d W x 0 c y 9 D a G F u Z 2 V k I F R 5 c G U u e 0 N v b H V t b j I x L D I w f S Z x d W 9 0 O y w m c X V v d D t T Z W N 0 a W 9 u M S 9 S Z X N 1 b H R z L 0 N o Y W 5 n Z W Q g V H l w Z S 5 7 Q 2 9 s d W 1 u M j I s M j F 9 J n F 1 b 3 Q 7 L C Z x d W 9 0 O 1 N l Y 3 R p b 2 4 x L 1 J l c 3 V s d H M v Q 2 h h b m d l Z C B U e X B l L n t D b 2 x 1 b W 4 y M y w y M n 0 m c X V v d D s s J n F 1 b 3 Q 7 U 2 V j d G l v b j E v U m V z d W x 0 c y 9 D a G F u Z 2 V k I F R 5 c G U u e 0 N v b H V t b j I 0 L D I z f S Z x d W 9 0 O y w m c X V v d D t T Z W N 0 a W 9 u M S 9 S Z X N 1 b H R z L 0 N o Y W 5 n Z W Q g V H l w Z S 5 7 Q 2 9 s d W 1 u M j U s M j R 9 J n F 1 b 3 Q 7 L C Z x d W 9 0 O 1 N l Y 3 R p b 2 4 x L 1 J l c 3 V s d H M v Q 2 h h b m d l Z C B U e X B l L n t D b 2 x 1 b W 4 y N i w y N X 0 m c X V v d D s s J n F 1 b 3 Q 7 U 2 V j d G l v b j E v U m V z d W x 0 c y 9 D a G F u Z 2 V k I F R 5 c G U u e 0 N v b H V t b j I 3 L D I 2 f S Z x d W 9 0 O y w m c X V v d D t T Z W N 0 a W 9 u M S 9 S Z X N 1 b H R z L 0 N o Y W 5 n Z W Q g V H l w Z S 5 7 Q 2 9 s d W 1 u M j g s M j d 9 J n F 1 b 3 Q 7 L C Z x d W 9 0 O 1 N l Y 3 R p b 2 4 x L 1 J l c 3 V s d H M v Q 2 h h b m d l Z C B U e X B l L n t D b 2 x 1 b W 4 y O S w y O H 0 m c X V v d D s s J n F 1 b 3 Q 7 U 2 V j d G l v b j E v U m V z d W x 0 c y 9 D a G F u Z 2 V k I F R 5 c G U u e 0 N v b H V t b j M w L D I 5 f S Z x d W 9 0 O y w m c X V v d D t T Z W N 0 a W 9 u M S 9 S Z X N 1 b H R z L 0 N o Y W 5 n Z W Q g V H l w Z S 5 7 Q 2 9 s d W 1 u M z E s M z B 9 J n F 1 b 3 Q 7 L C Z x d W 9 0 O 1 N l Y 3 R p b 2 4 x L 1 J l c 3 V s d H M v Q 2 h h b m d l Z C B U e X B l L n t D b 2 x 1 b W 4 z M i w z M X 0 m c X V v d D s s J n F 1 b 3 Q 7 U 2 V j d G l v b j E v U m V z d W x 0 c y 9 D a G F u Z 2 V k I F R 5 c G U u e 0 N v b H V t b j M z L D M y f S Z x d W 9 0 O y w m c X V v d D t T Z W N 0 a W 9 u M S 9 S Z X N 1 b H R z L 0 N o Y W 5 n Z W Q g V H l w Z S 5 7 Q 2 9 s d W 1 u M z Q s M z N 9 J n F 1 b 3 Q 7 L C Z x d W 9 0 O 1 N l Y 3 R p b 2 4 x L 1 J l c 3 V s d H M v Q 2 h h b m d l Z C B U e X B l L n t D b 2 x 1 b W 4 z N S w z N H 0 m c X V v d D s s J n F 1 b 3 Q 7 U 2 V j d G l v b j E v U m V z d W x 0 c y 9 D a G F u Z 2 V k I F R 5 c G U u e 0 N v b H V t b j M 2 L D M 1 f S Z x d W 9 0 O y w m c X V v d D t T Z W N 0 a W 9 u M S 9 S Z X N 1 b H R z L 0 N o Y W 5 n Z W Q g V H l w Z S 5 7 Q 2 9 s d W 1 u M z c s M z Z 9 J n F 1 b 3 Q 7 L C Z x d W 9 0 O 1 N l Y 3 R p b 2 4 x L 1 J l c 3 V s d H M v Q 2 h h b m d l Z C B U e X B l L n t D b 2 x 1 b W 4 z O C w z N 3 0 m c X V v d D s s J n F 1 b 3 Q 7 U 2 V j d G l v b j E v U m V z d W x 0 c y 9 D a G F u Z 2 V k I F R 5 c G U u e 0 N v b H V t b j M 5 L D M 4 f S Z x d W 9 0 O y w m c X V v d D t T Z W N 0 a W 9 u M S 9 S Z X N 1 b H R z L 0 N o Y W 5 n Z W Q g V H l w Z S 5 7 Q 2 9 s d W 1 u N D A s M z l 9 J n F 1 b 3 Q 7 L C Z x d W 9 0 O 1 N l Y 3 R p b 2 4 x L 1 J l c 3 V s d H M v Q 2 h h b m d l Z C B U e X B l L n t D b 2 x 1 b W 4 0 M S w 0 M H 0 m c X V v d D s s J n F 1 b 3 Q 7 U 2 V j d G l v b j E v U m V z d W x 0 c y 9 D a G F u Z 2 V k I F R 5 c G U u e 0 N v b H V t b j Q y L D Q x f S Z x d W 9 0 O y w m c X V v d D t T Z W N 0 a W 9 u M S 9 S Z X N 1 b H R z L 0 N o Y W 5 n Z W Q g V H l w Z S 5 7 Q 2 9 s d W 1 u N D M s N D J 9 J n F 1 b 3 Q 7 L C Z x d W 9 0 O 1 N l Y 3 R p b 2 4 x L 1 J l c 3 V s d H M v Q 2 h h b m d l Z C B U e X B l L n t D b 2 x 1 b W 4 0 N C w 0 M 3 0 m c X V v d D s s J n F 1 b 3 Q 7 U 2 V j d G l v b j E v U m V z d W x 0 c y 9 D a G F u Z 2 V k I F R 5 c G U u e 0 N v b H V t b j Q 1 L D Q 0 f S Z x d W 9 0 O y w m c X V v d D t T Z W N 0 a W 9 u M S 9 S Z X N 1 b H R z L 0 N o Y W 5 n Z W Q g V H l w Z S 5 7 Q 2 9 s d W 1 u N D Y s N D V 9 J n F 1 b 3 Q 7 L C Z x d W 9 0 O 1 N l Y 3 R p b 2 4 x L 1 J l c 3 V s d H M v Q 2 h h b m d l Z C B U e X B l L n t D b 2 x 1 b W 4 0 N y w 0 N n 0 m c X V v d D s s J n F 1 b 3 Q 7 U 2 V j d G l v b j E v U m V z d W x 0 c y 9 D a G F u Z 2 V k I F R 5 c G U u e 0 N v b H V t b j Q 4 L D Q 3 f S Z x d W 9 0 O y w m c X V v d D t T Z W N 0 a W 9 u M S 9 S Z X N 1 b H R z L 0 N o Y W 5 n Z W Q g V H l w Z S 5 7 Q 2 9 s d W 1 u N D k s N D h 9 J n F 1 b 3 Q 7 L C Z x d W 9 0 O 1 N l Y 3 R p b 2 4 x L 1 J l c 3 V s d H M v Q 2 h h b m d l Z C B U e X B l L n t D b 2 x 1 b W 4 1 M C w 0 O X 0 m c X V v d D s s J n F 1 b 3 Q 7 U 2 V j d G l v b j E v U m V z d W x 0 c y 9 D a G F u Z 2 V k I F R 5 c G U u e 0 N v b H V t b j U x L D U w f S Z x d W 9 0 O y w m c X V v d D t T Z W N 0 a W 9 u M S 9 S Z X N 1 b H R z L 0 N o Y W 5 n Z W Q g V H l w Z S 5 7 Q 2 9 s d W 1 u N T I s N T F 9 J n F 1 b 3 Q 7 L C Z x d W 9 0 O 1 N l Y 3 R p b 2 4 x L 1 J l c 3 V s d H M v Q 2 h h b m d l Z C B U e X B l L n t D b 2 x 1 b W 4 1 M y w 1 M n 0 m c X V v d D s s J n F 1 b 3 Q 7 U 2 V j d G l v b j E v U m V z d W x 0 c y 9 D a G F u Z 2 V k I F R 5 c G U u e 0 N v b H V t b j U 0 L D U z f S Z x d W 9 0 O y w m c X V v d D t T Z W N 0 a W 9 u M S 9 S Z X N 1 b H R z L 0 N o Y W 5 n Z W Q g V H l w Z S 5 7 Q 2 9 s d W 1 u N T U s N T R 9 J n F 1 b 3 Q 7 L C Z x d W 9 0 O 1 N l Y 3 R p b 2 4 x L 1 J l c 3 V s d H M v Q 2 h h b m d l Z C B U e X B l L n t D b 2 x 1 b W 4 1 N i w 1 N X 0 m c X V v d D s s J n F 1 b 3 Q 7 U 2 V j d G l v b j E v U m V z d W x 0 c y 9 D a G F u Z 2 V k I F R 5 c G U u e 0 N v b H V t b j U 3 L D U 2 f S Z x d W 9 0 O y w m c X V v d D t T Z W N 0 a W 9 u M S 9 S Z X N 1 b H R z L 0 N o Y W 5 n Z W Q g V H l w Z S 5 7 Q 2 9 s d W 1 u N T g s N T d 9 J n F 1 b 3 Q 7 L C Z x d W 9 0 O 1 N l Y 3 R p b 2 4 x L 1 J l c 3 V s d H M v Q 2 h h b m d l Z C B U e X B l L n t D b 2 x 1 b W 4 1 O S w 1 O H 0 m c X V v d D s s J n F 1 b 3 Q 7 U 2 V j d G l v b j E v U m V z d W x 0 c y 9 D a G F u Z 2 V k I F R 5 c G U u e 0 N v b H V t b j Y w L D U 5 f S Z x d W 9 0 O y w m c X V v d D t T Z W N 0 a W 9 u M S 9 S Z X N 1 b H R z L 0 N o Y W 5 n Z W Q g V H l w Z S 5 7 Q 2 9 s d W 1 u N j E s N j B 9 J n F 1 b 3 Q 7 L C Z x d W 9 0 O 1 N l Y 3 R p b 2 4 x L 1 J l c 3 V s d H M v Q 2 h h b m d l Z C B U e X B l L n t D b 2 x 1 b W 4 2 M i w 2 M X 0 m c X V v d D t d L C Z x d W 9 0 O 1 J l b G F 0 a W 9 u c 2 h p c E l u Z m 8 m c X V v d D s 6 W 1 1 9 I i A v P j w v U 3 R h Y m x l R W 5 0 c m l l c z 4 8 L 0 l 0 Z W 0 + P E l 0 Z W 0 + P E l 0 Z W 1 M b 2 N h d G l v b j 4 8 S X R l b V R 5 c G U + R m 9 y b X V s Y T w v S X R l b V R 5 c G U + P E l 0 Z W 1 Q Y X R o P l N l Y 3 R p b 2 4 x L 1 J l c 3 V s d H M v U 2 9 1 c m N l P C 9 J d G V t U G F 0 a D 4 8 L 0 l 0 Z W 1 M b 2 N h d G l v b j 4 8 U 3 R h Y m x l R W 5 0 c m l l c y A v P j w v S X R l b T 4 8 S X R l b T 4 8 S X R l b U x v Y 2 F 0 a W 9 u P j x J d G V t V H l w Z T 5 G b 3 J t d W x h P C 9 J d G V t V H l w Z T 4 8 S X R l b V B h d G g + U 2 V j d G l v b j E v U m V z d W x 0 c y 9 S Z X N 1 b H R z X 1 N o Z W V 0 P C 9 J d G V t U G F 0 a D 4 8 L 0 l 0 Z W 1 M b 2 N h d G l v b j 4 8 U 3 R h Y m x l R W 5 0 c m l l c y A v P j w v S X R l b T 4 8 S X R l b T 4 8 S X R l b U x v Y 2 F 0 a W 9 u P j x J d G V t V H l w Z T 5 G b 3 J t d W x h P C 9 J d G V t V H l w Z T 4 8 S X R l b V B h d G g + U 2 V j d G l v b j E v U m V z d W x 0 c y 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S Z X N 1 b H R U e X B l I i B W Y W x 1 Z T 0 i c 0 V 4 Y 2 V w d G l v b i I g L z 4 8 R W 5 0 c n k g V H l w Z T 0 i T m F t Z V V w Z G F 0 Z W R B Z n R l c k Z p b G w i I F Z h b H V l P S J s M C I g L z 4 8 R W 5 0 c n k g V H l w Z T 0 i R m l s b G V k Q 2 9 t c G x l d G V S Z X N 1 b H R U b 1 d v c m t z a G V l d C I g V m F s d W U 9 I m w x I i A v P j x F b n R y e S B U e X B l P S J B Z G R l Z F R v R G F 0 Y U 1 v Z G V s I i B W Y W x 1 Z T 0 i b D A i I C 8 + P E V u d H J 5 I F R 5 c G U 9 I k Z p b G x D b 3 V u d C I g V m F s d W U 9 I m w 4 M D g i I C 8 + P E V u d H J 5 I F R 5 c G U 9 I k Z p b G x F c n J v c k N v Z G U i I F Z h b H V l P S J z V W 5 r b m 9 3 b i I g L z 4 8 R W 5 0 c n k g V H l w Z T 0 i R m l s b E V y c m 9 y Q 2 9 1 b n Q i I F Z h b H V l P S J s M C I g L z 4 8 R W 5 0 c n k g V H l w Z T 0 i R m l s b E x h c 3 R V c G R h d G V k I i B W Y W x 1 Z T 0 i Z D I w M T g t M D c t M j R U M j I 6 M D k 6 M D U u N D A 0 N z Q 5 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1 0 s J n F 1 b 3 Q 7 Q 2 9 s d W 1 u Q 2 9 1 b n Q m c X V v d D s 6 N C w m c X V v d D t L Z X l D b 2 x 1 b W 5 O Y W 1 l c y Z x d W 9 0 O z p b X S w m c X V v d D t D b 2 x 1 b W 5 J Z G V u d G l 0 a W V z J n F 1 b 3 Q 7 O l s m c X V v d D t T Z W N 0 a W 9 u M S 9 T a G V l d D E v Q 2 h h b m d l Z C B U e X B l L n t D b 2 x 1 b W 4 x L D B 9 J n F 1 b 3 Q 7 L C Z x d W 9 0 O 1 N l Y 3 R p b 2 4 x L 1 N o Z W V 0 M S 9 D a G F u Z 2 V k I F R 5 c G U u e 0 N v b H V t b j I s M X 0 m c X V v d D s s J n F 1 b 3 Q 7 U 2 V j d G l v b j E v U 2 h l Z X Q x L 0 N o Y W 5 n Z W Q g V H l w Z S 5 7 Q 2 9 s d W 1 u M y w y f S Z x d W 9 0 O y w m c X V v d D t T Z W N 0 a W 9 u M S 9 T a G V l d D E v Q 2 h h b m d l Z C B U e X B l L n t D b 2 x 1 b W 4 0 L D N 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S Z X N 1 b H R U e X B l I i B W Y W x 1 Z T 0 i c 0 V 4 Y 2 V w d G l v b i I g L z 4 8 R W 5 0 c n k g V H l w Z T 0 i T m F t Z V V w Z G F 0 Z W R B Z n R l c k Z p b G w i I F Z h b H V l P S J s M C I g L z 4 8 R W 5 0 c n k g V H l w Z T 0 i R m l s b G V k Q 2 9 t c G x l d G V S Z X N 1 b H R U b 1 d v c m t z a G V l d C I g V m F s d W U 9 I m w x I i A v P j x F b n R y e S B U e X B l P S J B Z G R l Z F R v R G F 0 Y U 1 v Z G V s I i B W Y W x 1 Z T 0 i b D A i I C 8 + P E V u d H J 5 I F R 5 c G U 9 I k Z p b G x D b 3 V u d C I g V m F s d W U 9 I m w 4 M D g i I C 8 + P E V u d H J 5 I F R 5 c G U 9 I k Z p b G x F c n J v c k N v Z G U i I F Z h b H V l P S J z V W 5 r b m 9 3 b i I g L z 4 8 R W 5 0 c n k g V H l w Z T 0 i R m l s b E V y c m 9 y Q 2 9 1 b n Q i I F Z h b H V l P S J s M C I g L z 4 8 R W 5 0 c n k g V H l w Z T 0 i R m l s b E x h c 3 R V c G R h d G V k I i B W Y W x 1 Z T 0 i Z D I w M T g t M D c t M j R U M j I 6 M T U 6 M j Y u N j I 3 O T Y 0 M 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h l Z X Q x I C g y K S 9 D a G F u Z 2 V k I F R 5 c G U u e 0 N v b H V t b j E s M H 0 m c X V v d D s s J n F 1 b 3 Q 7 U 2 V j d G l v b j E v U 2 h l Z X Q x I C g y K S 9 D a G F u Z 2 V k I F R 5 c G U u e 0 N v b H V t b j I s M X 0 m c X V v d D s s J n F 1 b 3 Q 7 U 2 V j d G l v b j E v U 2 h l Z X Q x I C g y K S 9 D a G F u Z 2 V k I F R 5 c G U u e 0 N v b H V t b j M s M n 0 m c X V v d D s s J n F 1 b 3 Q 7 U 2 V j d G l v b j E v U 2 h l Z X Q x I C g y K S 9 D a G F u Z 2 V k I F R 5 c G U u e 0 N v b H V t b j Q s M 3 0 m c X V v d D t d L C Z x d W 9 0 O 0 N v b H V t b k N v d W 5 0 J n F 1 b 3 Q 7 O j Q s J n F 1 b 3 Q 7 S 2 V 5 Q 2 9 s d W 1 u T m F t Z X M m c X V v d D s 6 W 1 0 s J n F 1 b 3 Q 7 Q 2 9 s d W 1 u S W R l b n R p d G l l c y Z x d W 9 0 O z p b J n F 1 b 3 Q 7 U 2 V j d G l v b j E v U 2 h l Z X Q x I C g y K S 9 D a G F u Z 2 V k I F R 5 c G U u e 0 N v b H V t b j E s M H 0 m c X V v d D s s J n F 1 b 3 Q 7 U 2 V j d G l v b j E v U 2 h l Z X Q x I C g y K S 9 D a G F u Z 2 V k I F R 5 c G U u e 0 N v b H V t b j I s M X 0 m c X V v d D s s J n F 1 b 3 Q 7 U 2 V j d G l v b j E v U 2 h l Z X Q x I C g y K S 9 D a G F u Z 2 V k I F R 5 c G U u e 0 N v b H V t b j M s M n 0 m c X V v d D s s J n F 1 b 3 Q 7 U 2 V j d G l v b j E v U 2 h l Z X Q x I C g y K S 9 D a G F u Z 2 V k I F R 5 c G U u e 0 N v b H V t b j Q s M 3 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l J l c 3 V s d F R 5 c G U i I F Z h b H V l P S J z R X h j Z X B 0 a W 9 u I i A v P j x F b n R y e S B U e X B l P S J O Y W 1 l V X B k Y X R l Z E F m d G V y R m l s b C I g V m F s d W U 9 I m w w I i A v P j x F b n R y e S B U e X B l P S J G a W x s V G F y Z 2 V 0 I i B W Y W x 1 Z T 0 i c 1 R h Y m x l M S I g L z 4 8 R W 5 0 c n k g V H l w Z T 0 i R m l s b G V k Q 2 9 t c G x l d G V S Z X N 1 b H R U b 1 d v c m t z a G V l d C I g V m F s d W U 9 I m w x I i A v P j x F b n R y e S B U e X B l P S J G a W x s U 3 R h d H V z I i B W Y W x 1 Z T 0 i c 1 d h a X R p b m d G b 3 J F e G N l b F J l Z n J l c 2 g i I C 8 + P E V u d H J 5 I F R 5 c G U 9 I k Z p b G x D b 2 x 1 b W 5 O Y W 1 l c y I g V m F s d W U 9 I n N b J n F 1 b 3 Q 7 Q 2 9 t c G F u e S B O Y W 1 l J n F 1 b 3 Q 7 L C Z x d W 9 0 O 0 F k Z H J l c 3 M g T G l u Z S A x J n F 1 b 3 Q 7 L C Z x d W 9 0 O 0 N p d H k m c X V v d D s s J n F 1 b 3 Q 7 Q 2 9 1 b n R 5 J n F 1 b 3 Q 7 X S I g L z 4 8 R W 5 0 c n k g V H l w Z T 0 i R m l s b E N v b H V t b l R 5 c G V z I i B W Y W x 1 Z T 0 i c 0 J n W U d C Z z 0 9 I i A v P j x F b n R y e S B U e X B l P S J G a W x s T G F z d F V w Z G F 0 Z W Q i I F Z h b H V l P S J k M j A x O C 0 w N y 0 y N V Q w M D o x M j o 0 M i 4 1 O T Q 4 N D U 5 W i I g L z 4 8 R W 5 0 c n k g V H l w Z T 0 i R m l s b E V y c m 9 y Q 2 9 1 b n Q i I F Z h b H V l P S J s M C I g L z 4 8 R W 5 0 c n k g V H l w Z T 0 i R m l s b E V y c m 9 y Q 2 9 k Z S I g V m F s d W U 9 I n N V b m t u b 3 d u I i A v P j x F b n R y e S B U e X B l P S J G a W x s Q 2 9 1 b n Q i I F Z h b H V l P S J s M C I g L z 4 8 R W 5 0 c n k g V H l w Z T 0 i Q W R k Z W R U b 0 R h d G F N b 2 R l b C I g V m F s d W U 9 I m w w I i A v P j x F b n R y e S B U e X B l P S J R d W V y e U l E I i B W Y W x 1 Z T 0 i c 2 Q 0 Z T M 4 N j F i L T c y O G I t N D B k Z i 1 i N z U y L T I y O W Y x Z D k 1 N z I 2 N C I g L z 4 8 R W 5 0 c n k g V H l w Z T 0 i U m V s Y X R p b 2 5 z a G l w S W 5 m b 0 N v b n R h a W 5 l c i I g V m F s d W U 9 I n N 7 J n F 1 b 3 Q 7 Y 2 9 s d W 1 u Q 2 9 1 b n Q m c X V v d D s 6 N C w m c X V v d D t r Z X l D b 2 x 1 b W 5 O Y W 1 l c y Z x d W 9 0 O z p b X S w m c X V v d D t x d W V y e V J l b G F 0 a W 9 u c 2 h p c H M m c X V v d D s 6 W 1 0 s J n F 1 b 3 Q 7 Y 2 9 s d W 1 u S W R l b n R p d G l l c y Z x d W 9 0 O z p b J n F 1 b 3 Q 7 U 2 V j d G l v b j E v V G F i b G U x L 0 N o Y W 5 n Z W Q g V H l w Z S 5 7 Q 2 9 t c G F u e S B O Y W 1 l L D B 9 J n F 1 b 3 Q 7 L C Z x d W 9 0 O 1 N l Y 3 R p b 2 4 x L 1 R h Y m x l M S 9 D a G F u Z 2 V k I F R 5 c G U u e 0 F k Z H J l c 3 M g T G l u Z S A x L D F 9 J n F 1 b 3 Q 7 L C Z x d W 9 0 O 1 N l Y 3 R p b 2 4 x L 1 R h Y m x l M S 9 D a G F u Z 2 V k I F R 5 c G U u e 0 N p d H k s M n 0 m c X V v d D s s J n F 1 b 3 Q 7 U 2 V j d G l v b j E v V G F i b G U x L 0 N o Y W 5 n Z W Q g V H l w Z S 5 7 Q 2 9 1 b n R 5 L D N 9 J n F 1 b 3 Q 7 X S w m c X V v d D t D b 2 x 1 b W 5 D b 3 V u d C Z x d W 9 0 O z o 0 L C Z x d W 9 0 O 0 t l e U N v b H V t b k 5 h b W V z J n F 1 b 3 Q 7 O l t d L C Z x d W 9 0 O 0 N v b H V t b k l k Z W 5 0 a X R p Z X M m c X V v d D s 6 W y Z x d W 9 0 O 1 N l Y 3 R p b 2 4 x L 1 R h Y m x l M S 9 D a G F u Z 2 V k I F R 5 c G U u e 0 N v b X B h b n k g T m F t Z S w w f S Z x d W 9 0 O y w m c X V v d D t T Z W N 0 a W 9 u M S 9 U Y W J s Z T E v Q 2 h h b m d l Z C B U e X B l L n t B Z G R y Z X N z I E x p b m U g M S w x f S Z x d W 9 0 O y w m c X V v d D t T Z W N 0 a W 9 u M S 9 U Y W J s Z T E v Q 2 h h b m d l Z C B U e X B l L n t D a X R 5 L D J 9 J n F 1 b 3 Q 7 L C Z x d W 9 0 O 1 N l Y 3 R p b 2 4 x L 1 R h Y m x l M S 9 D a G F u Z 2 V k I F R 5 c G U u e 0 N v d W 5 0 e S 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p Y r 6 7 K / 1 U i d r z 5 y E O 5 d w Q A A A A A C A A A A A A A Q Z g A A A A E A A C A A A A B / g L Z R c h d 9 d T N B v e Q O S 7 h T H C H 7 q o + Y o e t U k l M 6 c V j k M Q A A A A A O g A A A A A I A A C A A A A A l G D P e i H n P 8 R U w E n F r y 6 3 H C 9 y B P s g s x 6 N e w a p 6 i J V p v F A A A A B h p + R U + P J v D z i P W o a 8 M 9 + w g D I X T t j X A T X 9 m o N p m F i b q a G J a j k Q A 5 t 9 i G 1 1 X 3 o w N N D D L T G R u l 0 9 2 5 G 5 0 h 3 H B J s h g Q p z F O B J R A t p 0 c T D e Z 3 q 9 E A A A A B + F u n u N H p 3 m i i U 0 Z F T W o 8 7 l 2 A c p z c 9 Y P w w 1 F J X e h B 3 C S P v 3 4 X K 7 0 2 n + s D h C + 7 g B K Z / p n a C p u 7 G F N x l M 2 B o y Y o I < / D a t a M a s h u p > 
</file>

<file path=customXml/itemProps1.xml><?xml version="1.0" encoding="utf-8"?>
<ds:datastoreItem xmlns:ds="http://schemas.openxmlformats.org/officeDocument/2006/customXml" ds:itemID="{173E1DCD-CA4E-4259-A767-4C4237B293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 Portfolio</vt:lpstr>
      <vt:lpstr>DATA for 227</vt:lpstr>
      <vt:lpstr>Major classification by TYPE</vt:lpstr>
      <vt:lpstr>Address sheet</vt:lpstr>
      <vt:lpstr>Equipment stats</vt:lpstr>
      <vt:lpstr>Certification Stats</vt:lpstr>
      <vt:lpstr>Final List</vt:lpstr>
      <vt:lpstr>Stats_227</vt:lpstr>
      <vt:lpstr>Contacted Companies</vt:lpstr>
      <vt:lpstr>From Mapping</vt:lpstr>
      <vt:lpstr>From List of Companies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2018-07-25T17:23:22Z</dcterms:modified>
  <cp:category/>
  <cp:contentStatus/>
</cp:coreProperties>
</file>