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\5DOFGantryArm\lib\data\secondExperiment_Kinematics\"/>
    </mc:Choice>
  </mc:AlternateContent>
  <xr:revisionPtr revIDLastSave="0" documentId="13_ncr:1_{D7AB3CD4-2D20-465D-B5BC-636DA9F9F89E}" xr6:coauthVersionLast="47" xr6:coauthVersionMax="47" xr10:uidLastSave="{00000000-0000-0000-0000-000000000000}"/>
  <bookViews>
    <workbookView xWindow="-108" yWindow="408" windowWidth="23256" windowHeight="11940" activeTab="2" xr2:uid="{00000000-000D-0000-FFFF-FFFF00000000}"/>
  </bookViews>
  <sheets>
    <sheet name="DH表" sheetId="1" r:id="rId1"/>
    <sheet name="Sheet1" sheetId="3" r:id="rId2"/>
    <sheet name="脉冲当量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" l="1"/>
  <c r="E25" i="2"/>
  <c r="E24" i="2"/>
  <c r="K3" i="2"/>
  <c r="K2" i="2"/>
  <c r="D30" i="2"/>
  <c r="C27" i="2"/>
  <c r="C30" i="2"/>
  <c r="C28" i="2"/>
  <c r="A25" i="2"/>
  <c r="B25" i="2"/>
  <c r="C25" i="2"/>
  <c r="D25" i="2"/>
  <c r="A26" i="2"/>
  <c r="B26" i="2"/>
  <c r="C26" i="2"/>
  <c r="D26" i="2"/>
  <c r="A27" i="2"/>
  <c r="B27" i="2"/>
  <c r="D27" i="2"/>
  <c r="A28" i="2"/>
  <c r="B28" i="2"/>
  <c r="D28" i="2"/>
  <c r="A29" i="2"/>
  <c r="B29" i="2"/>
  <c r="C29" i="2"/>
  <c r="D29" i="2"/>
  <c r="A30" i="2"/>
  <c r="B30" i="2"/>
  <c r="A31" i="2"/>
  <c r="B31" i="2"/>
  <c r="C31" i="2"/>
  <c r="D31" i="2"/>
  <c r="C24" i="2"/>
  <c r="D24" i="2"/>
  <c r="A24" i="2"/>
  <c r="I16" i="2"/>
  <c r="I15" i="2"/>
  <c r="I17" i="2"/>
  <c r="I19" i="2"/>
  <c r="G16" i="2"/>
  <c r="G17" i="2"/>
  <c r="G19" i="2"/>
  <c r="G20" i="2"/>
  <c r="G21" i="2"/>
  <c r="G22" i="2"/>
  <c r="G15" i="2"/>
  <c r="E28" i="2"/>
  <c r="J9" i="2"/>
  <c r="E31" i="2" s="1"/>
  <c r="J8" i="2"/>
  <c r="E30" i="2" s="1"/>
  <c r="J7" i="2"/>
  <c r="E29" i="2" s="1"/>
  <c r="J6" i="2"/>
  <c r="J5" i="2"/>
  <c r="E27" i="2" s="1"/>
  <c r="J4" i="2"/>
  <c r="E26" i="2" s="1"/>
  <c r="E2" i="2"/>
  <c r="D2" i="2" s="1"/>
  <c r="G6" i="2"/>
  <c r="I6" i="2" s="1"/>
  <c r="D4" i="2"/>
  <c r="E3" i="2"/>
  <c r="D3" i="2" s="1"/>
  <c r="C7" i="3"/>
  <c r="C5" i="3"/>
  <c r="D7" i="2"/>
  <c r="D8" i="2"/>
  <c r="D9" i="2"/>
  <c r="D5" i="2"/>
  <c r="D6" i="2" l="1"/>
</calcChain>
</file>

<file path=xl/sharedStrings.xml><?xml version="1.0" encoding="utf-8"?>
<sst xmlns="http://schemas.openxmlformats.org/spreadsheetml/2006/main" count="44" uniqueCount="42">
  <si>
    <t>i</t>
  </si>
  <si>
    <t>-75~75</t>
  </si>
  <si>
    <t>-180~180</t>
  </si>
  <si>
    <t>-120~120</t>
  </si>
  <si>
    <t>电机轴号</t>
    <phoneticPr fontId="2" type="noConversion"/>
  </si>
  <si>
    <t>绝对值编码器</t>
    <phoneticPr fontId="2" type="noConversion"/>
  </si>
  <si>
    <t>减速比</t>
    <phoneticPr fontId="2" type="noConversion"/>
  </si>
  <si>
    <t>脉冲当量</t>
    <phoneticPr fontId="2" type="noConversion"/>
  </si>
  <si>
    <t>i</t>
    <phoneticPr fontId="2" type="noConversion"/>
  </si>
  <si>
    <t>a</t>
    <phoneticPr fontId="2" type="noConversion"/>
  </si>
  <si>
    <t>alpha</t>
    <phoneticPr fontId="2" type="noConversion"/>
  </si>
  <si>
    <t>d</t>
    <phoneticPr fontId="2" type="noConversion"/>
  </si>
  <si>
    <t>theta</t>
    <phoneticPr fontId="2" type="noConversion"/>
  </si>
  <si>
    <t>d0</t>
    <phoneticPr fontId="2" type="noConversion"/>
  </si>
  <si>
    <t>d1</t>
    <phoneticPr fontId="2" type="noConversion"/>
  </si>
  <si>
    <t>d2</t>
    <phoneticPr fontId="2" type="noConversion"/>
  </si>
  <si>
    <t>X</t>
    <phoneticPr fontId="2" type="noConversion"/>
  </si>
  <si>
    <t>Z</t>
    <phoneticPr fontId="2" type="noConversion"/>
  </si>
  <si>
    <t>Y</t>
    <phoneticPr fontId="2" type="noConversion"/>
  </si>
  <si>
    <t>theta3</t>
    <phoneticPr fontId="2" type="noConversion"/>
  </si>
  <si>
    <t>theta5+180</t>
    <phoneticPr fontId="2" type="noConversion"/>
  </si>
  <si>
    <t>theta6+180</t>
    <phoneticPr fontId="2" type="noConversion"/>
  </si>
  <si>
    <t>theta4+90</t>
    <phoneticPr fontId="2" type="noConversion"/>
  </si>
  <si>
    <t>theta7+180</t>
    <phoneticPr fontId="2" type="noConversion"/>
  </si>
  <si>
    <t>当前脉冲当量</t>
    <phoneticPr fontId="2" type="noConversion"/>
  </si>
  <si>
    <t>scale_x_init</t>
  </si>
  <si>
    <t>scale_y_init</t>
  </si>
  <si>
    <t>scale_z_init</t>
  </si>
  <si>
    <t xml:space="preserve">scale_1 </t>
  </si>
  <si>
    <t xml:space="preserve">scale_2 </t>
  </si>
  <si>
    <t xml:space="preserve">scale_3 </t>
  </si>
  <si>
    <t xml:space="preserve">scale_4 </t>
  </si>
  <si>
    <t xml:space="preserve">scale_5 </t>
  </si>
  <si>
    <t>修改后的脉冲当量</t>
    <phoneticPr fontId="2" type="noConversion"/>
  </si>
  <si>
    <t>a [mm]</t>
  </si>
  <si>
    <t>alpha [掳]</t>
  </si>
  <si>
    <t>d [mm]</t>
  </si>
  <si>
    <t>theta [掳]</t>
  </si>
  <si>
    <t>修正a</t>
    <phoneticPr fontId="2" type="noConversion"/>
  </si>
  <si>
    <t>修正alpha</t>
    <phoneticPr fontId="2" type="noConversion"/>
  </si>
  <si>
    <t>修正d</t>
    <phoneticPr fontId="2" type="noConversion"/>
  </si>
  <si>
    <t>修正theta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</si>
</sst>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</xdr:rowOff>
    </xdr:from>
    <xdr:to>
      <xdr:col>2</xdr:col>
      <xdr:colOff>762000</xdr:colOff>
      <xdr:row>0</xdr:row>
      <xdr:rowOff>248920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"/>
          <a:ext cx="762000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7620</xdr:rowOff>
    </xdr:from>
    <xdr:to>
      <xdr:col>1</xdr:col>
      <xdr:colOff>723900</xdr:colOff>
      <xdr:row>0</xdr:row>
      <xdr:rowOff>284480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3515" y="7620"/>
          <a:ext cx="723900" cy="27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50800</xdr:colOff>
      <xdr:row>0</xdr:row>
      <xdr:rowOff>31115</xdr:rowOff>
    </xdr:from>
    <xdr:to>
      <xdr:col>4</xdr:col>
      <xdr:colOff>760730</xdr:colOff>
      <xdr:row>0</xdr:row>
      <xdr:rowOff>321310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2345" y="31115"/>
          <a:ext cx="709930" cy="28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4445</xdr:colOff>
      <xdr:row>0</xdr:row>
      <xdr:rowOff>31115</xdr:rowOff>
    </xdr:from>
    <xdr:to>
      <xdr:col>3</xdr:col>
      <xdr:colOff>626745</xdr:colOff>
      <xdr:row>1</xdr:row>
      <xdr:rowOff>684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800" y="31115"/>
          <a:ext cx="631825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3175</xdr:colOff>
      <xdr:row>0</xdr:row>
      <xdr:rowOff>45085</xdr:rowOff>
    </xdr:from>
    <xdr:to>
      <xdr:col>5</xdr:col>
      <xdr:colOff>645160</xdr:colOff>
      <xdr:row>0</xdr:row>
      <xdr:rowOff>285750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6195" y="45085"/>
          <a:ext cx="641985" cy="24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550838</xdr:colOff>
      <xdr:row>0</xdr:row>
      <xdr:rowOff>136966</xdr:rowOff>
    </xdr:from>
    <xdr:to>
      <xdr:col>14</xdr:col>
      <xdr:colOff>365418</xdr:colOff>
      <xdr:row>12</xdr:row>
      <xdr:rowOff>95104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6703" y="136966"/>
          <a:ext cx="4675847" cy="259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172720</xdr:colOff>
      <xdr:row>0</xdr:row>
      <xdr:rowOff>635</xdr:rowOff>
    </xdr:from>
    <xdr:to>
      <xdr:col>22</xdr:col>
      <xdr:colOff>415290</xdr:colOff>
      <xdr:row>13</xdr:row>
      <xdr:rowOff>6594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83445" y="635"/>
          <a:ext cx="5119370" cy="282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15875</xdr:colOff>
      <xdr:row>15</xdr:row>
      <xdr:rowOff>1905</xdr:rowOff>
    </xdr:from>
    <xdr:to>
      <xdr:col>13</xdr:col>
      <xdr:colOff>55245</xdr:colOff>
      <xdr:row>25</xdr:row>
      <xdr:rowOff>55880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59400" y="2785745"/>
          <a:ext cx="3700780" cy="1896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532765</xdr:colOff>
      <xdr:row>15</xdr:row>
      <xdr:rowOff>50800</xdr:rowOff>
    </xdr:from>
    <xdr:to>
      <xdr:col>20</xdr:col>
      <xdr:colOff>397510</xdr:colOff>
      <xdr:row>26</xdr:row>
      <xdr:rowOff>19685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33890" y="2834640"/>
          <a:ext cx="4120515" cy="197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508000</xdr:colOff>
      <xdr:row>27</xdr:row>
      <xdr:rowOff>0</xdr:rowOff>
    </xdr:from>
    <xdr:to>
      <xdr:col>13</xdr:col>
      <xdr:colOff>327025</xdr:colOff>
      <xdr:row>39</xdr:row>
      <xdr:rowOff>15876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41925" y="4978400"/>
          <a:ext cx="4097655" cy="2202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30" zoomScaleNormal="130" workbookViewId="0">
      <selection activeCell="C16" sqref="C16"/>
    </sheetView>
  </sheetViews>
  <sheetFormatPr defaultColWidth="8.88671875" defaultRowHeight="14.4" x14ac:dyDescent="0.25"/>
  <cols>
    <col min="2" max="2" width="10.88671875" customWidth="1"/>
    <col min="3" max="3" width="12.33203125" customWidth="1"/>
    <col min="4" max="4" width="10.88671875" customWidth="1"/>
    <col min="5" max="6" width="13" customWidth="1"/>
  </cols>
  <sheetData>
    <row r="1" spans="1:6" ht="31.95" customHeight="1" x14ac:dyDescent="0.25">
      <c r="A1" t="s">
        <v>0</v>
      </c>
    </row>
    <row r="2" spans="1:6" ht="31.95" customHeight="1" x14ac:dyDescent="0.25">
      <c r="A2">
        <v>1</v>
      </c>
      <c r="B2">
        <v>100</v>
      </c>
      <c r="C2">
        <v>0</v>
      </c>
      <c r="D2">
        <v>-200</v>
      </c>
      <c r="E2">
        <v>0</v>
      </c>
      <c r="F2" s="1" t="s">
        <v>2</v>
      </c>
    </row>
    <row r="3" spans="1:6" x14ac:dyDescent="0.25">
      <c r="A3">
        <v>2</v>
      </c>
      <c r="B3">
        <v>200</v>
      </c>
      <c r="C3">
        <v>90</v>
      </c>
      <c r="D3">
        <v>0</v>
      </c>
      <c r="E3">
        <v>90</v>
      </c>
      <c r="F3" s="1" t="s">
        <v>1</v>
      </c>
    </row>
    <row r="4" spans="1:6" x14ac:dyDescent="0.25">
      <c r="A4">
        <v>3</v>
      </c>
      <c r="B4">
        <v>0</v>
      </c>
      <c r="C4">
        <v>90</v>
      </c>
      <c r="D4">
        <v>152.5</v>
      </c>
      <c r="E4">
        <v>0</v>
      </c>
      <c r="F4" s="1" t="s">
        <v>2</v>
      </c>
    </row>
    <row r="5" spans="1:6" x14ac:dyDescent="0.25">
      <c r="A5">
        <v>4</v>
      </c>
      <c r="B5">
        <v>0</v>
      </c>
      <c r="C5">
        <v>-90</v>
      </c>
      <c r="D5">
        <v>228.5</v>
      </c>
      <c r="E5">
        <v>0</v>
      </c>
      <c r="F5" s="1" t="s">
        <v>3</v>
      </c>
    </row>
    <row r="6" spans="1:6" x14ac:dyDescent="0.25">
      <c r="A6">
        <v>5</v>
      </c>
      <c r="B6">
        <v>0</v>
      </c>
      <c r="C6">
        <v>90</v>
      </c>
      <c r="D6">
        <v>129</v>
      </c>
      <c r="E6">
        <v>0</v>
      </c>
      <c r="F6" s="1" t="s">
        <v>2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D626-520C-4467-8305-62FFF3599C2F}">
  <dimension ref="A1:F9"/>
  <sheetViews>
    <sheetView workbookViewId="0">
      <selection activeCell="D58" sqref="D58"/>
    </sheetView>
  </sheetViews>
  <sheetFormatPr defaultRowHeight="14.4" x14ac:dyDescent="0.25"/>
  <cols>
    <col min="1" max="3" width="8.88671875" style="3"/>
    <col min="4" max="4" width="12.88671875" style="3" bestFit="1" customWidth="1"/>
    <col min="5" max="6" width="8.88671875" style="3"/>
  </cols>
  <sheetData>
    <row r="1" spans="1:6" x14ac:dyDescent="0.25">
      <c r="B1" s="2" t="s">
        <v>8</v>
      </c>
      <c r="C1" s="2" t="s">
        <v>11</v>
      </c>
      <c r="D1" s="2" t="s">
        <v>12</v>
      </c>
      <c r="E1" s="2" t="s">
        <v>9</v>
      </c>
      <c r="F1" s="2" t="s">
        <v>10</v>
      </c>
    </row>
    <row r="2" spans="1:6" x14ac:dyDescent="0.25">
      <c r="A2" s="2" t="s">
        <v>18</v>
      </c>
      <c r="B2" s="3">
        <v>0</v>
      </c>
      <c r="C2" s="2" t="s">
        <v>13</v>
      </c>
      <c r="D2" s="3">
        <v>90</v>
      </c>
      <c r="E2" s="3">
        <v>0</v>
      </c>
      <c r="F2" s="3">
        <v>90</v>
      </c>
    </row>
    <row r="3" spans="1:6" x14ac:dyDescent="0.25">
      <c r="A3" s="2" t="s">
        <v>16</v>
      </c>
      <c r="B3" s="3">
        <v>1</v>
      </c>
      <c r="C3" s="2" t="s">
        <v>14</v>
      </c>
      <c r="D3" s="3">
        <v>-90</v>
      </c>
      <c r="E3" s="3">
        <v>0</v>
      </c>
      <c r="F3" s="3">
        <v>90</v>
      </c>
    </row>
    <row r="4" spans="1:6" x14ac:dyDescent="0.25">
      <c r="A4" s="2" t="s">
        <v>17</v>
      </c>
      <c r="B4" s="3">
        <v>2</v>
      </c>
      <c r="C4" s="2" t="s">
        <v>15</v>
      </c>
      <c r="D4" s="3">
        <v>90</v>
      </c>
      <c r="E4" s="3">
        <v>0</v>
      </c>
      <c r="F4" s="3">
        <v>90</v>
      </c>
    </row>
    <row r="5" spans="1:6" x14ac:dyDescent="0.25">
      <c r="A5" s="3">
        <v>1</v>
      </c>
      <c r="B5" s="3">
        <v>3</v>
      </c>
      <c r="C5" s="3">
        <f>-160-135.5</f>
        <v>-295.5</v>
      </c>
      <c r="D5" s="2" t="s">
        <v>19</v>
      </c>
      <c r="E5" s="3">
        <v>0</v>
      </c>
      <c r="F5" s="3">
        <v>0</v>
      </c>
    </row>
    <row r="6" spans="1:6" x14ac:dyDescent="0.25">
      <c r="A6" s="3">
        <v>2</v>
      </c>
      <c r="B6" s="3">
        <v>4</v>
      </c>
      <c r="C6" s="3">
        <v>0</v>
      </c>
      <c r="D6" s="2" t="s">
        <v>22</v>
      </c>
      <c r="E6" s="3">
        <v>200</v>
      </c>
      <c r="F6" s="3">
        <v>90</v>
      </c>
    </row>
    <row r="7" spans="1:6" x14ac:dyDescent="0.25">
      <c r="A7" s="3">
        <v>3</v>
      </c>
      <c r="B7" s="3">
        <v>5</v>
      </c>
      <c r="C7" s="3">
        <f>152.5+228.5</f>
        <v>381</v>
      </c>
      <c r="D7" s="2" t="s">
        <v>20</v>
      </c>
      <c r="E7" s="3">
        <v>0</v>
      </c>
      <c r="F7" s="3">
        <v>90</v>
      </c>
    </row>
    <row r="8" spans="1:6" x14ac:dyDescent="0.25">
      <c r="A8" s="3">
        <v>4</v>
      </c>
      <c r="B8" s="3">
        <v>6</v>
      </c>
      <c r="C8" s="3">
        <v>0</v>
      </c>
      <c r="D8" s="2" t="s">
        <v>21</v>
      </c>
      <c r="E8" s="3">
        <v>0</v>
      </c>
      <c r="F8" s="3">
        <v>90</v>
      </c>
    </row>
    <row r="9" spans="1:6" x14ac:dyDescent="0.25">
      <c r="A9" s="3">
        <v>5</v>
      </c>
      <c r="B9" s="3">
        <v>7</v>
      </c>
      <c r="C9" s="3">
        <v>229</v>
      </c>
      <c r="D9" s="2" t="s">
        <v>23</v>
      </c>
      <c r="E9" s="3">
        <v>0</v>
      </c>
      <c r="F9" s="3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2A4-3FFD-4B83-B8EE-3AB8EAC2E14F}">
  <dimension ref="A1:L31"/>
  <sheetViews>
    <sheetView tabSelected="1" workbookViewId="0">
      <selection activeCell="J12" sqref="J12"/>
    </sheetView>
  </sheetViews>
  <sheetFormatPr defaultRowHeight="14.4" x14ac:dyDescent="0.25"/>
  <cols>
    <col min="1" max="1" width="9.5546875" style="3" bestFit="1" customWidth="1"/>
    <col min="2" max="2" width="17.33203125" style="3" customWidth="1"/>
    <col min="3" max="3" width="9.5546875" style="3" bestFit="1" customWidth="1"/>
    <col min="4" max="5" width="10.33203125" style="3" customWidth="1"/>
    <col min="9" max="9" width="15.44140625" style="3" customWidth="1"/>
    <col min="10" max="10" width="15.21875" customWidth="1"/>
    <col min="11" max="11" width="13.21875" customWidth="1"/>
  </cols>
  <sheetData>
    <row r="1" spans="1:12" x14ac:dyDescent="0.25">
      <c r="A1" s="2" t="s">
        <v>4</v>
      </c>
      <c r="B1" s="2" t="s">
        <v>5</v>
      </c>
      <c r="C1" s="2" t="s">
        <v>6</v>
      </c>
      <c r="D1" s="2" t="s">
        <v>7</v>
      </c>
      <c r="E1" s="2"/>
      <c r="I1" s="2" t="s">
        <v>24</v>
      </c>
    </row>
    <row r="2" spans="1:12" x14ac:dyDescent="0.25">
      <c r="A2" s="3">
        <v>0</v>
      </c>
      <c r="B2" s="3">
        <v>262144</v>
      </c>
      <c r="C2" s="3">
        <v>7</v>
      </c>
      <c r="D2" s="3">
        <f>B2*C2/(E2)</f>
        <v>11009.148483411265</v>
      </c>
      <c r="E2" s="3">
        <f>2*25*3.14159/0.9424</f>
        <v>166.68028438030561</v>
      </c>
      <c r="I2" s="3">
        <v>11009.148483411265</v>
      </c>
      <c r="J2" s="3">
        <v>0.99978793362932705</v>
      </c>
      <c r="K2" s="3">
        <f>A12</f>
        <v>0.99996410352798504</v>
      </c>
      <c r="L2" s="3">
        <v>1.0002333487965001</v>
      </c>
    </row>
    <row r="3" spans="1:12" x14ac:dyDescent="0.25">
      <c r="A3" s="3">
        <v>1</v>
      </c>
      <c r="B3" s="3">
        <v>262144</v>
      </c>
      <c r="C3" s="3">
        <v>5</v>
      </c>
      <c r="D3" s="3">
        <f>B3*C3/(E3)</f>
        <v>7863.6774881509045</v>
      </c>
      <c r="E3" s="3">
        <f>2*25*3.14159/0.9424</f>
        <v>166.68028438030561</v>
      </c>
      <c r="I3" s="3">
        <v>7863.6774881509045</v>
      </c>
      <c r="J3">
        <v>1.0002333487965001</v>
      </c>
      <c r="K3">
        <f>B12</f>
        <v>1.00008562459228</v>
      </c>
      <c r="L3">
        <v>0.99978793362932705</v>
      </c>
    </row>
    <row r="4" spans="1:12" x14ac:dyDescent="0.25">
      <c r="A4" s="3">
        <v>2</v>
      </c>
      <c r="B4" s="3">
        <v>262144</v>
      </c>
      <c r="C4" s="3">
        <v>10</v>
      </c>
      <c r="D4" s="3">
        <f>B4*C4/(G4/F4*E4)</f>
        <v>10485.76</v>
      </c>
      <c r="E4" s="3">
        <v>40</v>
      </c>
      <c r="F4">
        <v>160</v>
      </c>
      <c r="G4">
        <v>1000</v>
      </c>
      <c r="I4" s="3">
        <v>10485.76</v>
      </c>
      <c r="J4">
        <f>C12</f>
        <v>0.99969978348011101</v>
      </c>
    </row>
    <row r="5" spans="1:12" x14ac:dyDescent="0.25">
      <c r="A5" s="3">
        <v>3</v>
      </c>
      <c r="B5" s="3">
        <v>262144</v>
      </c>
      <c r="C5" s="3">
        <v>157</v>
      </c>
      <c r="D5" s="3">
        <f>B5*C5/360</f>
        <v>114323.91111111111</v>
      </c>
      <c r="I5" s="3">
        <v>114323.91111111111</v>
      </c>
      <c r="J5">
        <f>D12</f>
        <v>1.0015037752348499</v>
      </c>
    </row>
    <row r="6" spans="1:12" x14ac:dyDescent="0.25">
      <c r="A6" s="3">
        <v>4</v>
      </c>
      <c r="B6" s="3">
        <v>262144</v>
      </c>
      <c r="C6" s="3">
        <v>120</v>
      </c>
      <c r="D6" s="3">
        <f>B6*C6/360</f>
        <v>87381.333333333328</v>
      </c>
      <c r="E6">
        <v>0.89129999999999998</v>
      </c>
      <c r="F6" s="3">
        <v>262144</v>
      </c>
      <c r="G6">
        <f>C6/E6</f>
        <v>134.63480309660048</v>
      </c>
      <c r="I6" s="3">
        <f>F6*G6/360</f>
        <v>98038.071730431213</v>
      </c>
      <c r="J6">
        <f>E12</f>
        <v>0.984973688575287</v>
      </c>
    </row>
    <row r="7" spans="1:12" x14ac:dyDescent="0.25">
      <c r="A7" s="3">
        <v>5</v>
      </c>
      <c r="B7" s="3">
        <v>262144</v>
      </c>
      <c r="C7" s="2">
        <v>360</v>
      </c>
      <c r="D7" s="3">
        <f>B7*C7/360</f>
        <v>262144</v>
      </c>
      <c r="I7" s="3">
        <v>262144</v>
      </c>
      <c r="J7">
        <f>F12</f>
        <v>1.0042687211797701</v>
      </c>
    </row>
    <row r="8" spans="1:12" x14ac:dyDescent="0.25">
      <c r="A8" s="3">
        <v>6</v>
      </c>
      <c r="B8" s="3">
        <v>262144</v>
      </c>
      <c r="C8" s="3">
        <v>121</v>
      </c>
      <c r="D8" s="3">
        <f t="shared" ref="D8:D9" si="0">B8*C8/360</f>
        <v>88109.511111111118</v>
      </c>
      <c r="I8" s="3">
        <v>88109.511111111118</v>
      </c>
      <c r="J8">
        <f>G12</f>
        <v>1.00371365243655</v>
      </c>
    </row>
    <row r="9" spans="1:12" x14ac:dyDescent="0.25">
      <c r="A9" s="3">
        <v>7</v>
      </c>
      <c r="B9" s="3">
        <v>262144</v>
      </c>
      <c r="C9" s="3">
        <v>100</v>
      </c>
      <c r="D9" s="3">
        <f t="shared" si="0"/>
        <v>72817.777777777781</v>
      </c>
      <c r="I9" s="3">
        <v>72817.777777777781</v>
      </c>
      <c r="J9">
        <f>H12</f>
        <v>1</v>
      </c>
    </row>
    <row r="10" spans="1:12" x14ac:dyDescent="0.25">
      <c r="B10" s="2"/>
    </row>
    <row r="11" spans="1:12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</row>
    <row r="12" spans="1:12" x14ac:dyDescent="0.25">
      <c r="A12">
        <v>0.99996410352798504</v>
      </c>
      <c r="B12">
        <v>1.00008562459228</v>
      </c>
      <c r="C12">
        <v>0.99969978348011101</v>
      </c>
      <c r="D12">
        <v>1.0015037752348499</v>
      </c>
      <c r="E12">
        <v>0.984973688575287</v>
      </c>
      <c r="F12">
        <v>1.0042687211797701</v>
      </c>
      <c r="G12">
        <v>1.00371365243655</v>
      </c>
      <c r="H12">
        <v>1</v>
      </c>
    </row>
    <row r="14" spans="1:12" x14ac:dyDescent="0.25">
      <c r="A14" t="s">
        <v>34</v>
      </c>
      <c r="B14" t="s">
        <v>35</v>
      </c>
      <c r="C14" t="s">
        <v>36</v>
      </c>
      <c r="D14" t="s">
        <v>37</v>
      </c>
    </row>
    <row r="15" spans="1:12" x14ac:dyDescent="0.25">
      <c r="A15" s="6">
        <v>2.1942709178604401E-18</v>
      </c>
      <c r="B15">
        <v>1.5707963267949001</v>
      </c>
      <c r="C15">
        <v>0</v>
      </c>
      <c r="D15">
        <v>1.5707963267949001</v>
      </c>
      <c r="F15">
        <v>0</v>
      </c>
      <c r="G15">
        <f>3.1415926/2</f>
        <v>1.5707963</v>
      </c>
      <c r="H15">
        <v>0</v>
      </c>
      <c r="I15">
        <f t="shared" ref="G15:I22" si="1">3.1415926/2</f>
        <v>1.5707963</v>
      </c>
    </row>
    <row r="16" spans="1:12" x14ac:dyDescent="0.25">
      <c r="A16">
        <v>0</v>
      </c>
      <c r="B16">
        <v>1.5727075340252299</v>
      </c>
      <c r="C16">
        <v>0.143063108511162</v>
      </c>
      <c r="D16">
        <v>-1.57072602869635</v>
      </c>
      <c r="F16">
        <v>0</v>
      </c>
      <c r="G16">
        <f t="shared" si="1"/>
        <v>1.5707963</v>
      </c>
      <c r="H16">
        <v>0</v>
      </c>
      <c r="I16">
        <f>-3.1415926/2</f>
        <v>-1.5707963</v>
      </c>
    </row>
    <row r="17" spans="1:9" x14ac:dyDescent="0.25">
      <c r="A17">
        <v>5.6936774791024103E-2</v>
      </c>
      <c r="B17">
        <v>1.5716613435203199</v>
      </c>
      <c r="C17">
        <v>-2.6332759313157299E-2</v>
      </c>
      <c r="D17">
        <v>1.5707963267949001</v>
      </c>
      <c r="F17">
        <v>0</v>
      </c>
      <c r="G17">
        <f t="shared" si="1"/>
        <v>1.5707963</v>
      </c>
      <c r="H17">
        <v>0</v>
      </c>
      <c r="I17">
        <f t="shared" si="1"/>
        <v>1.5707963</v>
      </c>
    </row>
    <row r="18" spans="1:9" x14ac:dyDescent="0.25">
      <c r="A18">
        <v>-0.16455868907292701</v>
      </c>
      <c r="B18">
        <v>-2.10676367094014E-3</v>
      </c>
      <c r="C18">
        <v>295.53427559691801</v>
      </c>
      <c r="D18">
        <v>1.4442222536848099E-3</v>
      </c>
      <c r="F18">
        <v>0</v>
      </c>
      <c r="G18">
        <v>0</v>
      </c>
      <c r="H18">
        <v>295.5</v>
      </c>
      <c r="I18" s="3">
        <v>0</v>
      </c>
    </row>
    <row r="19" spans="1:9" x14ac:dyDescent="0.25">
      <c r="A19">
        <v>196.87614266812199</v>
      </c>
      <c r="B19">
        <v>1.57093295998269</v>
      </c>
      <c r="C19">
        <v>2.15161630078246</v>
      </c>
      <c r="D19">
        <v>1.5858415541440201</v>
      </c>
      <c r="F19">
        <v>200</v>
      </c>
      <c r="G19">
        <f t="shared" si="1"/>
        <v>1.5707963</v>
      </c>
      <c r="H19">
        <v>0</v>
      </c>
      <c r="I19">
        <f t="shared" si="1"/>
        <v>1.5707963</v>
      </c>
    </row>
    <row r="20" spans="1:9" x14ac:dyDescent="0.25">
      <c r="A20">
        <v>-2.9718811570562398</v>
      </c>
      <c r="B20">
        <v>1.55999750233898</v>
      </c>
      <c r="C20">
        <v>384.41141567126999</v>
      </c>
      <c r="D20">
        <v>3.1213516901348699</v>
      </c>
      <c r="F20">
        <v>0</v>
      </c>
      <c r="G20">
        <f t="shared" si="1"/>
        <v>1.5707963</v>
      </c>
      <c r="H20">
        <v>381</v>
      </c>
      <c r="I20" s="3">
        <v>3.1415926000000001</v>
      </c>
    </row>
    <row r="21" spans="1:9" x14ac:dyDescent="0.25">
      <c r="A21">
        <v>-0.599666077739751</v>
      </c>
      <c r="B21">
        <v>1.5635570428910199</v>
      </c>
      <c r="C21">
        <v>-0.20293655391127</v>
      </c>
      <c r="D21">
        <v>3.1470258149912298</v>
      </c>
      <c r="F21">
        <v>0</v>
      </c>
      <c r="G21">
        <f t="shared" si="1"/>
        <v>1.5707963</v>
      </c>
      <c r="H21">
        <v>0</v>
      </c>
      <c r="I21" s="3">
        <v>3.1415926000000001</v>
      </c>
    </row>
    <row r="22" spans="1:9" x14ac:dyDescent="0.25">
      <c r="A22">
        <v>-0.23310759333710901</v>
      </c>
      <c r="B22">
        <v>1.5588237257128701</v>
      </c>
      <c r="C22">
        <v>161.08465017395301</v>
      </c>
      <c r="D22">
        <v>3.14159265358979</v>
      </c>
      <c r="F22">
        <v>0</v>
      </c>
      <c r="G22">
        <f t="shared" si="1"/>
        <v>1.5707963</v>
      </c>
      <c r="H22">
        <v>156</v>
      </c>
      <c r="I22" s="3">
        <v>3.1415926000000001</v>
      </c>
    </row>
    <row r="23" spans="1:9" x14ac:dyDescent="0.25">
      <c r="A23" s="2" t="s">
        <v>38</v>
      </c>
      <c r="B23" s="2" t="s">
        <v>39</v>
      </c>
      <c r="C23" s="2" t="s">
        <v>40</v>
      </c>
      <c r="D23" s="2" t="s">
        <v>41</v>
      </c>
      <c r="E23" s="4" t="s">
        <v>33</v>
      </c>
    </row>
    <row r="24" spans="1:9" x14ac:dyDescent="0.25">
      <c r="A24" s="5">
        <f>A15-F15</f>
        <v>2.1942709178604401E-18</v>
      </c>
      <c r="B24" s="5">
        <f t="shared" ref="B24:D24" si="2">B15-G15</f>
        <v>2.6794900076509975E-8</v>
      </c>
      <c r="C24" s="5">
        <f t="shared" si="2"/>
        <v>0</v>
      </c>
      <c r="D24" s="5">
        <f t="shared" si="2"/>
        <v>2.6794900076509975E-8</v>
      </c>
      <c r="E24">
        <f>I2/J2*10</f>
        <v>110114.83648784387</v>
      </c>
    </row>
    <row r="25" spans="1:9" x14ac:dyDescent="0.25">
      <c r="A25" s="5">
        <f t="shared" ref="A25:A31" si="3">A16-F16</f>
        <v>0</v>
      </c>
      <c r="B25" s="5">
        <f t="shared" ref="B25:B31" si="4">B16-G16</f>
        <v>1.9112340252298576E-3</v>
      </c>
      <c r="C25" s="5">
        <f t="shared" ref="C25:C31" si="5">C16-H16</f>
        <v>0.143063108511162</v>
      </c>
      <c r="D25" s="5">
        <f t="shared" ref="D25:D31" si="6">D16-I16</f>
        <v>7.0271303650004668E-5</v>
      </c>
      <c r="E25">
        <f>I3/J3*10</f>
        <v>78618.429365633841</v>
      </c>
    </row>
    <row r="26" spans="1:9" x14ac:dyDescent="0.25">
      <c r="A26" s="5">
        <f t="shared" si="3"/>
        <v>5.6936774791024103E-2</v>
      </c>
      <c r="B26" s="5">
        <f t="shared" si="4"/>
        <v>8.6504352031990805E-4</v>
      </c>
      <c r="C26" s="5">
        <f t="shared" si="5"/>
        <v>-2.6332759313157299E-2</v>
      </c>
      <c r="D26" s="5">
        <f t="shared" si="6"/>
        <v>2.6794900076509975E-8</v>
      </c>
      <c r="E26">
        <f>I4/J4*10</f>
        <v>104889.08943740521</v>
      </c>
    </row>
    <row r="27" spans="1:9" x14ac:dyDescent="0.25">
      <c r="A27" s="5">
        <f t="shared" si="3"/>
        <v>-0.16455868907292701</v>
      </c>
      <c r="B27" s="5">
        <f t="shared" si="4"/>
        <v>-2.10676367094014E-3</v>
      </c>
      <c r="C27" s="5">
        <f>C18-H18</f>
        <v>3.4275596918007523E-2</v>
      </c>
      <c r="D27" s="5">
        <f t="shared" si="6"/>
        <v>1.4442222536848099E-3</v>
      </c>
      <c r="E27">
        <f>I5/J5</f>
        <v>114152.25178187917</v>
      </c>
    </row>
    <row r="28" spans="1:9" x14ac:dyDescent="0.25">
      <c r="A28" s="5">
        <f t="shared" si="3"/>
        <v>-3.1238573318780141</v>
      </c>
      <c r="B28" s="5">
        <f t="shared" si="4"/>
        <v>1.3665998268996837E-4</v>
      </c>
      <c r="C28" s="5">
        <f>C19-H19</f>
        <v>2.15161630078246</v>
      </c>
      <c r="D28" s="5">
        <f t="shared" si="6"/>
        <v>1.5045254144020026E-2</v>
      </c>
      <c r="E28">
        <f>I6/J6</f>
        <v>99533.696044447817</v>
      </c>
    </row>
    <row r="29" spans="1:9" x14ac:dyDescent="0.25">
      <c r="A29" s="5">
        <f t="shared" si="3"/>
        <v>-2.9718811570562398</v>
      </c>
      <c r="B29" s="5">
        <f t="shared" si="4"/>
        <v>-1.0798797661019988E-2</v>
      </c>
      <c r="C29" s="5">
        <f t="shared" si="5"/>
        <v>3.4114156712699923</v>
      </c>
      <c r="D29" s="5">
        <f t="shared" si="6"/>
        <v>-2.0240909865130163E-2</v>
      </c>
      <c r="E29">
        <f>I7/J7</f>
        <v>261029.73683382763</v>
      </c>
    </row>
    <row r="30" spans="1:9" x14ac:dyDescent="0.25">
      <c r="A30" s="5">
        <f t="shared" si="3"/>
        <v>-0.599666077739751</v>
      </c>
      <c r="B30" s="5">
        <f t="shared" si="4"/>
        <v>-7.2392571089801017E-3</v>
      </c>
      <c r="C30" s="5">
        <f>C21-H21</f>
        <v>-0.20293655391127</v>
      </c>
      <c r="D30" s="5">
        <f>D21-I21</f>
        <v>5.433214991229729E-3</v>
      </c>
      <c r="E30">
        <f>I8/J8</f>
        <v>87783.513651749381</v>
      </c>
    </row>
    <row r="31" spans="1:9" x14ac:dyDescent="0.25">
      <c r="A31" s="5">
        <f t="shared" si="3"/>
        <v>-0.23310759333710901</v>
      </c>
      <c r="B31" s="5">
        <f t="shared" si="4"/>
        <v>-1.1972574287129945E-2</v>
      </c>
      <c r="C31" s="5">
        <f t="shared" si="5"/>
        <v>5.0846501739530083</v>
      </c>
      <c r="D31" s="5">
        <f t="shared" si="6"/>
        <v>5.3589789938968124E-8</v>
      </c>
      <c r="E31">
        <f>I9/J9</f>
        <v>72817.777777777781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DH表</vt:lpstr>
      <vt:lpstr>Sheet1</vt:lpstr>
      <vt:lpstr>脉冲当量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zhangyang</dc:creator>
  <cp:lastModifiedBy>黄 璟翱</cp:lastModifiedBy>
  <dcterms:created xsi:type="dcterms:W3CDTF">2024-09-23T01:33:49Z</dcterms:created>
  <dcterms:modified xsi:type="dcterms:W3CDTF">2025-05-28T06:46:33Z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1B35F7A24B2343CA971D2FE2B0F0916D_11</vt:lpwstr>
  </property>
  <property fmtid="{D5CDD505-2E9C-101B-9397-08002B2CF9AE}" pid="3" name="KSOProductBuildVer">
    <vt:lpwstr>2052-12.1.0.18276</vt:lpwstr>
  </property>
</Properties>
</file>