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VS connect-20.02 Connected ride\"/>
    </mc:Choice>
  </mc:AlternateContent>
  <bookViews>
    <workbookView xWindow="0" yWindow="0" windowWidth="19200" windowHeight="7190" tabRatio="779"/>
  </bookViews>
  <sheets>
    <sheet name="Summary" sheetId="10" r:id="rId1"/>
    <sheet name="Android Bugs" sheetId="9" r:id="rId2"/>
    <sheet name="IOS Bugs" sheetId="15" r:id="rId3"/>
    <sheet name="App Support team" sheetId="18" r:id="rId4"/>
    <sheet name="Pricol observation and status" sheetId="16" r:id="rId5"/>
  </sheets>
  <definedNames>
    <definedName name="_xlnm._FilterDatabase" localSheetId="1" hidden="1">'Android Bugs'!$A$1:$V$82</definedName>
    <definedName name="_xlnm._FilterDatabase" localSheetId="2" hidden="1">'IOS Bugs'!$A$1:$Y$59</definedName>
  </definedNames>
  <calcPr calcId="152511"/>
</workbook>
</file>

<file path=xl/calcChain.xml><?xml version="1.0" encoding="utf-8"?>
<calcChain xmlns="http://schemas.openxmlformats.org/spreadsheetml/2006/main">
  <c r="J31" i="10" l="1"/>
  <c r="I31" i="10"/>
  <c r="H31" i="10"/>
  <c r="G31" i="10"/>
  <c r="F31" i="10"/>
  <c r="F32" i="10"/>
  <c r="G32" i="10"/>
  <c r="H32" i="10"/>
  <c r="I32" i="10"/>
  <c r="J32" i="10"/>
  <c r="E32" i="10" l="1"/>
  <c r="J17" i="10"/>
  <c r="I17" i="10"/>
  <c r="H17" i="10"/>
  <c r="G17" i="10"/>
  <c r="F17" i="10"/>
  <c r="F18" i="10"/>
  <c r="G18" i="10"/>
  <c r="H18" i="10"/>
  <c r="I18" i="10"/>
  <c r="J18" i="10"/>
  <c r="E18" i="10" l="1"/>
  <c r="J16" i="10"/>
  <c r="I16" i="10"/>
  <c r="H16" i="10"/>
  <c r="G16" i="10"/>
  <c r="F16" i="10"/>
  <c r="J30" i="10"/>
  <c r="I30" i="10"/>
  <c r="H30" i="10"/>
  <c r="G30" i="10"/>
  <c r="F30" i="10"/>
  <c r="E30" i="10" l="1"/>
  <c r="E17" i="10"/>
  <c r="E31" i="10"/>
  <c r="J15" i="10"/>
  <c r="I15" i="10"/>
  <c r="H15" i="10"/>
  <c r="G15" i="10"/>
  <c r="F15" i="10"/>
  <c r="J29" i="10"/>
  <c r="I29" i="10"/>
  <c r="H29" i="10"/>
  <c r="G29" i="10"/>
  <c r="F29" i="10"/>
  <c r="E16" i="10" l="1"/>
  <c r="J28" i="10"/>
  <c r="I28" i="10"/>
  <c r="H28" i="10"/>
  <c r="G28" i="10"/>
  <c r="F28" i="10"/>
  <c r="E29" i="10" l="1"/>
  <c r="J14" i="10"/>
  <c r="I14" i="10"/>
  <c r="H14" i="10"/>
  <c r="G14" i="10"/>
  <c r="F14" i="10"/>
  <c r="J13" i="10"/>
  <c r="I13" i="10"/>
  <c r="H13" i="10"/>
  <c r="G13" i="10"/>
  <c r="F13" i="10"/>
  <c r="E15" i="10" l="1"/>
  <c r="E14" i="10"/>
  <c r="H27" i="10"/>
  <c r="H10" i="10"/>
  <c r="H11" i="10"/>
  <c r="H12" i="10"/>
  <c r="R30" i="10" l="1"/>
  <c r="Q30" i="10"/>
  <c r="P30" i="10"/>
  <c r="O30" i="10"/>
  <c r="N30" i="10"/>
  <c r="R29" i="10"/>
  <c r="Q29" i="10"/>
  <c r="P29" i="10"/>
  <c r="O29" i="10"/>
  <c r="N29" i="10"/>
  <c r="R28" i="10"/>
  <c r="Q28" i="10"/>
  <c r="P28" i="10"/>
  <c r="O28" i="10"/>
  <c r="N28" i="10"/>
  <c r="R27" i="10"/>
  <c r="Q27" i="10"/>
  <c r="P27" i="10"/>
  <c r="O27" i="10"/>
  <c r="N27" i="10"/>
  <c r="R26" i="10"/>
  <c r="Q26" i="10"/>
  <c r="P26" i="10"/>
  <c r="O26" i="10"/>
  <c r="N26" i="10"/>
  <c r="R25" i="10"/>
  <c r="Q25" i="10"/>
  <c r="P25" i="10"/>
  <c r="O25" i="10"/>
  <c r="N25" i="10"/>
  <c r="R24" i="10"/>
  <c r="Q24" i="10"/>
  <c r="P24" i="10"/>
  <c r="O24" i="10"/>
  <c r="N24" i="10"/>
  <c r="R23" i="10"/>
  <c r="Q23" i="10"/>
  <c r="P23" i="10"/>
  <c r="O23" i="10"/>
  <c r="N23" i="10"/>
  <c r="R12" i="10"/>
  <c r="Q12" i="10"/>
  <c r="P12" i="10"/>
  <c r="O12" i="10"/>
  <c r="N12" i="10"/>
  <c r="N13" i="10"/>
  <c r="O13" i="10"/>
  <c r="P13" i="10"/>
  <c r="Q13" i="10"/>
  <c r="R13" i="10"/>
  <c r="R11" i="10"/>
  <c r="Q11" i="10"/>
  <c r="P11" i="10"/>
  <c r="O11" i="10"/>
  <c r="N11" i="10"/>
  <c r="R10" i="10"/>
  <c r="Q10" i="10"/>
  <c r="P10" i="10"/>
  <c r="O10" i="10"/>
  <c r="N10" i="10"/>
  <c r="R9" i="10"/>
  <c r="Q9" i="10"/>
  <c r="P9" i="10"/>
  <c r="O9" i="10"/>
  <c r="N9" i="10"/>
  <c r="R8" i="10"/>
  <c r="Q8" i="10"/>
  <c r="P8" i="10"/>
  <c r="O8" i="10"/>
  <c r="N8" i="10"/>
  <c r="R7" i="10"/>
  <c r="Q7" i="10"/>
  <c r="P7" i="10"/>
  <c r="O7" i="10"/>
  <c r="N7" i="10"/>
  <c r="R6" i="10"/>
  <c r="Q6" i="10"/>
  <c r="P6" i="10"/>
  <c r="O6" i="10"/>
  <c r="N6" i="10"/>
  <c r="R14" i="10" l="1"/>
  <c r="Q14" i="10"/>
  <c r="N14" i="10"/>
  <c r="O14" i="10"/>
  <c r="P14" i="10"/>
  <c r="M29" i="10"/>
  <c r="R31" i="10"/>
  <c r="P31" i="10"/>
  <c r="N31" i="10"/>
  <c r="O31" i="10"/>
  <c r="M28" i="10"/>
  <c r="M25" i="10"/>
  <c r="Q31" i="10"/>
  <c r="M30" i="10"/>
  <c r="M13" i="10"/>
  <c r="M27" i="10"/>
  <c r="M24" i="10"/>
  <c r="M26" i="10"/>
  <c r="M23" i="10"/>
  <c r="M6" i="10"/>
  <c r="M12" i="10"/>
  <c r="M11" i="10"/>
  <c r="M10" i="10"/>
  <c r="M9" i="10"/>
  <c r="M8" i="10"/>
  <c r="M7" i="10"/>
  <c r="F12" i="10"/>
  <c r="J12" i="10"/>
  <c r="I12" i="10"/>
  <c r="G12" i="10"/>
  <c r="E12" i="10" l="1"/>
  <c r="E13" i="10"/>
  <c r="M14" i="10"/>
  <c r="M31" i="10"/>
  <c r="F27" i="10"/>
  <c r="F26" i="10"/>
  <c r="J11" i="10" l="1"/>
  <c r="J10" i="10"/>
  <c r="J9" i="10"/>
  <c r="J8" i="10"/>
  <c r="J7" i="10"/>
  <c r="J6" i="10"/>
  <c r="J27" i="10"/>
  <c r="I27" i="10"/>
  <c r="G27" i="10"/>
  <c r="E28" i="10" l="1"/>
  <c r="E27" i="10"/>
  <c r="J26" i="10"/>
  <c r="I26" i="10"/>
  <c r="H26" i="10"/>
  <c r="G26" i="10"/>
  <c r="E26" i="10" l="1"/>
  <c r="J25" i="10"/>
  <c r="I25" i="10"/>
  <c r="H25" i="10"/>
  <c r="G25" i="10"/>
  <c r="F25" i="10"/>
  <c r="E25" i="10" l="1"/>
  <c r="I11" i="10"/>
  <c r="G11" i="10"/>
  <c r="F11" i="10"/>
  <c r="I10" i="10"/>
  <c r="G10" i="10"/>
  <c r="F10" i="10"/>
  <c r="E11" i="10" l="1"/>
  <c r="E10" i="10"/>
  <c r="I24" i="10"/>
  <c r="H24" i="10"/>
  <c r="G24" i="10"/>
  <c r="F24" i="10"/>
  <c r="E24" i="10" l="1"/>
  <c r="I9" i="10" l="1"/>
  <c r="H9" i="10"/>
  <c r="G9" i="10"/>
  <c r="F9" i="10"/>
  <c r="I8" i="10"/>
  <c r="H8" i="10"/>
  <c r="G8" i="10"/>
  <c r="F8" i="10"/>
  <c r="I23" i="10"/>
  <c r="H23" i="10"/>
  <c r="G23" i="10"/>
  <c r="F23" i="10"/>
  <c r="I6" i="10"/>
  <c r="H6" i="10"/>
  <c r="G6" i="10"/>
  <c r="F6" i="10"/>
  <c r="E9" i="10" l="1"/>
  <c r="E8" i="10"/>
  <c r="E6" i="10"/>
  <c r="E23" i="10"/>
  <c r="I7" i="10"/>
  <c r="H7" i="10"/>
  <c r="G7" i="10"/>
  <c r="F7" i="10"/>
  <c r="E7" i="10" l="1"/>
</calcChain>
</file>

<file path=xl/sharedStrings.xml><?xml version="1.0" encoding="utf-8"?>
<sst xmlns="http://schemas.openxmlformats.org/spreadsheetml/2006/main" count="2553" uniqueCount="536">
  <si>
    <t>Priority</t>
  </si>
  <si>
    <t>P1</t>
  </si>
  <si>
    <t>P2</t>
  </si>
  <si>
    <t>P3</t>
  </si>
  <si>
    <t>NA</t>
  </si>
  <si>
    <t>Sl. No.</t>
  </si>
  <si>
    <t>Cluster Name</t>
  </si>
  <si>
    <t>Pass</t>
  </si>
  <si>
    <t>Fail</t>
  </si>
  <si>
    <t>U490</t>
  </si>
  <si>
    <t>Android</t>
  </si>
  <si>
    <t>IOS</t>
  </si>
  <si>
    <t>Active</t>
  </si>
  <si>
    <t>Passed Test cases</t>
  </si>
  <si>
    <t>Failed Test Cases</t>
  </si>
  <si>
    <t>Active Test cases</t>
  </si>
  <si>
    <t>NA Test Cases</t>
  </si>
  <si>
    <t>APK Version</t>
  </si>
  <si>
    <t>Bug Id</t>
  </si>
  <si>
    <t>Bug description</t>
  </si>
  <si>
    <t>Total Bugs</t>
  </si>
  <si>
    <t>Closed</t>
  </si>
  <si>
    <t>In-Progress</t>
  </si>
  <si>
    <t>In Progress</t>
  </si>
  <si>
    <t>DOM-183</t>
  </si>
  <si>
    <t>DOM-181</t>
  </si>
  <si>
    <t>DOM-182</t>
  </si>
  <si>
    <t>DOM-184</t>
  </si>
  <si>
    <t>DOM-185</t>
  </si>
  <si>
    <t>[IOS]TVS connect app premium app is not Opening</t>
  </si>
  <si>
    <t>[Android]App is crashing when user receives an incoming call.</t>
  </si>
  <si>
    <t>[Android]DND state auto rejection is not working.</t>
  </si>
  <si>
    <t>[Android]Back fuctionality is not working when the toggle button is enabled.</t>
  </si>
  <si>
    <t>[IOS]After pairing the device with cluster, UI is wrongly displayed and not able to switch to another page.</t>
  </si>
  <si>
    <t>[Android]User Manual not displayed</t>
  </si>
  <si>
    <t>DOM-189</t>
  </si>
  <si>
    <t>DOM-190</t>
  </si>
  <si>
    <t>[Android]The cluster gets disconnected when there is an incoming call in the DND state.</t>
  </si>
  <si>
    <t>[Android]Profile picture is displayed blank for a while when we upload the image by zooming.</t>
  </si>
  <si>
    <t>DOM-191</t>
  </si>
  <si>
    <t>[Android]MAP Simulation is not happening.</t>
  </si>
  <si>
    <t>DOM-192</t>
  </si>
  <si>
    <t>[Android]The Black box is displayed on the MAP while navigating.</t>
  </si>
  <si>
    <t>DOM-193</t>
  </si>
  <si>
    <t>DOM-194</t>
  </si>
  <si>
    <t>[Android][IOS]A Valid Bike image is not displayed on the home screen.</t>
  </si>
  <si>
    <t>DOM-196</t>
  </si>
  <si>
    <t>[Android]If the incoming call is received/Disconnected from mobile then the "Calling "text is displayed in the cluster.</t>
  </si>
  <si>
    <t>[Android]The "Current location not available" message is displayed when location we start navigating.</t>
  </si>
  <si>
    <t>DOM-198</t>
  </si>
  <si>
    <t>Platform</t>
  </si>
  <si>
    <t>Android and IOS</t>
  </si>
  <si>
    <t>Build Version</t>
  </si>
  <si>
    <t>4.2.0.4901</t>
  </si>
  <si>
    <t>Map is through error.</t>
  </si>
  <si>
    <t>App Response is very Slow</t>
  </si>
  <si>
    <t>Emergency Contact accept Invalid Mail ID</t>
  </si>
  <si>
    <t>Non-Cropable profile Photo</t>
  </si>
  <si>
    <t>Not editable Profile section</t>
  </si>
  <si>
    <t>Feedback section not accepting mandatory field.</t>
  </si>
  <si>
    <t>Profile pic taking time to upload.</t>
  </si>
  <si>
    <t>Digi Docs not able to synchronised.</t>
  </si>
  <si>
    <t>Last park location</t>
  </si>
  <si>
    <t>Last Park location Fluctation</t>
  </si>
  <si>
    <t>Feedback mail is not coming to the respective mail id</t>
  </si>
  <si>
    <t>Not able to edit the emergency contact.</t>
  </si>
  <si>
    <t>Vehicle info accepting special character in vehicle info page.</t>
  </si>
  <si>
    <t>Forgot Bluetooth message is receive in application.</t>
  </si>
  <si>
    <t>4.2.1 (5)</t>
  </si>
  <si>
    <t>Device info</t>
  </si>
  <si>
    <t>Model Name: Iphone 13
IOS Version: 16.4.1</t>
  </si>
  <si>
    <t>https://tvsmotorcompany.atlassian.net/browse/DOM-195</t>
  </si>
  <si>
    <t>https://tvsmotorcompany.atlassian.net/browse/DOM-197</t>
  </si>
  <si>
    <t>https://tvsmotorcompany.atlassian.net/browse/DOM-203</t>
  </si>
  <si>
    <t>https://tvsmotorcompany.atlassian.net/browse/DOM-200</t>
  </si>
  <si>
    <t>https://tvsmotorcompany.atlassian.net/browse/DOM-199</t>
  </si>
  <si>
    <t>https://tvsmotorcompany.atlassian.net/browse/DOM-208</t>
  </si>
  <si>
    <t>https://tvsmotorcompany.atlassian.net/browse/DOM-209</t>
  </si>
  <si>
    <t>https://tvsmotorcompany.atlassian.net/browse/DOM-210</t>
  </si>
  <si>
    <t>https://tvsmotorcompany.atlassian.net/browse/DOM-204</t>
  </si>
  <si>
    <t>https://tvsmotorcompany.atlassian.net/browse/DOM-211</t>
  </si>
  <si>
    <t>https://tvsmotorcompany.atlassian.net/browse/DOM-202</t>
  </si>
  <si>
    <t>https://tvsmotorcompany.atlassian.net/browse/DOM-205</t>
  </si>
  <si>
    <t>https://tvsmotorcompany.atlassian.net/browse/DOM-201</t>
  </si>
  <si>
    <t>https://tvsmotorcompany.atlassian.net/browse/DOM-207</t>
  </si>
  <si>
    <t>https://tvsmotorcompany.atlassian.net/browse/DOM-206</t>
  </si>
  <si>
    <t>https://tvsmotorcompany.atlassian.net/browse/DOM-212</t>
  </si>
  <si>
    <t>https://tvsmotorcompany.atlassian.net/browse/DOM-216</t>
  </si>
  <si>
    <t>https://tvsmotorcompany.atlassian.net/browse/DOM-215</t>
  </si>
  <si>
    <t>https://tvsmotorcompany.atlassian.net/browse/DOM-214</t>
  </si>
  <si>
    <t>https://tvsmotorcompany.atlassian.net/browse/DOM-213</t>
  </si>
  <si>
    <t>Model: Motorola Edge 30
Android version: 13</t>
  </si>
  <si>
    <t>Status(4.2.0.4901)</t>
  </si>
  <si>
    <t>Status(4.2.0.4902)</t>
  </si>
  <si>
    <t>Status(4.2.1(5))</t>
  </si>
  <si>
    <t>Status(4.2.1(7))</t>
  </si>
  <si>
    <t>Test steps</t>
  </si>
  <si>
    <t>1. Installed the build
2. Log in with valid credential
3. Go to the home page
4. Connect with the cluster
5. Go to the live Dashboard
6. Click on side Menu
7. Tap on Emergency SOS</t>
  </si>
  <si>
    <t>1. Installed the build
2. Log in with valid credential
3. Go to the home page
4. Connect with the cluster</t>
  </si>
  <si>
    <t>1. Installed the build
2. Log in with valid credential
3. Go to the home page
4. Connect with the cluster
5. Go to the live Dashboard
6. Search a destination</t>
  </si>
  <si>
    <t>1. Installed the build
2. Log in with valid credential
3. Go to the home page
4. Connect with the cluster
5.Go to the live Dashboard
6. Give a call to the register no.</t>
  </si>
  <si>
    <t>1. Installed the build
2. Log in with valid credential
3. Go to the home page
4. Click on profile section</t>
  </si>
  <si>
    <t>1. Installed the build
2. Log in with valid credential
3. Go to the home page
4. Click on profile section
5. Click on profile
6. Go to Emergency Contact</t>
  </si>
  <si>
    <t>1. Installed The build
2. Log in with valid credential
3. Go to the home page
4. Click on profile section
5. Click on profile</t>
  </si>
  <si>
    <t>1. Installed the build
2. Log in with valid credential
3. Go to the home page
4. Click on profile section
5. Click on Feedback</t>
  </si>
  <si>
    <t>1. Installed the build
2. Log in with valid credential
3. Go to the home page
4. Click on profile section
5. Click on profile</t>
  </si>
  <si>
    <t>1. Installed The build
2. Log in with valid credential
3. Go to the home page
4. Click on profile section
5. Click on Digi Docs</t>
  </si>
  <si>
    <t>1. Installed The build
2. Log in with valid credential
3. Go to the home page
4. Click on last park location</t>
  </si>
  <si>
    <t>1. Installed The build
2. Log in with valid credential
3. Go to the home page
4. Click on Shop</t>
  </si>
  <si>
    <t>1. Installed The build
2. Log in with valid credential
3. Go to the home page
4. Click on profile section
5. tap on User Manual
5. Click on Know Your Bike
6. Go to User Manual</t>
  </si>
  <si>
    <t>1. Installed The build
2. Log in with valid credential
3. Go to the home page
4. Click on profile section
5. Click on profile
6. Go to Emergency Contact</t>
  </si>
  <si>
    <t>1.Installed The build
2. Log in with valid credential
3. Go to the home page
4.Click on profile section
5. Click on vehicle setting.
6. Go to Vehicle information
7. Enter the vehicle details</t>
  </si>
  <si>
    <t>1. Installed The build
2. Log in with valid credential
3. Go to the home page
4. Click on profile section
5. tap on User Manual
5. Click on Know Your Bike
6. Go to Warranty</t>
  </si>
  <si>
    <t>1. Installed The build
2. Log in with valid credential
3. Go to the home page</t>
  </si>
  <si>
    <t>Jira Bug Id</t>
  </si>
  <si>
    <t>Emergency SOS is not working and The call is not going to the emergency number.</t>
  </si>
  <si>
    <t>Device Name</t>
  </si>
  <si>
    <t>4.2.0.4902</t>
  </si>
  <si>
    <t>User Manual is Not displayed</t>
  </si>
  <si>
    <t>Warranty is same for all bike.</t>
  </si>
  <si>
    <t>Bug report</t>
  </si>
  <si>
    <t>https://tvsmotorcompany.atlassian.net/browse/DOM-222</t>
  </si>
  <si>
    <t>Application get hanged</t>
  </si>
  <si>
    <t>4.2.1 (10)</t>
  </si>
  <si>
    <t>https://tvsmotorcompany.atlassian.net/browse/DOM-221</t>
  </si>
  <si>
    <t>https://tvsmotorcompany.atlassian.net/browse/DOM-220</t>
  </si>
  <si>
    <t>https://tvsmotorcompany.atlassian.net/browse/DOM-218</t>
  </si>
  <si>
    <t>1. Installed the build
2. Log in with valid credential
3. Go to the home page
4. Connect with the cluster
5. Go to the live Dashboard
6. Tap on Search
7. Click on Service Center from POI option</t>
  </si>
  <si>
    <t>https://tvsmotorcompany.atlassian.net/browse/DOM-217</t>
  </si>
  <si>
    <t>Device connection is not happening in the cluster.</t>
  </si>
  <si>
    <t>https://tvsmotorcompany.atlassian.net/browse/DOM-219</t>
  </si>
  <si>
    <t>Status(4.2.1(10))</t>
  </si>
  <si>
    <t>4.2.1 (7)</t>
  </si>
  <si>
    <t>DOM-223</t>
  </si>
  <si>
    <t>App crash is observed after clicking the Get location functionality.</t>
  </si>
  <si>
    <t>Status(4.2.1(14))</t>
  </si>
  <si>
    <t>4.2.1 (14)</t>
  </si>
  <si>
    <t xml:space="preserve">Profile first name and Last name accepting Digits </t>
  </si>
  <si>
    <t>Status(4.2.1(15))</t>
  </si>
  <si>
    <t>4.2.1 (15)</t>
  </si>
  <si>
    <t>[Android]After receiving/Disconnecting the call, In the cluster time duration not displayed.</t>
  </si>
  <si>
    <t>DOM-236</t>
  </si>
  <si>
    <t>DOM-224</t>
  </si>
  <si>
    <t>[Android] App crash observed when we are in navigation page.</t>
  </si>
  <si>
    <t>DOM-243</t>
  </si>
  <si>
    <t>IOS/Android</t>
  </si>
  <si>
    <t>Multiple times Edit, Zoom In and Zoom out Map is blinking.</t>
  </si>
  <si>
    <t>DOM-244</t>
  </si>
  <si>
    <t>4.2.0.4901/4.2.0.4902</t>
  </si>
  <si>
    <t>Status(4.2.0.4903(U490))</t>
  </si>
  <si>
    <t>Edit profile page -While editing the first name and Last name ,Space fuctionality is not working properly. Instead deleting the characters.</t>
  </si>
  <si>
    <t>Emergency contact details did not accept the Space in the first name and Last name field.</t>
  </si>
  <si>
    <t>DOM-247</t>
  </si>
  <si>
    <t>DOM-248</t>
  </si>
  <si>
    <t>DOM-246</t>
  </si>
  <si>
    <t>Duplicate bikes are displayed in the vehicle garage.</t>
  </si>
  <si>
    <t>DOM-249</t>
  </si>
  <si>
    <t>The App is crashing when we are on the Vehicle garage page.</t>
  </si>
  <si>
    <t>DOM-250</t>
  </si>
  <si>
    <t>The App is crashing when we are on the locate page.</t>
  </si>
  <si>
    <t>DOM-251</t>
  </si>
  <si>
    <t>Profile picture is taking log time to upload.</t>
  </si>
  <si>
    <t>DOM-252</t>
  </si>
  <si>
    <t>While updating Profile details ask for Email id.</t>
  </si>
  <si>
    <t>DOM-253</t>
  </si>
  <si>
    <t>While adding the vehicle accepting mobile numbers in the place of Engine numbers.</t>
  </si>
  <si>
    <t>DOM-254</t>
  </si>
  <si>
    <t>DOM-255</t>
  </si>
  <si>
    <t>The page redirects to the Home screen while deleting the Vehicle from the vehicle garage.</t>
  </si>
  <si>
    <t>4.2.0.4903</t>
  </si>
  <si>
    <t>Profile image not displayed in the cluster Through the voice command "Hi buddy"</t>
  </si>
  <si>
    <t>Duplicate items are displayed in the VA list.</t>
  </si>
  <si>
    <t>Blocked</t>
  </si>
  <si>
    <t>The "About Us" option is displayed as "About" in the left selection view.</t>
  </si>
  <si>
    <t>VA "end navigation "word is taken as and  navigation</t>
  </si>
  <si>
    <t>DOM-256</t>
  </si>
  <si>
    <t>DOM-257</t>
  </si>
  <si>
    <t>After the end ride Bike image is not displayed.</t>
  </si>
  <si>
    <t>DOM-258</t>
  </si>
  <si>
    <t>The petrol pump, Hotels, and restaurant icons are overlapping the Road lines on the map navigation screen.</t>
  </si>
  <si>
    <t>DOM-259</t>
  </si>
  <si>
    <t>In the application tapping on cluster image redirects to "about.mappls.com page"</t>
  </si>
  <si>
    <t>DOM-260</t>
  </si>
  <si>
    <t>VA is not invoking in the cluster.</t>
  </si>
  <si>
    <t>DOM-261</t>
  </si>
  <si>
    <t>DOM-262</t>
  </si>
  <si>
    <t>VA some times "Brightness dicrease" and "Brightness increase" options are not taking.</t>
  </si>
  <si>
    <t>DOM-263</t>
  </si>
  <si>
    <t>List of Voice assist is not working.</t>
  </si>
  <si>
    <t>DOM-264</t>
  </si>
  <si>
    <t>While login struck in the OTP screen.</t>
  </si>
  <si>
    <t>DOM-265</t>
  </si>
  <si>
    <t>Over speed alert warning is displayed in every 30 second.</t>
  </si>
  <si>
    <t>DOM-266</t>
  </si>
  <si>
    <t>DOM-267</t>
  </si>
  <si>
    <t>Not able to go back or cancel from over speeding page.</t>
  </si>
  <si>
    <t>DOM-268</t>
  </si>
  <si>
    <t>Taking Too much time to get connected with the cluster..</t>
  </si>
  <si>
    <t>Voice assist icon is displayed in red color</t>
  </si>
  <si>
    <t>DOM-270</t>
  </si>
  <si>
    <t>DOM-271</t>
  </si>
  <si>
    <t>Digi docs synchronization getting struck after receiving incoming call.</t>
  </si>
  <si>
    <t>DOM-272</t>
  </si>
  <si>
    <t>X20 and X10 smart connect not able to pair with the android mobile</t>
  </si>
  <si>
    <t>DOM-273</t>
  </si>
  <si>
    <t>Digi doc upload not synching with the cluster</t>
  </si>
  <si>
    <t>Dev-status</t>
  </si>
  <si>
    <t>Comments</t>
  </si>
  <si>
    <t>SOS Sent only message to emergency contact :like:: "Hi, this is . I need an urgent help. Please tap here maps.google.com/?q=30.340000,78.040000 to check my current location. You have received the message because your mobile no is listed as an emergency contact in TVS Connect app."</t>
  </si>
  <si>
    <t>Not an issue(At that movement cluster issue)</t>
  </si>
  <si>
    <t>Done</t>
  </si>
  <si>
    <t>In review</t>
  </si>
  <si>
    <t>Open</t>
  </si>
  <si>
    <t>In progress</t>
  </si>
  <si>
    <t>This will take time 
Need to improved app resposiveness
Please do one more round of testing and let us know from which screen responsiveness decreses</t>
  </si>
  <si>
    <t>Need to discuss
Exisiting behaviour</t>
  </si>
  <si>
    <t>Cluster issue
Already sent a mail to Herani</t>
  </si>
  <si>
    <t>Not an issue expecting to redirect to the SOP screen.</t>
  </si>
  <si>
    <t>Once we get the details we will update</t>
  </si>
  <si>
    <t>Currently sending SMS</t>
  </si>
  <si>
    <t>Close</t>
  </si>
  <si>
    <t xml:space="preserve">
Exisiting behaviour</t>
  </si>
  <si>
    <t>For processing VA icon not displayed</t>
  </si>
  <si>
    <t>Status(4.2.1(22))</t>
  </si>
  <si>
    <t>Keep it for observation 1 Week</t>
  </si>
  <si>
    <t>Mappls Issue</t>
  </si>
  <si>
    <t>Not a bug</t>
  </si>
  <si>
    <t>QA Observation</t>
  </si>
  <si>
    <t>Status(4.2.0.4904(U490))</t>
  </si>
  <si>
    <t>DOM-269</t>
  </si>
  <si>
    <t>4.2.0.4904</t>
  </si>
  <si>
    <t>4.2.0.4903/4.2.0.4904</t>
  </si>
  <si>
    <t>When we receive a missed call, In the cluster calling status is blinking.</t>
  </si>
  <si>
    <t>DOM-279</t>
  </si>
  <si>
    <t>After decline the call fuel range is not displayed and the blank space is observed in the cluster.</t>
  </si>
  <si>
    <t>DOM-280</t>
  </si>
  <si>
    <t>VA command not exist.</t>
  </si>
  <si>
    <t>VA Fixed</t>
  </si>
  <si>
    <t>Need to be discussed with Graphics team</t>
  </si>
  <si>
    <t>Cluster issue need to be discussed</t>
  </si>
  <si>
    <t>Rain mode is displayed even if there is no rain</t>
  </si>
  <si>
    <t>Over speed alert warning is displayed for 0 km/h</t>
  </si>
  <si>
    <t>4.2.1 (22)</t>
  </si>
  <si>
    <t>Cluster level limitation</t>
  </si>
  <si>
    <t>If ios and android device blutooth settings are enabled then not detect the Cluster.</t>
  </si>
  <si>
    <t>Text change - Error message for engine nunber validation is wrong</t>
  </si>
  <si>
    <t>DOM-281</t>
  </si>
  <si>
    <t>Related to engine number login and Accepting mobile numbers</t>
  </si>
  <si>
    <t>Some times Pass code not displaying in the cluster.</t>
  </si>
  <si>
    <t>There is no such requirement in U399</t>
  </si>
  <si>
    <t>This is improvement point</t>
  </si>
  <si>
    <t>Simulation is not part u399 cluster(Above os 12 not working LoKITO)Vehicle level testing required</t>
  </si>
  <si>
    <t>Cluster issue.</t>
  </si>
  <si>
    <t>Fixed</t>
  </si>
  <si>
    <t>Need to share the logs and video</t>
  </si>
  <si>
    <t>To be discussed</t>
  </si>
  <si>
    <t>Arshad</t>
  </si>
  <si>
    <t>The next day Unpaired State asked for the end ride</t>
  </si>
  <si>
    <t>DOM-283</t>
  </si>
  <si>
    <t>DOM-284</t>
  </si>
  <si>
    <t>After pairing the cluster with an Android device, Not able to pair with the IOS device.</t>
  </si>
  <si>
    <t>DOM-285</t>
  </si>
  <si>
    <t>DOM-286</t>
  </si>
  <si>
    <t>Unable to pair another device without forgetting the primary connected device.</t>
  </si>
  <si>
    <t>DOM-287</t>
  </si>
  <si>
    <t>DOM-288</t>
  </si>
  <si>
    <t>On-going calls are displayed as “ Calling” in the cluster.</t>
  </si>
  <si>
    <t>DOM-289</t>
  </si>
  <si>
    <t>Unknown number caller calling status not displayed in the cluster.</t>
  </si>
  <si>
    <t>DOM-290</t>
  </si>
  <si>
    <t>DOM-291</t>
  </si>
  <si>
    <t>DOM-292</t>
  </si>
  <si>
    <t>Need to restart the cluster once we are used to it testing continuously for 30 mins.</t>
  </si>
  <si>
    <t>Status(4.2.0.4905(U490))</t>
  </si>
  <si>
    <t>Yet to get the images from Marketing</t>
  </si>
  <si>
    <t>This is common for all the bikes and working as per live behaviour. Need to re-write the logic to improve the time. Will talk to CX team about which team to handle.</t>
  </si>
  <si>
    <t>When we use the simulated cluster for more than 30 mins, then cluster should be restarted to connect again</t>
  </si>
  <si>
    <t>R&amp;D, Pricol</t>
  </si>
  <si>
    <t>Asset replacement, Arshad to follow-up with UI/UX team to get the asset</t>
  </si>
  <si>
    <t>Arshad to attach the logs to make sure App is not sending the call info once the call is disconnected.</t>
  </si>
  <si>
    <t>Deekshit to update the video/logs in Jira and Arshad to provide comments. Could be expected behaviour.</t>
  </si>
  <si>
    <t>Deekshit to create the ticket and Prajwal to update the comment</t>
  </si>
  <si>
    <t>When we send the custom message, fuel range space is becoming blank</t>
  </si>
  <si>
    <t>Not reproducible, will be closed</t>
  </si>
  <si>
    <t>Arshad to attach the logs where App is sending the correct call status.</t>
  </si>
  <si>
    <t>Cluster has 2 rows where it displays 'unknown number' text in first row and the actual number in second row so no space for displaying 'calling status'</t>
  </si>
  <si>
    <t>The app crashes when the user tries to view the vehicle settings.</t>
  </si>
  <si>
    <t>DOM-293</t>
  </si>
  <si>
    <t>The Black screen is observed when the user tries to view the settings in paired state.</t>
  </si>
  <si>
    <t>DOM-294</t>
  </si>
  <si>
    <t>Re-center button functionality is not working while navigating.</t>
  </si>
  <si>
    <t>DOM-295</t>
  </si>
  <si>
    <t>upload not synching</t>
  </si>
  <si>
    <t>4.2.0.4905</t>
  </si>
  <si>
    <t>Not fixed</t>
  </si>
  <si>
    <t>Status(4.2.0.4906(U490))</t>
  </si>
  <si>
    <t>4.2.0.4906</t>
  </si>
  <si>
    <t>DOM-296</t>
  </si>
  <si>
    <t>Getting black screen in the profile section</t>
  </si>
  <si>
    <t>DOM-297</t>
  </si>
  <si>
    <t>4.2.1 (27)</t>
  </si>
  <si>
    <t>Status(4.2.1(27))</t>
  </si>
  <si>
    <t>Installed The build
Log in with valid credential
Go to the home page
Try to pair with the cluster with click in connect option.</t>
  </si>
  <si>
    <t>Not able to connect with the cluster.</t>
  </si>
  <si>
    <t>DOM-298</t>
  </si>
  <si>
    <t>Installed the build
Log in with valid credential
Go to the home page
Connect with the cluster.
Simulate the cluster more then speed limit.</t>
  </si>
  <si>
    <t>Model Name: Iphone 13 pro Max
IOS Version: 17.4</t>
  </si>
  <si>
    <t>The Weather icon not displayed on the application.</t>
  </si>
  <si>
    <t>After forgetting the device manually from the cluster, Application still is in connected state.</t>
  </si>
  <si>
    <t>DOM-300</t>
  </si>
  <si>
    <t>VA command navigating to an anonymous places.</t>
  </si>
  <si>
    <t>DOM-303</t>
  </si>
  <si>
    <t>DOM-299</t>
  </si>
  <si>
    <t>The application TPMS value is different from cluster.</t>
  </si>
  <si>
    <t>1. Installed The build
2. Log in with valid credential
3. Go to the home page
4. Try to pair with the cluster with click in connect option.
5. Observe the TPMS warning troughing in the phone.</t>
  </si>
  <si>
    <t>Model Name: iPhone 13 pro max
IOS Version: 17.4</t>
  </si>
  <si>
    <t>DOM-301</t>
  </si>
  <si>
    <t>1. Installed The build
2. Log in with valid credential
3. Go to the home page
4. Try to pair with the cluster with click in connect option.
5. Click on mike option, Give the command from VA list.</t>
  </si>
  <si>
    <t>DOM-302</t>
  </si>
  <si>
    <t>Cluster Km is not synchronized with the cluster.</t>
  </si>
  <si>
    <t>1. Installed The build
2. Log in with valid credential
3. Go to the home page
4. Try to pair with the cluster with click in connect option.</t>
  </si>
  <si>
    <t>DOM-304</t>
  </si>
  <si>
    <t>After clicking Navigate, the Find My Vehicle location is displayed wrongly.</t>
  </si>
  <si>
    <t>DOM-305</t>
  </si>
  <si>
    <t>Map got Completely blank in Last park location.</t>
  </si>
  <si>
    <t>Speed Alert is not working properly and a warning message keeps on displaying on the screen.</t>
  </si>
  <si>
    <t>Latest build</t>
  </si>
  <si>
    <t>Categories</t>
  </si>
  <si>
    <t>Connectivity</t>
  </si>
  <si>
    <t>App Crash</t>
  </si>
  <si>
    <t>Others</t>
  </si>
  <si>
    <t>UI Issue</t>
  </si>
  <si>
    <t>Cluster Issue</t>
  </si>
  <si>
    <t>MAP</t>
  </si>
  <si>
    <t>VA</t>
  </si>
  <si>
    <t>Navigation</t>
  </si>
  <si>
    <t>Max deceleration is displayed as negative values.</t>
  </si>
  <si>
    <t>Total :</t>
  </si>
  <si>
    <t>P0</t>
  </si>
  <si>
    <t>[Digi Docs]It is not possible to Delete the existing documents from the cluster.</t>
  </si>
  <si>
    <t>DOM-306</t>
  </si>
  <si>
    <t>iOS-Bug Report</t>
  </si>
  <si>
    <t>Android-Bug Report</t>
  </si>
  <si>
    <t>The Cluster Connection not happening.</t>
  </si>
  <si>
    <t>In Cluster displayed "calling" status instead of ongoing or disconnected.</t>
  </si>
  <si>
    <t>Shop Option is asking Registered person details</t>
  </si>
  <si>
    <t>The Emergency SOS is sending SMS instead of call.</t>
  </si>
  <si>
    <t>For Unknown number, "calling" status is not showing in the cluster.</t>
  </si>
  <si>
    <t>The Service center POI didn't showing the distance details.</t>
  </si>
  <si>
    <t>VA is not working</t>
  </si>
  <si>
    <t>Categories Wise-iOS Bug Report</t>
  </si>
  <si>
    <t>Categories Wise-Android Bug report</t>
  </si>
  <si>
    <t xml:space="preserve">Next Build </t>
  </si>
  <si>
    <t>Implemented released in next build</t>
  </si>
  <si>
    <t>X20 and X10 both are not discoverable ,Not able to connect</t>
  </si>
  <si>
    <t>Implementation is in discussion.</t>
  </si>
  <si>
    <t>DOM-307</t>
  </si>
  <si>
    <t>DOM-308</t>
  </si>
  <si>
    <t>4.4.0 (15)</t>
  </si>
  <si>
    <t>POI option is not able to select.</t>
  </si>
  <si>
    <t>1. Installed the Build
2. Log in with valid Credential
3.Go to the Home Page
4.Click on Connect
5.Click on map in live Dashboard.
6.Click on Search
7.Tap on POI</t>
  </si>
  <si>
    <t>1.Installed the build
2.Log in with valid credential
3.Go to the home page
4.Clicked on connect
5.Clicked on map in live dashboard.
6.Clicked on search
7.Tap on POI/ Search a destination</t>
  </si>
  <si>
    <t>In the Cluster Continuously connection and disconnection is happening while in MAP page.</t>
  </si>
  <si>
    <t>The Voice Assist Option is not present in the Left slider menu.</t>
  </si>
  <si>
    <t>DOM-309</t>
  </si>
  <si>
    <t>App got hanged</t>
  </si>
  <si>
    <t>Recentre is not woring</t>
  </si>
  <si>
    <t>Multiple spaces accepting in profile section.</t>
  </si>
  <si>
    <t>Last ride infromation having extra current location.</t>
  </si>
  <si>
    <t>DOM-310</t>
  </si>
  <si>
    <t>DOM-222</t>
  </si>
  <si>
    <t>Model Name: iPhone 13 pro max
IOS Version: 16.4</t>
  </si>
  <si>
    <t>IOS Version:17.4 not reproduced</t>
  </si>
  <si>
    <t>16.4 also reproceble</t>
  </si>
  <si>
    <t>DOM-311</t>
  </si>
  <si>
    <t>DOM-312</t>
  </si>
  <si>
    <t>Direcction of the Navigation icon is wrongly shown in the map.</t>
  </si>
  <si>
    <t>DOM-313</t>
  </si>
  <si>
    <t>DOM-314</t>
  </si>
  <si>
    <t>Pricol Team</t>
  </si>
  <si>
    <t>This cluster Status won't be displayed</t>
  </si>
  <si>
    <t>Need to discuss with TVS Team</t>
  </si>
  <si>
    <t>Manufacture Conneting sate Not establishing the connection with other mobile.</t>
  </si>
  <si>
    <t>1. Deletion able to perform from Cluster.
2.Deletion pop up message not displayed on the cluster After deletion.
3. Cluster level able to delete but Application not deleting the image.</t>
  </si>
  <si>
    <t>Issue reproduced</t>
  </si>
  <si>
    <t>Issue key</t>
  </si>
  <si>
    <t>Summary</t>
  </si>
  <si>
    <t>Android Dev Comments</t>
  </si>
  <si>
    <t>Speedo SW Version value is getting zero from cluster</t>
  </si>
  <si>
    <t>Value should come properly with released version will change value should be change.</t>
  </si>
  <si>
    <t>After taking the 30 mins ride we are not able to connect with the cluster we need to restart the cluster for BT connection.</t>
  </si>
  <si>
    <t>We analysed this issue and noticed the after sending initial frame we have received 5A 53 but not received acknowledgement frame 5A 54 (Logs &amp; Video Attached)</t>
  </si>
  <si>
    <t>Calling status not showing on cluster when user received call from unsaved contact (Please check screenshot from folder)</t>
  </si>
  <si>
    <t>After receive the call call status is not changing to On-going</t>
  </si>
  <si>
    <t>Sometimes Passcode not displaying in the cluster.</t>
  </si>
  <si>
    <t>We have observed this issue in random scenario we have captured video for this issue. Please check from folder.</t>
  </si>
  <si>
    <t>If iOS and Android device Bluetooth settings are enabled then not detect the Cluster.</t>
  </si>
  <si>
    <t>This is cluster side issue since the application has initiated the manual connection and OS has prompted for pairing however cluster is not showing the pairing code.</t>
  </si>
  <si>
    <t>[U490]Unable to pair another device without forgetting the primary connected device.</t>
  </si>
  <si>
    <t>After disconnect the Android device and then trying to connect iOS device not able to connect with cluster.</t>
  </si>
  <si>
    <t>[U490]After pairing the cluster with an Android device, Not able to pair with the IOS device.</t>
  </si>
  <si>
    <t>After disconnect the iOS device and then trying to connect Android device not able to connect with cluster.</t>
  </si>
  <si>
    <t>[U490]For processing VA icon is not displayed.</t>
  </si>
  <si>
    <t xml:space="preserve">Icon was missing on processing state, please check screenshot from folder </t>
  </si>
  <si>
    <t>[U490]After decline the call fuel range is not displayed and the blank space is observed in the cluster.</t>
  </si>
  <si>
    <t>[U490]When we receive a missed call, In the cluster calling status is blinking.</t>
  </si>
  <si>
    <t>This issue is happening when navigate is ON and user received a call then calling information is blinking. We have analysed this scenario once we get call disconnected status we stop sending the caller information to the cluster.</t>
  </si>
  <si>
    <t>[U490]VA is not invoking in the cluster.</t>
  </si>
  <si>
    <t>From map screen if we invoke the voice assist takes time to show listening or processing state on the cluster. Logs and video attached.</t>
  </si>
  <si>
    <t>[U490]The Profile image is not displayed in the cluster Through the voice command "Hi buddy"</t>
  </si>
  <si>
    <t>After giving the "Hey Buddy" command on cluster profile place holder is displaying but we are not received any frame from protocol sheet to send profile image data to the cluster.</t>
  </si>
  <si>
    <t>Not able to delete digi docs images in cluster</t>
  </si>
  <si>
    <t>Some partially sync’d images in digi docs section of the cluster memory are not getting deleted.</t>
  </si>
  <si>
    <t>Conclusion after joint testing</t>
  </si>
  <si>
    <t>Not able to reproduce this issue, hence closed</t>
  </si>
  <si>
    <t>Issue demonstrated, Pricol team will check this issue</t>
  </si>
  <si>
    <t>In CA v4.18 this is not implemented, Pricol team will provide updated software for this</t>
  </si>
  <si>
    <t>In CA v4.18 this is not implemented, Pricol team will come back on this issue.</t>
  </si>
  <si>
    <t>This will only show default profile image. This is as per requirement</t>
  </si>
  <si>
    <t>Status</t>
  </si>
  <si>
    <t>This is not implemented in cluster and not in scope for U490</t>
  </si>
  <si>
    <t>Issue demonstrated,
Cluster needs to be restarted to be discoverable by either iOS or android device.
Pricol team to test and get back on their testing.</t>
  </si>
  <si>
    <t>Issue demonstrated, 
After sending 5b 4A packet, there’s a delay of 4 sec, after which 5A 53 packet is sent to resume image sync but 5A 54 ACK packet is not received in TVS connect or NRF application.
Pricol team will check why 5A 54 packet is not being returned to application, (TVSM will share latest logs and video)</t>
  </si>
  <si>
    <t xml:space="preserve">Issue demonstrated, 
TVSM team to test the mobile packet if termination packet is being sent correctly and come back on the findings (iOS app)
</t>
  </si>
  <si>
    <t>Issue demonstrated, 
TVSM team to test the mobile packet if termination packet is being sent correctly and come back on the findings (iOS app)</t>
  </si>
  <si>
    <t>We analysed this issue and found few custom message not displaying on cluster. 
5b   4c   00   40   4e   61   76   20   41   73   73   69   73   74   20   4f   6e   00   00   ff </t>
  </si>
  <si>
    <r>
      <rPr>
        <u/>
        <sz val="11"/>
        <color theme="1" tint="0.14999847407452621"/>
        <rFont val="Helvetica Neue"/>
      </rPr>
      <t>DOM-292</t>
    </r>
  </si>
  <si>
    <r>
      <rPr>
        <u/>
        <sz val="11"/>
        <color theme="1" tint="0.14999847407452621"/>
        <rFont val="Helvetica Neue"/>
      </rPr>
      <t>DOM-291</t>
    </r>
  </si>
  <si>
    <r>
      <rPr>
        <u/>
        <sz val="11"/>
        <color theme="1" tint="0.14999847407452621"/>
        <rFont val="Helvetica Neue"/>
      </rPr>
      <t>DOM-290</t>
    </r>
  </si>
  <si>
    <r>
      <rPr>
        <u/>
        <sz val="11"/>
        <color theme="1" tint="0.14999847407452621"/>
        <rFont val="Helvetica Neue"/>
      </rPr>
      <t>DOM-289</t>
    </r>
  </si>
  <si>
    <r>
      <rPr>
        <u/>
        <sz val="11"/>
        <color theme="1" tint="0.14999847407452621"/>
        <rFont val="Helvetica Neue"/>
      </rPr>
      <t>DOM-288</t>
    </r>
  </si>
  <si>
    <r>
      <rPr>
        <u/>
        <sz val="11"/>
        <color theme="1" tint="0.14999847407452621"/>
        <rFont val="Helvetica Neue"/>
      </rPr>
      <t>DOM-287</t>
    </r>
  </si>
  <si>
    <r>
      <rPr>
        <u/>
        <sz val="11"/>
        <color theme="1" tint="0.14999847407452621"/>
        <rFont val="Helvetica Neue"/>
      </rPr>
      <t>DOM-286</t>
    </r>
  </si>
  <si>
    <r>
      <rPr>
        <u/>
        <sz val="11"/>
        <color theme="1" tint="0.14999847407452621"/>
        <rFont val="Helvetica Neue"/>
      </rPr>
      <t>DOM-285</t>
    </r>
  </si>
  <si>
    <r>
      <rPr>
        <u/>
        <sz val="11"/>
        <color theme="1" tint="0.14999847407452621"/>
        <rFont val="Helvetica Neue"/>
      </rPr>
      <t>DOM-284</t>
    </r>
  </si>
  <si>
    <r>
      <rPr>
        <u/>
        <sz val="11"/>
        <color theme="1" tint="0.14999847407452621"/>
        <rFont val="Helvetica Neue"/>
      </rPr>
      <t>DOM-280</t>
    </r>
  </si>
  <si>
    <r>
      <rPr>
        <u/>
        <sz val="11"/>
        <color theme="1" tint="0.14999847407452621"/>
        <rFont val="Helvetica Neue"/>
      </rPr>
      <t>DOM-279</t>
    </r>
  </si>
  <si>
    <r>
      <rPr>
        <u/>
        <sz val="11"/>
        <color theme="1" tint="0.14999847407452621"/>
        <rFont val="Helvetica Neue"/>
      </rPr>
      <t>DOM-261</t>
    </r>
  </si>
  <si>
    <r>
      <rPr>
        <u/>
        <sz val="11"/>
        <color theme="1" tint="0.14999847407452621"/>
        <rFont val="Helvetica Neue"/>
      </rPr>
      <t>DOM-256</t>
    </r>
  </si>
  <si>
    <r>
      <rPr>
        <u/>
        <sz val="11"/>
        <color theme="1" tint="0.14999847407452621"/>
        <rFont val="Helvetica Neue"/>
      </rPr>
      <t>DOM-306</t>
    </r>
  </si>
  <si>
    <t>Status(4.4.0(15))</t>
  </si>
  <si>
    <t>Status(4.4.0(18))</t>
  </si>
  <si>
    <t>4.4.0 (18)</t>
  </si>
  <si>
    <t>Status(4.4.0(24))</t>
  </si>
  <si>
    <t>4.4.0 (24)</t>
  </si>
  <si>
    <t>Cluster side issue</t>
  </si>
  <si>
    <t>App link</t>
  </si>
  <si>
    <t>App Center</t>
  </si>
  <si>
    <t>Status(4.3.1.4907(U490))</t>
  </si>
  <si>
    <t>The app crashed on the Last ride info page.</t>
  </si>
  <si>
    <t>DOM-328</t>
  </si>
  <si>
    <t>4.3.1.4907</t>
  </si>
  <si>
    <t>The app is closed on tapping on the terms and conditions option.</t>
  </si>
  <si>
    <t>DOM-329</t>
  </si>
  <si>
    <t>4.4.0(24)</t>
  </si>
  <si>
    <t>In Last Ride Information page the map path is not forming ideal path.</t>
  </si>
  <si>
    <t>DOM-319</t>
  </si>
  <si>
    <t>Some unwanted image is displayed in the corner of map screen.</t>
  </si>
  <si>
    <t>DOM-320</t>
  </si>
  <si>
    <t>The Distance &amp; Navigation details are not displaying in the application as well as in the cluster.</t>
  </si>
  <si>
    <t>DOM-321</t>
  </si>
  <si>
    <t>Not able to book a Vehicle service.</t>
  </si>
  <si>
    <t>DOM-322</t>
  </si>
  <si>
    <t>In AOG page map is not displaying.</t>
  </si>
  <si>
    <t>DOM-323</t>
  </si>
  <si>
    <t>Feedback section able to submit without mandatory field.</t>
  </si>
  <si>
    <t>DOM-324</t>
  </si>
  <si>
    <t>Emergency contact taking invalid contact number.</t>
  </si>
  <si>
    <t>Status(4.3.1.4908(U490))</t>
  </si>
  <si>
    <t>While adding emergency contacts,If I press two times Space key then dot is displayed.</t>
  </si>
  <si>
    <t>4.3.1.4908</t>
  </si>
  <si>
    <t>“Hi Buddy” Voice command not accepting in the cluster.</t>
  </si>
  <si>
    <t>DOM-330</t>
  </si>
  <si>
    <t>DOM-331</t>
  </si>
  <si>
    <t>As per Requirement working fine</t>
  </si>
  <si>
    <t>As per the developer comment cosing the Bug. As designed</t>
  </si>
  <si>
    <t>As designed bug</t>
  </si>
  <si>
    <t>Repro in latest build-4.3.1.4908(U490)</t>
  </si>
  <si>
    <t>Status(4.4.0(37))</t>
  </si>
  <si>
    <t>4.4.0 (37)</t>
  </si>
  <si>
    <t>If the VA is invoked when cluster is in the Sport mode then "calling" text is displayed. on the cluster instead “Listening”.</t>
  </si>
  <si>
    <t>DOM-340</t>
  </si>
  <si>
    <t>Track Mode-VA option/Icon is not visible on the Application.</t>
  </si>
  <si>
    <t>DOM-341</t>
  </si>
  <si>
    <t>Bike level testing required</t>
  </si>
  <si>
    <t>As designed</t>
  </si>
  <si>
    <t>DOM-334</t>
  </si>
  <si>
    <t>Map got hangged</t>
  </si>
  <si>
    <t>DOM-335</t>
  </si>
  <si>
    <t>The map path is over lapping the the green path in the map</t>
  </si>
  <si>
    <t>DOM-336</t>
  </si>
  <si>
    <t>VG not working properly</t>
  </si>
  <si>
    <t>DOM-337</t>
  </si>
  <si>
    <t>Multiple simulation happening between Source and destination</t>
  </si>
  <si>
    <t>DOM-338</t>
  </si>
  <si>
    <t>Navigation option is get blank in map page.</t>
  </si>
  <si>
    <t>DOM-339</t>
  </si>
  <si>
    <t>Pressure (psi) throwing warning symbol instead of tire pressure</t>
  </si>
  <si>
    <t>Status(4.4.1(13))</t>
  </si>
  <si>
    <t>Android and iOS</t>
  </si>
  <si>
    <t>iOS</t>
  </si>
  <si>
    <t>After uploading the profile picture blank screen is displayed.</t>
  </si>
  <si>
    <t>4.4.0.4911</t>
  </si>
  <si>
    <t>DOM-342</t>
  </si>
  <si>
    <t>Status(4.4.0.4911(U490))</t>
  </si>
  <si>
    <t>4.4.1 (13)</t>
  </si>
  <si>
    <t>Unknown number caller "calling "status not displayed in the cluster.</t>
  </si>
  <si>
    <t xml:space="preserve">Reproducible in Devices </t>
  </si>
  <si>
    <t>R&amp;D, Pricol, logs are attached</t>
  </si>
  <si>
    <t>4.4.1(13)</t>
  </si>
  <si>
    <t>Model Name: iPhone 13 pro max
IOS Version: 17.4.1</t>
  </si>
  <si>
    <t>Model Name: iPhone 12 pro max
IOS Version: 17.2.1</t>
  </si>
  <si>
    <t>https://tvsmotorcompany.atlassian.net/browse/DOM-343</t>
  </si>
  <si>
    <t>DOM-344</t>
  </si>
  <si>
    <t>Bluetooth permission allowed but not able to turn on automatically in the device.</t>
  </si>
  <si>
    <t>The Location permission is asking for "Always" turned on in the device.</t>
  </si>
  <si>
    <t>DOM-345</t>
  </si>
  <si>
    <t xml:space="preserve"> DOM-348</t>
  </si>
  <si>
    <t>DOM-347</t>
  </si>
  <si>
    <t>DOM-346</t>
  </si>
  <si>
    <t>[IOS] [U490] - Nearest petrol pump and End navigation voice command is not working properly.</t>
  </si>
  <si>
    <t>[IOS] [U490] - Show my last caller throwing wrong information in the cluster.</t>
  </si>
  <si>
    <t>[IOS] [U490] - Increase volume decrease volume is not working properly.</t>
  </si>
  <si>
    <t>4.5.1 (3)</t>
  </si>
  <si>
    <t>[IOS] [U490] - VA "Enable High speed alerts" not able to fetch these commands.</t>
  </si>
  <si>
    <t>[Android][Digi Docs]On clicking on SYNC LOCKER TO VEHICLE App crash is observed.</t>
  </si>
  <si>
    <t>DOM-352</t>
  </si>
  <si>
    <t>[IOS] [U490] - Application is getting crashed in the map screen.</t>
  </si>
  <si>
    <t xml:space="preserve"> DOM-351</t>
  </si>
  <si>
    <t>[Android][U490]VA is Not invoking in the MAP/Navigation screen.</t>
  </si>
  <si>
    <t>DOM-353</t>
  </si>
  <si>
    <t>Some times Pass key is not displayed on the cluster.</t>
  </si>
  <si>
    <t>DOM-354</t>
  </si>
  <si>
    <t>DOM-355</t>
  </si>
  <si>
    <t>4.5.0.4909</t>
  </si>
  <si>
    <t>Status(4.5.0.4909(U490))</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</si>
</sst>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Calibri"/>
      <family val="2"/>
      <charset val="1"/>
    </font>
    <font>
      <sz val="11"/>
      <color theme="1"/>
      <name val="Calibri"/>
      <family val="2"/>
      <scheme val="minor"/>
    </font>
    <font>
      <sz val="11"/>
      <color rgb="FF000000"/>
      <name val="Times New Roman"/>
      <family val="1"/>
    </font>
    <font>
      <sz val="12"/>
      <color rgb="FF000000"/>
      <name val="Times New Roman"/>
      <family val="1"/>
    </font>
    <font>
      <b/>
      <sz val="12"/>
      <name val="Times New Roman"/>
      <family val="1"/>
    </font>
    <font>
      <b/>
      <sz val="22"/>
      <color rgb="FF7030A0"/>
      <name val="Times New Roman"/>
      <family val="1"/>
    </font>
    <font>
      <b/>
      <sz val="12"/>
      <color rgb="FF000000"/>
      <name val="Times New Roman"/>
      <family val="1"/>
    </font>
    <font>
      <b/>
      <sz val="14"/>
      <color rgb="FF000000"/>
      <name val="Times New Roman"/>
      <family val="1"/>
    </font>
    <font>
      <u/>
      <sz val="11"/>
      <color theme="10"/>
      <name val="Calibri"/>
      <family val="2"/>
      <scheme val="minor"/>
    </font>
    <font>
      <u/>
      <sz val="11"/>
      <color theme="10"/>
      <name val="Times New Roman"/>
      <family val="1"/>
    </font>
    <font>
      <u/>
      <sz val="11"/>
      <color rgb="FF0070C0"/>
      <name val="Times New Roman"/>
      <family val="1"/>
    </font>
    <font>
      <sz val="11"/>
      <color theme="1" tint="4.9989318521683403E-2"/>
      <name val="Times New Roman"/>
      <family val="1"/>
    </font>
    <font>
      <b/>
      <sz val="12"/>
      <color theme="1"/>
      <name val="Times New Roman"/>
      <family val="1"/>
    </font>
    <font>
      <u/>
      <sz val="12"/>
      <color rgb="FF0070C0"/>
      <name val="Times New Roman"/>
      <family val="1"/>
    </font>
    <font>
      <sz val="12"/>
      <color theme="1" tint="4.9989318521683403E-2"/>
      <name val="Times New Roman"/>
      <family val="1"/>
    </font>
    <font>
      <u/>
      <sz val="12"/>
      <color theme="10"/>
      <name val="Times New Roman"/>
      <family val="1"/>
    </font>
    <font>
      <sz val="12"/>
      <color theme="1" tint="0.14999847407452621"/>
      <name val="Times New Roman"/>
      <family val="1"/>
    </font>
    <font>
      <sz val="12"/>
      <color theme="1"/>
      <name val="Times New Roman"/>
      <family val="1"/>
    </font>
    <font>
      <sz val="11"/>
      <color theme="1" tint="0.14999847407452621"/>
      <name val="Helvetica Neue"/>
    </font>
    <font>
      <sz val="11"/>
      <color theme="1" tint="0.14999847407452621"/>
      <name val="Calibri"/>
      <family val="2"/>
      <charset val="1"/>
    </font>
    <font>
      <u/>
      <sz val="11"/>
      <color theme="1" tint="0.14999847407452621"/>
      <name val="Helvetica Neue"/>
    </font>
    <font>
      <u/>
      <sz val="12"/>
      <color theme="10"/>
      <name val="Calibri"/>
      <family val="2"/>
      <scheme val="minor"/>
    </font>
    <font>
      <u/>
      <sz val="12"/>
      <color rgb="FF000000"/>
      <name val="Calibri"/>
      <family val="2"/>
      <charset val="1"/>
    </font>
    <font>
      <sz val="12"/>
      <color rgb="FF000000"/>
      <name val="Calibri"/>
      <family val="2"/>
      <charset val="1"/>
    </font>
  </fonts>
  <fills count="16">
    <fill>
      <patternFill patternType="none"/>
    </fill>
    <fill>
      <patternFill patternType="gray125"/>
    </fill>
    <fill>
      <patternFill patternType="solid">
        <fgColor theme="8" tint="0.59999389629810485"/>
        <bgColor rgb="FFA5A5A5"/>
      </patternFill>
    </fill>
    <fill>
      <patternFill patternType="solid">
        <fgColor theme="4" tint="0.39997558519241921"/>
        <bgColor indexed="64"/>
      </patternFill>
    </fill>
    <fill>
      <patternFill patternType="solid">
        <fgColor theme="5" tint="0.79998168889431442"/>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FF00"/>
        <bgColor rgb="FFA5A5A5"/>
      </patternFill>
    </fill>
    <fill>
      <patternFill patternType="solid">
        <fgColor theme="7" tint="0.59999389629810485"/>
        <bgColor indexed="64"/>
      </patternFill>
    </fill>
    <fill>
      <patternFill patternType="solid">
        <fgColor rgb="FFB4C6E7"/>
        <bgColor indexed="64"/>
      </patternFill>
    </fill>
    <fill>
      <patternFill patternType="solid">
        <fgColor rgb="FFFFFFFF"/>
        <bgColor indexed="64"/>
      </patternFill>
    </fill>
    <fill>
      <patternFill patternType="solid">
        <fgColor theme="4" tint="0.79998168889431442"/>
        <bgColor indexed="64"/>
      </patternFill>
    </fill>
  </fills>
  <borders count="26">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xf numFmtId="0" fontId="8" fillId="0" borderId="0" applyNumberFormat="0" applyFill="0" applyBorder="0" applyAlignment="0" applyProtection="0"/>
    <xf numFmtId="0" fontId="1" fillId="0" borderId="0"/>
  </cellStyleXfs>
  <cellXfs count="191">
    <xf numFmtId="0" fontId="0" fillId="0" borderId="0" xfId="0"/>
    <xf numFmtId="0" fontId="3" fillId="0" borderId="0" xfId="0" applyFont="1"/>
    <xf numFmtId="0" fontId="3" fillId="0" borderId="0" xfId="0" applyFont="1" applyAlignment="1">
      <alignment horizontal="center"/>
    </xf>
    <xf numFmtId="0" fontId="3" fillId="5"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0" borderId="0" xfId="0" applyFont="1" applyBorder="1" applyAlignment="1">
      <alignment horizontal="center" vertical="center"/>
    </xf>
    <xf numFmtId="0" fontId="4" fillId="2" borderId="1" xfId="0" applyFont="1" applyFill="1" applyBorder="1" applyAlignment="1">
      <alignment horizontal="center" vertical="center" wrapText="1"/>
    </xf>
    <xf numFmtId="0" fontId="2" fillId="0" borderId="0" xfId="0" applyFont="1"/>
    <xf numFmtId="0" fontId="2" fillId="0" borderId="0" xfId="0" applyFont="1" applyAlignment="1">
      <alignment horizont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0" xfId="0" applyFont="1" applyAlignment="1">
      <alignment horizontal="center" vertical="center"/>
    </xf>
    <xf numFmtId="0" fontId="2" fillId="9" borderId="0" xfId="0" applyFont="1" applyFill="1"/>
    <xf numFmtId="0" fontId="2" fillId="0" borderId="0" xfId="0" applyFont="1" applyAlignment="1">
      <alignment vertical="center" wrapText="1"/>
    </xf>
    <xf numFmtId="0" fontId="2" fillId="12" borderId="0" xfId="0" applyFont="1" applyFill="1"/>
    <xf numFmtId="0" fontId="2" fillId="0" borderId="0" xfId="0" applyFont="1" applyFill="1" applyBorder="1" applyAlignment="1">
      <alignment horizontal="center" vertical="center"/>
    </xf>
    <xf numFmtId="0" fontId="2" fillId="0" borderId="0" xfId="0" applyFont="1" applyAlignment="1">
      <alignment wrapText="1"/>
    </xf>
    <xf numFmtId="0" fontId="2" fillId="0" borderId="0" xfId="0" applyFont="1" applyAlignment="1">
      <alignment vertical="center"/>
    </xf>
    <xf numFmtId="0" fontId="2" fillId="9" borderId="0" xfId="0" applyFont="1" applyFill="1" applyAlignment="1">
      <alignment vertical="center"/>
    </xf>
    <xf numFmtId="0" fontId="2" fillId="9"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9" borderId="6" xfId="0" applyFont="1" applyFill="1" applyBorder="1" applyAlignment="1">
      <alignment horizontal="center" vertical="center"/>
    </xf>
    <xf numFmtId="0" fontId="3" fillId="7" borderId="6" xfId="0" applyFont="1" applyFill="1" applyBorder="1" applyAlignment="1">
      <alignment horizontal="center" vertical="center"/>
    </xf>
    <xf numFmtId="0" fontId="3" fillId="8" borderId="7" xfId="0" applyFont="1" applyFill="1" applyBorder="1" applyAlignment="1">
      <alignment horizontal="center" vertical="center" wrapText="1"/>
    </xf>
    <xf numFmtId="0" fontId="3" fillId="0" borderId="9" xfId="0" applyFont="1" applyBorder="1" applyAlignment="1">
      <alignment horizont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17"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xf>
    <xf numFmtId="0" fontId="3" fillId="0" borderId="13" xfId="0" applyFont="1" applyBorder="1"/>
    <xf numFmtId="0" fontId="3" fillId="15" borderId="3" xfId="0" applyFont="1" applyFill="1" applyBorder="1" applyAlignment="1">
      <alignment horizontal="center" vertical="center"/>
    </xf>
    <xf numFmtId="0" fontId="3" fillId="15" borderId="4" xfId="0" applyFont="1" applyFill="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15" borderId="2" xfId="0" applyFont="1" applyFill="1" applyBorder="1" applyAlignment="1">
      <alignment horizontal="center" vertical="center"/>
    </xf>
    <xf numFmtId="0" fontId="3" fillId="4" borderId="5" xfId="0" applyFont="1" applyFill="1" applyBorder="1" applyAlignment="1">
      <alignment horizontal="center" vertical="center"/>
    </xf>
    <xf numFmtId="0" fontId="3" fillId="9" borderId="6" xfId="0" applyFont="1" applyFill="1" applyBorder="1" applyAlignment="1">
      <alignment horizontal="center" vertical="center" wrapText="1"/>
    </xf>
    <xf numFmtId="0" fontId="2" fillId="0" borderId="0" xfId="0" applyFont="1" applyFill="1"/>
    <xf numFmtId="0" fontId="2" fillId="0" borderId="0" xfId="0" applyFont="1" applyFill="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0" xfId="0" applyFont="1" applyFill="1" applyBorder="1"/>
    <xf numFmtId="0" fontId="0" fillId="0" borderId="0" xfId="0" applyAlignment="1">
      <alignment horizontal="center" vertical="center"/>
    </xf>
    <xf numFmtId="49" fontId="18" fillId="5" borderId="17" xfId="0" applyNumberFormat="1" applyFont="1" applyFill="1" applyBorder="1" applyAlignment="1">
      <alignment horizontal="center" vertical="center"/>
    </xf>
    <xf numFmtId="49" fontId="18" fillId="5" borderId="17" xfId="0" applyNumberFormat="1" applyFont="1" applyFill="1" applyBorder="1" applyAlignment="1">
      <alignment horizontal="center" vertical="center" wrapText="1"/>
    </xf>
    <xf numFmtId="49" fontId="18" fillId="0" borderId="17" xfId="0" applyNumberFormat="1" applyFont="1" applyFill="1" applyBorder="1" applyAlignment="1">
      <alignment horizontal="center" vertical="center"/>
    </xf>
    <xf numFmtId="49" fontId="18" fillId="0" borderId="17" xfId="0" applyNumberFormat="1" applyFont="1" applyFill="1" applyBorder="1" applyAlignment="1">
      <alignment horizontal="center" vertical="center" wrapText="1"/>
    </xf>
    <xf numFmtId="49" fontId="19" fillId="0" borderId="17" xfId="0" applyNumberFormat="1" applyFont="1" applyFill="1" applyBorder="1" applyAlignment="1">
      <alignment horizontal="center" vertical="center"/>
    </xf>
    <xf numFmtId="49" fontId="19" fillId="0" borderId="17" xfId="0" applyNumberFormat="1" applyFont="1" applyFill="1" applyBorder="1" applyAlignment="1">
      <alignment horizontal="center" vertical="center" wrapText="1"/>
    </xf>
    <xf numFmtId="0" fontId="3" fillId="6" borderId="17" xfId="0" applyFont="1" applyFill="1" applyBorder="1" applyAlignment="1">
      <alignment horizontal="center" vertical="center"/>
    </xf>
    <xf numFmtId="0" fontId="3" fillId="5" borderId="17" xfId="0" applyFont="1" applyFill="1" applyBorder="1" applyAlignment="1">
      <alignment horizontal="center" vertical="center" wrapText="1"/>
    </xf>
    <xf numFmtId="0" fontId="17" fillId="8" borderId="17" xfId="0" applyFont="1" applyFill="1" applyBorder="1" applyAlignment="1">
      <alignment horizontal="center" vertical="center" wrapText="1"/>
    </xf>
    <xf numFmtId="49" fontId="18" fillId="9" borderId="17" xfId="0" applyNumberFormat="1" applyFont="1" applyFill="1" applyBorder="1" applyAlignment="1">
      <alignment horizontal="center" vertical="center"/>
    </xf>
    <xf numFmtId="49" fontId="18" fillId="9" borderId="17" xfId="0" applyNumberFormat="1" applyFont="1" applyFill="1" applyBorder="1" applyAlignment="1">
      <alignment horizontal="center" vertical="center" wrapText="1"/>
    </xf>
    <xf numFmtId="49" fontId="19" fillId="9" borderId="17" xfId="0" applyNumberFormat="1" applyFont="1" applyFill="1" applyBorder="1" applyAlignment="1">
      <alignment horizontal="center" vertical="center"/>
    </xf>
    <xf numFmtId="0" fontId="0" fillId="9" borderId="0" xfId="0" applyFill="1" applyAlignment="1">
      <alignment horizontal="center" vertical="center"/>
    </xf>
    <xf numFmtId="0" fontId="2" fillId="0" borderId="17" xfId="0" applyFont="1" applyBorder="1" applyAlignment="1">
      <alignment horizontal="center"/>
    </xf>
    <xf numFmtId="0" fontId="3" fillId="0" borderId="10" xfId="0" applyFont="1" applyBorder="1"/>
    <xf numFmtId="0" fontId="3" fillId="0" borderId="17" xfId="0" applyFont="1" applyBorder="1" applyAlignment="1">
      <alignment horizontal="center" vertical="center" wrapText="1"/>
    </xf>
    <xf numFmtId="0" fontId="15" fillId="0" borderId="17" xfId="1" applyFont="1" applyFill="1" applyBorder="1" applyAlignment="1">
      <alignment horizontal="center" vertical="center" wrapText="1"/>
    </xf>
    <xf numFmtId="0" fontId="2" fillId="0" borderId="17" xfId="0" applyFont="1" applyBorder="1" applyAlignment="1">
      <alignment horizontal="center" vertical="center" wrapText="1"/>
    </xf>
    <xf numFmtId="0" fontId="3" fillId="0" borderId="17" xfId="0" applyFont="1" applyBorder="1" applyAlignment="1">
      <alignment horizontal="left" vertical="center" wrapText="1"/>
    </xf>
    <xf numFmtId="0" fontId="11" fillId="0" borderId="17" xfId="0" applyFont="1" applyFill="1" applyBorder="1" applyAlignment="1">
      <alignment horizontal="center" vertical="center" wrapText="1"/>
    </xf>
    <xf numFmtId="0" fontId="2" fillId="0" borderId="17" xfId="0" applyFont="1" applyBorder="1"/>
    <xf numFmtId="0" fontId="14" fillId="0" borderId="17"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17" xfId="0" applyFont="1" applyBorder="1" applyAlignment="1">
      <alignment vertical="center" wrapText="1"/>
    </xf>
    <xf numFmtId="0" fontId="2" fillId="0" borderId="17" xfId="0" applyFont="1" applyBorder="1" applyAlignment="1">
      <alignment horizontal="center" vertical="center"/>
    </xf>
    <xf numFmtId="0" fontId="17" fillId="0" borderId="17" xfId="0" applyFont="1" applyBorder="1" applyAlignment="1">
      <alignment horizontal="center" vertical="center" wrapText="1"/>
    </xf>
    <xf numFmtId="0" fontId="3" fillId="8" borderId="17" xfId="0" applyFont="1" applyFill="1" applyBorder="1" applyAlignment="1">
      <alignment horizontal="center" vertical="center" wrapText="1"/>
    </xf>
    <xf numFmtId="0" fontId="17" fillId="5" borderId="17" xfId="2" applyFont="1" applyFill="1" applyBorder="1" applyAlignment="1">
      <alignment horizontal="center" vertical="center"/>
    </xf>
    <xf numFmtId="0" fontId="4" fillId="11" borderId="17"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2" fillId="0" borderId="17" xfId="0" applyFont="1" applyBorder="1" applyAlignment="1">
      <alignment horizontal="left" vertical="center" wrapText="1"/>
    </xf>
    <xf numFmtId="0" fontId="15" fillId="0" borderId="17" xfId="1" applyFont="1" applyBorder="1" applyAlignment="1">
      <alignment horizontal="center" vertical="center" wrapText="1"/>
    </xf>
    <xf numFmtId="0" fontId="15" fillId="0" borderId="17" xfId="1" applyFont="1" applyBorder="1" applyAlignment="1">
      <alignment horizontal="center" vertical="center"/>
    </xf>
    <xf numFmtId="0" fontId="17" fillId="0" borderId="17" xfId="2" applyFont="1" applyBorder="1" applyAlignment="1">
      <alignment horizontal="center" vertical="center" wrapText="1"/>
    </xf>
    <xf numFmtId="0" fontId="12" fillId="13" borderId="17" xfId="0" applyFont="1" applyFill="1" applyBorder="1" applyAlignment="1">
      <alignment horizontal="center" vertical="center" wrapText="1"/>
    </xf>
    <xf numFmtId="0" fontId="3" fillId="0" borderId="17" xfId="0" applyFont="1" applyFill="1" applyBorder="1" applyAlignment="1">
      <alignment horizontal="center" vertical="center"/>
    </xf>
    <xf numFmtId="0" fontId="3" fillId="0" borderId="17" xfId="0" applyFont="1" applyFill="1" applyBorder="1" applyAlignment="1">
      <alignment horizontal="center" vertical="center" wrapText="1"/>
    </xf>
    <xf numFmtId="0" fontId="16" fillId="0" borderId="17" xfId="0" applyFont="1" applyFill="1" applyBorder="1" applyAlignment="1">
      <alignment vertical="center" wrapText="1"/>
    </xf>
    <xf numFmtId="0" fontId="16" fillId="0" borderId="17" xfId="0" applyFont="1" applyFill="1" applyBorder="1" applyAlignment="1">
      <alignment horizontal="center" vertical="center"/>
    </xf>
    <xf numFmtId="0" fontId="2" fillId="0" borderId="17" xfId="0" applyFont="1" applyBorder="1" applyAlignment="1">
      <alignment vertical="center" wrapText="1"/>
    </xf>
    <xf numFmtId="0" fontId="3" fillId="0" borderId="17" xfId="0" applyFont="1" applyFill="1" applyBorder="1" applyAlignment="1">
      <alignment vertical="center" wrapText="1"/>
    </xf>
    <xf numFmtId="0" fontId="17" fillId="14" borderId="17" xfId="0" applyFont="1" applyFill="1" applyBorder="1" applyAlignment="1">
      <alignment horizontal="center" vertical="center" wrapText="1"/>
    </xf>
    <xf numFmtId="0" fontId="17" fillId="0" borderId="17" xfId="2" applyFont="1" applyBorder="1" applyAlignment="1">
      <alignment vertical="center" wrapText="1"/>
    </xf>
    <xf numFmtId="0" fontId="17" fillId="0" borderId="17" xfId="2" applyFont="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3" fillId="9" borderId="21" xfId="0" applyFont="1" applyFill="1" applyBorder="1" applyAlignment="1">
      <alignment horizontal="center" vertical="center"/>
    </xf>
    <xf numFmtId="0" fontId="15" fillId="0" borderId="17" xfId="1" applyFont="1" applyFill="1" applyBorder="1" applyAlignment="1">
      <alignment horizontal="left" vertical="center" wrapText="1"/>
    </xf>
    <xf numFmtId="0" fontId="16" fillId="0" borderId="17" xfId="0" applyFont="1" applyFill="1" applyBorder="1" applyAlignment="1">
      <alignment horizontal="center" vertical="center" wrapText="1"/>
    </xf>
    <xf numFmtId="0" fontId="21" fillId="0" borderId="17" xfId="1" applyFont="1" applyFill="1" applyBorder="1" applyAlignment="1">
      <alignment horizontal="left" vertical="center" wrapText="1"/>
    </xf>
    <xf numFmtId="0" fontId="17" fillId="0" borderId="17" xfId="2" applyFont="1" applyBorder="1" applyAlignment="1">
      <alignment horizontal="left" vertical="center" wrapText="1"/>
    </xf>
    <xf numFmtId="0" fontId="16" fillId="0" borderId="17" xfId="0" applyFont="1" applyBorder="1" applyAlignment="1">
      <alignment horizontal="center" vertical="center"/>
    </xf>
    <xf numFmtId="0" fontId="22" fillId="0" borderId="17"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7" xfId="0" applyFont="1" applyBorder="1" applyAlignment="1">
      <alignment horizontal="left" vertical="center" wrapText="1"/>
    </xf>
    <xf numFmtId="0" fontId="0" fillId="0" borderId="0" xfId="0" applyAlignment="1">
      <alignment wrapText="1"/>
    </xf>
    <xf numFmtId="0" fontId="3" fillId="6" borderId="17"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0" fillId="0" borderId="17" xfId="0" applyBorder="1"/>
    <xf numFmtId="0" fontId="3" fillId="0" borderId="19" xfId="0" applyFont="1" applyFill="1" applyBorder="1" applyAlignment="1">
      <alignment horizontal="center" vertical="center"/>
    </xf>
    <xf numFmtId="0" fontId="3" fillId="0" borderId="20" xfId="0" applyFont="1" applyFill="1" applyBorder="1" applyAlignment="1">
      <alignment horizontal="center" vertical="center"/>
    </xf>
    <xf numFmtId="0" fontId="3" fillId="0" borderId="21" xfId="0" applyFont="1" applyFill="1" applyBorder="1" applyAlignment="1">
      <alignment horizontal="center" vertical="center"/>
    </xf>
    <xf numFmtId="0" fontId="0" fillId="0" borderId="17" xfId="0" applyBorder="1" applyAlignment="1">
      <alignment horizontal="center" vertical="center"/>
    </xf>
    <xf numFmtId="0" fontId="9" fillId="0" borderId="17" xfId="1" applyFont="1" applyBorder="1" applyAlignment="1">
      <alignment horizontal="center" wrapText="1"/>
    </xf>
    <xf numFmtId="0" fontId="2" fillId="0" borderId="17" xfId="0" applyFont="1" applyBorder="1" applyAlignment="1">
      <alignment horizontal="left" wrapText="1"/>
    </xf>
    <xf numFmtId="0" fontId="2" fillId="0" borderId="17" xfId="0" applyFont="1" applyBorder="1" applyAlignment="1">
      <alignment wrapText="1"/>
    </xf>
    <xf numFmtId="0" fontId="2" fillId="0" borderId="17" xfId="0" applyFont="1" applyBorder="1" applyAlignment="1">
      <alignment horizontal="center" wrapText="1"/>
    </xf>
    <xf numFmtId="0" fontId="10" fillId="0" borderId="17" xfId="0" applyFont="1" applyBorder="1" applyAlignment="1">
      <alignment horizontal="center" vertical="center" wrapText="1"/>
    </xf>
    <xf numFmtId="0" fontId="13" fillId="0" borderId="17"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2" fillId="0" borderId="17" xfId="0" applyFont="1" applyFill="1" applyBorder="1" applyAlignment="1">
      <alignment wrapText="1"/>
    </xf>
    <xf numFmtId="0" fontId="2" fillId="9" borderId="17" xfId="0" applyFont="1" applyFill="1" applyBorder="1" applyAlignment="1">
      <alignment vertical="center" wrapText="1"/>
    </xf>
    <xf numFmtId="0" fontId="2" fillId="9" borderId="17" xfId="0" applyFont="1" applyFill="1" applyBorder="1" applyAlignment="1">
      <alignment horizontal="left" wrapText="1"/>
    </xf>
    <xf numFmtId="0" fontId="2" fillId="9" borderId="17" xfId="0" applyFont="1" applyFill="1" applyBorder="1" applyAlignment="1">
      <alignment horizontal="center" vertical="center" wrapText="1"/>
    </xf>
    <xf numFmtId="0" fontId="2" fillId="9" borderId="17" xfId="0" applyFont="1" applyFill="1" applyBorder="1" applyAlignment="1">
      <alignment wrapText="1"/>
    </xf>
    <xf numFmtId="0" fontId="11" fillId="0" borderId="17" xfId="0" applyFont="1" applyFill="1" applyBorder="1" applyAlignment="1">
      <alignment vertical="center" wrapText="1"/>
    </xf>
    <xf numFmtId="0" fontId="11" fillId="0" borderId="17" xfId="0" applyFont="1" applyFill="1" applyBorder="1" applyAlignment="1">
      <alignment horizontal="left" wrapText="1"/>
    </xf>
    <xf numFmtId="0" fontId="11" fillId="0" borderId="17" xfId="0" applyFont="1" applyFill="1" applyBorder="1" applyAlignment="1">
      <alignment wrapText="1"/>
    </xf>
    <xf numFmtId="0" fontId="14" fillId="0" borderId="17" xfId="0" applyFont="1" applyFill="1" applyBorder="1" applyAlignment="1">
      <alignment horizontal="left" vertical="center" wrapText="1"/>
    </xf>
    <xf numFmtId="0" fontId="10" fillId="12" borderId="17" xfId="0" applyFont="1" applyFill="1" applyBorder="1" applyAlignment="1">
      <alignment horizontal="center" vertical="center" wrapText="1"/>
    </xf>
    <xf numFmtId="0" fontId="11" fillId="12" borderId="17" xfId="0" applyFont="1" applyFill="1" applyBorder="1" applyAlignment="1">
      <alignment vertical="center" wrapText="1"/>
    </xf>
    <xf numFmtId="0" fontId="11" fillId="12" borderId="17" xfId="0" applyFont="1" applyFill="1" applyBorder="1" applyAlignment="1">
      <alignment horizontal="left" wrapText="1"/>
    </xf>
    <xf numFmtId="0" fontId="11" fillId="12" borderId="17" xfId="0" applyFont="1" applyFill="1" applyBorder="1" applyAlignment="1">
      <alignment horizontal="center" vertical="center" wrapText="1"/>
    </xf>
    <xf numFmtId="0" fontId="11" fillId="12" borderId="17" xfId="0" applyFont="1" applyFill="1" applyBorder="1" applyAlignment="1">
      <alignment wrapText="1"/>
    </xf>
    <xf numFmtId="0" fontId="2" fillId="12" borderId="17" xfId="0" applyFont="1" applyFill="1" applyBorder="1" applyAlignment="1">
      <alignment horizontal="center" vertical="center" wrapText="1"/>
    </xf>
    <xf numFmtId="0" fontId="2" fillId="12" borderId="17" xfId="0" applyFont="1" applyFill="1" applyBorder="1" applyAlignment="1">
      <alignment wrapText="1"/>
    </xf>
    <xf numFmtId="0" fontId="2" fillId="12" borderId="17" xfId="0" applyFont="1" applyFill="1" applyBorder="1" applyAlignment="1">
      <alignment vertical="center" wrapText="1"/>
    </xf>
    <xf numFmtId="0" fontId="2" fillId="12" borderId="17" xfId="0" applyFont="1" applyFill="1" applyBorder="1" applyAlignment="1">
      <alignment horizontal="left" vertical="center" wrapText="1"/>
    </xf>
    <xf numFmtId="0" fontId="2" fillId="9" borderId="17"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8" fillId="0" borderId="17" xfId="1" applyBorder="1" applyAlignment="1">
      <alignment wrapText="1"/>
    </xf>
    <xf numFmtId="0" fontId="3" fillId="9" borderId="17" xfId="0" applyFont="1" applyFill="1" applyBorder="1" applyAlignment="1">
      <alignment horizontal="left" vertical="center" wrapText="1"/>
    </xf>
    <xf numFmtId="0" fontId="3" fillId="0" borderId="17" xfId="0" applyFont="1" applyFill="1" applyBorder="1" applyAlignment="1">
      <alignment horizontal="left" vertical="center" wrapText="1"/>
    </xf>
    <xf numFmtId="0" fontId="8" fillId="9" borderId="17" xfId="1" applyFill="1" applyBorder="1" applyAlignment="1">
      <alignment horizontal="center" vertical="center" wrapText="1"/>
    </xf>
    <xf numFmtId="0" fontId="8" fillId="9" borderId="17" xfId="1" applyFill="1" applyBorder="1" applyAlignment="1">
      <alignment horizontal="center" vertical="center"/>
    </xf>
    <xf numFmtId="0" fontId="3" fillId="5" borderId="18" xfId="0" applyFont="1" applyFill="1" applyBorder="1" applyAlignment="1">
      <alignment horizontal="center" vertical="center" wrapText="1"/>
    </xf>
    <xf numFmtId="0" fontId="3" fillId="6" borderId="18" xfId="0" applyFont="1" applyFill="1" applyBorder="1" applyAlignment="1">
      <alignment horizontal="center" vertical="center"/>
    </xf>
    <xf numFmtId="0" fontId="3" fillId="9" borderId="18" xfId="0" applyFont="1" applyFill="1" applyBorder="1" applyAlignment="1">
      <alignment horizontal="center" vertical="center"/>
    </xf>
    <xf numFmtId="0" fontId="3" fillId="7" borderId="18" xfId="0" applyFont="1" applyFill="1" applyBorder="1" applyAlignment="1">
      <alignment horizontal="center" vertical="center"/>
    </xf>
    <xf numFmtId="0" fontId="3" fillId="8" borderId="18" xfId="0" applyFont="1" applyFill="1" applyBorder="1" applyAlignment="1">
      <alignment horizontal="center" vertical="center" wrapText="1"/>
    </xf>
    <xf numFmtId="0" fontId="3" fillId="0" borderId="18" xfId="0" applyFont="1" applyBorder="1" applyAlignment="1">
      <alignment horizontal="center" vertical="center" wrapText="1"/>
    </xf>
    <xf numFmtId="0" fontId="2" fillId="0" borderId="17" xfId="0" applyFont="1" applyFill="1" applyBorder="1"/>
    <xf numFmtId="0" fontId="2" fillId="12" borderId="17" xfId="0" applyFont="1" applyFill="1" applyBorder="1"/>
    <xf numFmtId="0" fontId="2" fillId="9" borderId="17" xfId="0" applyFont="1" applyFill="1" applyBorder="1"/>
    <xf numFmtId="0" fontId="2" fillId="0" borderId="17" xfId="0" applyFont="1" applyFill="1" applyBorder="1" applyAlignment="1">
      <alignment horizontal="center" vertical="center"/>
    </xf>
    <xf numFmtId="0" fontId="8" fillId="14" borderId="0" xfId="1" applyFill="1" applyAlignment="1">
      <alignment horizontal="left" vertical="center" wrapText="1"/>
    </xf>
    <xf numFmtId="0" fontId="3" fillId="0" borderId="18" xfId="0" applyFont="1" applyFill="1" applyBorder="1" applyAlignment="1">
      <alignment horizontal="center" vertical="center"/>
    </xf>
    <xf numFmtId="0" fontId="2" fillId="0" borderId="18" xfId="0" applyFont="1" applyFill="1" applyBorder="1" applyAlignment="1">
      <alignment horizontal="center" vertical="center"/>
    </xf>
    <xf numFmtId="0" fontId="5" fillId="10" borderId="10" xfId="0" applyFont="1" applyFill="1" applyBorder="1" applyAlignment="1">
      <alignment horizontal="center" vertical="center"/>
    </xf>
    <xf numFmtId="0" fontId="5" fillId="10" borderId="11" xfId="0" applyFont="1" applyFill="1" applyBorder="1" applyAlignment="1">
      <alignment horizontal="center" vertical="center"/>
    </xf>
    <xf numFmtId="0" fontId="5" fillId="10" borderId="12" xfId="0" applyFont="1" applyFill="1" applyBorder="1" applyAlignment="1">
      <alignment horizontal="center" vertical="center"/>
    </xf>
    <xf numFmtId="0" fontId="6" fillId="0" borderId="1" xfId="0" applyFont="1" applyBorder="1" applyAlignment="1">
      <alignment horizontal="center"/>
    </xf>
    <xf numFmtId="0" fontId="8" fillId="0" borderId="10" xfId="1" applyBorder="1" applyAlignment="1">
      <alignment horizontal="center"/>
    </xf>
    <xf numFmtId="0" fontId="8" fillId="0" borderId="11" xfId="1" applyBorder="1" applyAlignment="1">
      <alignment horizontal="center"/>
    </xf>
    <xf numFmtId="0" fontId="8" fillId="0" borderId="12" xfId="1" applyBorder="1" applyAlignment="1">
      <alignment horizont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xf>
    <xf numFmtId="0" fontId="3" fillId="5" borderId="23" xfId="0" applyFont="1" applyFill="1" applyBorder="1" applyAlignment="1">
      <alignment horizontal="center" vertical="center" wrapText="1"/>
    </xf>
    <xf numFmtId="0" fontId="3" fillId="6" borderId="23" xfId="0" applyFont="1" applyFill="1" applyBorder="1" applyAlignment="1">
      <alignment horizontal="center" vertical="center"/>
    </xf>
    <xf numFmtId="0" fontId="3" fillId="9" borderId="23" xfId="0" applyFont="1" applyFill="1" applyBorder="1" applyAlignment="1">
      <alignment horizontal="center" vertical="center"/>
    </xf>
    <xf numFmtId="0" fontId="3" fillId="7" borderId="23" xfId="0" applyFont="1" applyFill="1" applyBorder="1" applyAlignment="1">
      <alignment horizontal="center" vertical="center"/>
    </xf>
    <xf numFmtId="0" fontId="3" fillId="8" borderId="24" xfId="0" applyFont="1" applyFill="1" applyBorder="1" applyAlignment="1">
      <alignment horizontal="center" vertical="center" wrapText="1"/>
    </xf>
    <xf numFmtId="0" fontId="3" fillId="0" borderId="25" xfId="0" applyFont="1" applyBorder="1"/>
    <xf numFmtId="0" fontId="3" fillId="0" borderId="16" xfId="0" applyFont="1" applyBorder="1" applyAlignment="1">
      <alignment horizont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Light16"/>
  <colors>
    <indexedColors>
      <rgbColor rgb="FF000000"/>
      <rgbColor rgb="FFFFFFFF"/>
      <rgbColor rgb="FFCE181E"/>
      <rgbColor rgb="FF00FF00"/>
      <rgbColor rgb="FF0000FF"/>
      <rgbColor rgb="FFFFFF00"/>
      <rgbColor rgb="FFFF00FF"/>
      <rgbColor rgb="FF00FFFF"/>
      <rgbColor rgb="FF9C0006"/>
      <rgbColor rgb="FF006100"/>
      <rgbColor rgb="FF000099"/>
      <rgbColor rgb="FF808000"/>
      <rgbColor rgb="FF800080"/>
      <rgbColor rgb="FF008080"/>
      <rgbColor rgb="FFA7A7AA"/>
      <rgbColor rgb="FF5B9BD5"/>
      <rgbColor rgb="FF8FA7BC"/>
      <rgbColor rgb="FFC9211E"/>
      <rgbColor rgb="FFEDEDED"/>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000"/>
      <rgbColor rgb="FFFF8000"/>
      <rgbColor rgb="FFFF4000"/>
      <rgbColor rgb="FF666699"/>
      <rgbColor rgb="FFA5A5A5"/>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[U490]Android Bug report</a:t>
            </a:r>
          </a:p>
        </c:rich>
      </c:tx>
      <c:layout>
        <c:manualLayout>
          <c:xMode val="edge"/>
          <c:yMode val="edge"/>
          <c:x val="0.23215282467323201"/>
          <c:y val="3.38224156728280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Summary!$E$22</c:f>
              <c:strCache>
                <c:ptCount val="1"/>
                <c:pt idx="0">
                  <c:v>Total Bugs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Summary!$D$23:$D$31</c:f>
              <c:strCache>
                <c:ptCount val="9"/>
                <c:pt idx="0">
                  <c:v>4.2.0.4901</c:v>
                </c:pt>
                <c:pt idx="1">
                  <c:v>4.2.0.4902</c:v>
                </c:pt>
                <c:pt idx="2">
                  <c:v>4.2.0.4903</c:v>
                </c:pt>
                <c:pt idx="3">
                  <c:v>4.2.0.4904</c:v>
                </c:pt>
                <c:pt idx="4">
                  <c:v>4.2.0.4905</c:v>
                </c:pt>
                <c:pt idx="5">
                  <c:v>4.2.0.4906</c:v>
                </c:pt>
                <c:pt idx="6">
                  <c:v>4.3.1.4907</c:v>
                </c:pt>
                <c:pt idx="7">
                  <c:v>4.3.1.4908</c:v>
                </c:pt>
                <c:pt idx="8">
                  <c:v>4.4.0.4911</c:v>
                </c:pt>
              </c:strCache>
            </c:strRef>
          </c:cat>
          <c:val>
            <c:numRef>
              <c:f>Summary!$E$23:$E$31</c:f>
              <c:numCache>
                <c:formatCode>General</c:formatCode>
                <c:ptCount val="9"/>
                <c:pt idx="0">
                  <c:v>16</c:v>
                </c:pt>
                <c:pt idx="1">
                  <c:v>18</c:v>
                </c:pt>
                <c:pt idx="2">
                  <c:v>52</c:v>
                </c:pt>
                <c:pt idx="3">
                  <c:v>61</c:v>
                </c:pt>
                <c:pt idx="4">
                  <c:v>69</c:v>
                </c:pt>
                <c:pt idx="5">
                  <c:v>71</c:v>
                </c:pt>
                <c:pt idx="6">
                  <c:v>73</c:v>
                </c:pt>
                <c:pt idx="7">
                  <c:v>80</c:v>
                </c:pt>
                <c:pt idx="8">
                  <c:v>78</c:v>
                </c:pt>
              </c:numCache>
            </c:numRef>
          </c:val>
        </c:ser>
        <c:ser>
          <c:idx val="1"/>
          <c:order val="1"/>
          <c:tx>
            <c:strRef>
              <c:f>Summary!$F$22</c:f>
              <c:strCache>
                <c:ptCount val="1"/>
                <c:pt idx="0">
                  <c:v>Active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Summary!$D$23:$D$31</c:f>
              <c:strCache>
                <c:ptCount val="9"/>
                <c:pt idx="0">
                  <c:v>4.2.0.4901</c:v>
                </c:pt>
                <c:pt idx="1">
                  <c:v>4.2.0.4902</c:v>
                </c:pt>
                <c:pt idx="2">
                  <c:v>4.2.0.4903</c:v>
                </c:pt>
                <c:pt idx="3">
                  <c:v>4.2.0.4904</c:v>
                </c:pt>
                <c:pt idx="4">
                  <c:v>4.2.0.4905</c:v>
                </c:pt>
                <c:pt idx="5">
                  <c:v>4.2.0.4906</c:v>
                </c:pt>
                <c:pt idx="6">
                  <c:v>4.3.1.4907</c:v>
                </c:pt>
                <c:pt idx="7">
                  <c:v>4.3.1.4908</c:v>
                </c:pt>
                <c:pt idx="8">
                  <c:v>4.4.0.4911</c:v>
                </c:pt>
              </c:strCache>
            </c:strRef>
          </c:cat>
          <c:val>
            <c:numRef>
              <c:f>Summary!$F$23:$F$31</c:f>
              <c:numCache>
                <c:formatCode>General</c:formatCode>
                <c:ptCount val="9"/>
                <c:pt idx="0">
                  <c:v>8</c:v>
                </c:pt>
                <c:pt idx="1">
                  <c:v>7</c:v>
                </c:pt>
                <c:pt idx="2">
                  <c:v>23</c:v>
                </c:pt>
                <c:pt idx="3">
                  <c:v>10</c:v>
                </c:pt>
                <c:pt idx="4">
                  <c:v>18</c:v>
                </c:pt>
                <c:pt idx="5">
                  <c:v>10</c:v>
                </c:pt>
                <c:pt idx="6">
                  <c:v>13</c:v>
                </c:pt>
                <c:pt idx="7">
                  <c:v>5</c:v>
                </c:pt>
                <c:pt idx="8">
                  <c:v>3</c:v>
                </c:pt>
              </c:numCache>
            </c:numRef>
          </c:val>
        </c:ser>
        <c:ser>
          <c:idx val="2"/>
          <c:order val="2"/>
          <c:tx>
            <c:strRef>
              <c:f>Summary!$G$22</c:f>
              <c:strCache>
                <c:ptCount val="1"/>
                <c:pt idx="0">
                  <c:v>Closed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Summary!$D$23:$D$31</c:f>
              <c:strCache>
                <c:ptCount val="9"/>
                <c:pt idx="0">
                  <c:v>4.2.0.4901</c:v>
                </c:pt>
                <c:pt idx="1">
                  <c:v>4.2.0.4902</c:v>
                </c:pt>
                <c:pt idx="2">
                  <c:v>4.2.0.4903</c:v>
                </c:pt>
                <c:pt idx="3">
                  <c:v>4.2.0.4904</c:v>
                </c:pt>
                <c:pt idx="4">
                  <c:v>4.2.0.4905</c:v>
                </c:pt>
                <c:pt idx="5">
                  <c:v>4.2.0.4906</c:v>
                </c:pt>
                <c:pt idx="6">
                  <c:v>4.3.1.4907</c:v>
                </c:pt>
                <c:pt idx="7">
                  <c:v>4.3.1.4908</c:v>
                </c:pt>
                <c:pt idx="8">
                  <c:v>4.4.0.4911</c:v>
                </c:pt>
              </c:strCache>
            </c:strRef>
          </c:cat>
          <c:val>
            <c:numRef>
              <c:f>Summary!$G$23:$G$31</c:f>
              <c:numCache>
                <c:formatCode>General</c:formatCode>
                <c:ptCount val="9"/>
                <c:pt idx="0">
                  <c:v>8</c:v>
                </c:pt>
                <c:pt idx="1">
                  <c:v>11</c:v>
                </c:pt>
                <c:pt idx="2">
                  <c:v>21</c:v>
                </c:pt>
                <c:pt idx="3">
                  <c:v>35</c:v>
                </c:pt>
                <c:pt idx="4">
                  <c:v>37</c:v>
                </c:pt>
                <c:pt idx="5">
                  <c:v>40</c:v>
                </c:pt>
                <c:pt idx="6">
                  <c:v>39</c:v>
                </c:pt>
                <c:pt idx="7">
                  <c:v>55</c:v>
                </c:pt>
                <c:pt idx="8">
                  <c:v>55</c:v>
                </c:pt>
              </c:numCache>
            </c:numRef>
          </c:val>
        </c:ser>
        <c:ser>
          <c:idx val="3"/>
          <c:order val="3"/>
          <c:tx>
            <c:strRef>
              <c:f>Summary!$H$22</c:f>
              <c:strCache>
                <c:ptCount val="1"/>
                <c:pt idx="0">
                  <c:v>In-Progress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Summary!$D$23:$D$31</c:f>
              <c:strCache>
                <c:ptCount val="9"/>
                <c:pt idx="0">
                  <c:v>4.2.0.4901</c:v>
                </c:pt>
                <c:pt idx="1">
                  <c:v>4.2.0.4902</c:v>
                </c:pt>
                <c:pt idx="2">
                  <c:v>4.2.0.4903</c:v>
                </c:pt>
                <c:pt idx="3">
                  <c:v>4.2.0.4904</c:v>
                </c:pt>
                <c:pt idx="4">
                  <c:v>4.2.0.4905</c:v>
                </c:pt>
                <c:pt idx="5">
                  <c:v>4.2.0.4906</c:v>
                </c:pt>
                <c:pt idx="6">
                  <c:v>4.3.1.4907</c:v>
                </c:pt>
                <c:pt idx="7">
                  <c:v>4.3.1.4908</c:v>
                </c:pt>
                <c:pt idx="8">
                  <c:v>4.4.0.4911</c:v>
                </c:pt>
              </c:strCache>
            </c:strRef>
          </c:cat>
          <c:val>
            <c:numRef>
              <c:f>Summary!$H$23:$H$31</c:f>
              <c:numCache>
                <c:formatCode>General</c:formatCode>
                <c:ptCount val="9"/>
                <c:pt idx="0">
                  <c:v>0</c:v>
                </c:pt>
                <c:pt idx="1">
                  <c:v>0</c:v>
                </c:pt>
                <c:pt idx="2">
                  <c:v>7</c:v>
                </c:pt>
                <c:pt idx="3">
                  <c:v>3</c:v>
                </c:pt>
                <c:pt idx="4">
                  <c:v>2</c:v>
                </c:pt>
                <c:pt idx="5">
                  <c:v>1</c:v>
                </c:pt>
                <c:pt idx="6">
                  <c:v>1</c:v>
                </c:pt>
                <c:pt idx="7">
                  <c:v>1</c:v>
                </c:pt>
                <c:pt idx="8">
                  <c:v>1</c:v>
                </c:pt>
              </c:numCache>
            </c:numRef>
          </c:val>
        </c:ser>
        <c:ser>
          <c:idx val="4"/>
          <c:order val="4"/>
          <c:tx>
            <c:strRef>
              <c:f>Summary!$I$22</c:f>
              <c:strCache>
                <c:ptCount val="1"/>
                <c:pt idx="0">
                  <c:v>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Summary!$D$23:$D$31</c:f>
              <c:strCache>
                <c:ptCount val="9"/>
                <c:pt idx="0">
                  <c:v>4.2.0.4901</c:v>
                </c:pt>
                <c:pt idx="1">
                  <c:v>4.2.0.4902</c:v>
                </c:pt>
                <c:pt idx="2">
                  <c:v>4.2.0.4903</c:v>
                </c:pt>
                <c:pt idx="3">
                  <c:v>4.2.0.4904</c:v>
                </c:pt>
                <c:pt idx="4">
                  <c:v>4.2.0.4905</c:v>
                </c:pt>
                <c:pt idx="5">
                  <c:v>4.2.0.4906</c:v>
                </c:pt>
                <c:pt idx="6">
                  <c:v>4.3.1.4907</c:v>
                </c:pt>
                <c:pt idx="7">
                  <c:v>4.3.1.4908</c:v>
                </c:pt>
                <c:pt idx="8">
                  <c:v>4.4.0.4911</c:v>
                </c:pt>
              </c:strCache>
            </c:strRef>
          </c:cat>
          <c:val>
            <c:numRef>
              <c:f>Summary!$I$23:$I$31</c:f>
              <c:numCache>
                <c:formatCode>General</c:formatCode>
                <c:ptCount val="9"/>
                <c:pt idx="0">
                  <c:v>0</c:v>
                </c:pt>
                <c:pt idx="1">
                  <c:v>0</c:v>
                </c:pt>
                <c:pt idx="2">
                  <c:v>0</c:v>
                </c:pt>
                <c:pt idx="3">
                  <c:v>0</c:v>
                </c:pt>
                <c:pt idx="4">
                  <c:v>0</c:v>
                </c:pt>
                <c:pt idx="5">
                  <c:v>0</c:v>
                </c:pt>
                <c:pt idx="6">
                  <c:v>0</c:v>
                </c:pt>
                <c:pt idx="7">
                  <c:v>0</c:v>
                </c:pt>
                <c:pt idx="8">
                  <c:v>0</c:v>
                </c:pt>
              </c:numCache>
            </c:numRef>
          </c:val>
        </c:ser>
        <c:ser>
          <c:idx val="5"/>
          <c:order val="5"/>
          <c:tx>
            <c:strRef>
              <c:f>Summary!$J$22</c:f>
              <c:strCache>
                <c:ptCount val="1"/>
                <c:pt idx="0">
                  <c:v>Blocked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Summary!$D$23:$D$31</c:f>
              <c:strCache>
                <c:ptCount val="9"/>
                <c:pt idx="0">
                  <c:v>4.2.0.4901</c:v>
                </c:pt>
                <c:pt idx="1">
                  <c:v>4.2.0.4902</c:v>
                </c:pt>
                <c:pt idx="2">
                  <c:v>4.2.0.4903</c:v>
                </c:pt>
                <c:pt idx="3">
                  <c:v>4.2.0.4904</c:v>
                </c:pt>
                <c:pt idx="4">
                  <c:v>4.2.0.4905</c:v>
                </c:pt>
                <c:pt idx="5">
                  <c:v>4.2.0.4906</c:v>
                </c:pt>
                <c:pt idx="6">
                  <c:v>4.3.1.4907</c:v>
                </c:pt>
                <c:pt idx="7">
                  <c:v>4.3.1.4908</c:v>
                </c:pt>
                <c:pt idx="8">
                  <c:v>4.4.0.4911</c:v>
                </c:pt>
              </c:strCache>
            </c:strRef>
          </c:cat>
          <c:val>
            <c:numRef>
              <c:f>Summary!$J$23:$J$31</c:f>
              <c:numCache>
                <c:formatCode>General</c:formatCode>
                <c:ptCount val="9"/>
                <c:pt idx="0">
                  <c:v>0</c:v>
                </c:pt>
                <c:pt idx="1">
                  <c:v>0</c:v>
                </c:pt>
                <c:pt idx="2">
                  <c:v>1</c:v>
                </c:pt>
                <c:pt idx="3">
                  <c:v>13</c:v>
                </c:pt>
                <c:pt idx="4">
                  <c:v>12</c:v>
                </c:pt>
                <c:pt idx="5">
                  <c:v>20</c:v>
                </c:pt>
                <c:pt idx="6">
                  <c:v>20</c:v>
                </c:pt>
                <c:pt idx="7">
                  <c:v>19</c:v>
                </c:pt>
                <c:pt idx="8">
                  <c:v>19</c:v>
                </c:pt>
              </c:numCache>
            </c:numRef>
          </c:val>
        </c:ser>
        <c:dLbls>
          <c:showLegendKey val="0"/>
          <c:showVal val="0"/>
          <c:showCatName val="0"/>
          <c:showSerName val="0"/>
          <c:showPercent val="0"/>
          <c:showBubbleSize val="0"/>
        </c:dLbls>
        <c:gapWidth val="150"/>
        <c:shape val="box"/>
        <c:axId val="1481450304"/>
        <c:axId val="1481443776"/>
        <c:axId val="0"/>
      </c:bar3DChart>
      <c:catAx>
        <c:axId val="148145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43776"/>
        <c:crosses val="autoZero"/>
        <c:auto val="1"/>
        <c:lblAlgn val="ctr"/>
        <c:lblOffset val="100"/>
        <c:noMultiLvlLbl val="0"/>
      </c:catAx>
      <c:valAx>
        <c:axId val="14814437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50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[U490]iOS</a:t>
            </a:r>
            <a:r>
              <a:rPr lang="en-IN" baseline="0"/>
              <a:t> Bug report</a:t>
            </a:r>
            <a:endParaRPr lang="en-IN"/>
          </a:p>
        </c:rich>
      </c:tx>
      <c:layout>
        <c:manualLayout>
          <c:xMode val="edge"/>
          <c:yMode val="edge"/>
          <c:x val="0.25300678040244967"/>
          <c:y val="4.17690474256288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Summary!$E$5</c:f>
              <c:strCache>
                <c:ptCount val="1"/>
                <c:pt idx="0">
                  <c:v>Total Bugs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Summary!$D$6:$D$18</c:f>
              <c:strCache>
                <c:ptCount val="13"/>
                <c:pt idx="0">
                  <c:v>4.2.1 (5)</c:v>
                </c:pt>
                <c:pt idx="1">
                  <c:v>4.2.1 (7)</c:v>
                </c:pt>
                <c:pt idx="2">
                  <c:v>4.2.1 (10)</c:v>
                </c:pt>
                <c:pt idx="3">
                  <c:v>4.2.1 (14)</c:v>
                </c:pt>
                <c:pt idx="4">
                  <c:v>4.2.1 (15)</c:v>
                </c:pt>
                <c:pt idx="5">
                  <c:v>4.2.1 (22)</c:v>
                </c:pt>
                <c:pt idx="6">
                  <c:v>4.2.1 (27)</c:v>
                </c:pt>
                <c:pt idx="7">
                  <c:v>4.4.0 (15)</c:v>
                </c:pt>
                <c:pt idx="8">
                  <c:v>4.4.0 (18)</c:v>
                </c:pt>
                <c:pt idx="9">
                  <c:v>4.4.0 (24)</c:v>
                </c:pt>
                <c:pt idx="10">
                  <c:v>4.4.0 (37)</c:v>
                </c:pt>
                <c:pt idx="11">
                  <c:v>4.4.1 (13)</c:v>
                </c:pt>
                <c:pt idx="12">
                  <c:v>4.5.1 (3)</c:v>
                </c:pt>
              </c:strCache>
            </c:strRef>
          </c:cat>
          <c:val>
            <c:numRef>
              <c:f>Summary!$E$6:$E$18</c:f>
              <c:numCache>
                <c:formatCode>General</c:formatCode>
                <c:ptCount val="13"/>
                <c:pt idx="0">
                  <c:v>26</c:v>
                </c:pt>
                <c:pt idx="1">
                  <c:v>26</c:v>
                </c:pt>
                <c:pt idx="2">
                  <c:v>26</c:v>
                </c:pt>
                <c:pt idx="3">
                  <c:v>26</c:v>
                </c:pt>
                <c:pt idx="4">
                  <c:v>26</c:v>
                </c:pt>
                <c:pt idx="5">
                  <c:v>28</c:v>
                </c:pt>
                <c:pt idx="6">
                  <c:v>33</c:v>
                </c:pt>
                <c:pt idx="7">
                  <c:v>39</c:v>
                </c:pt>
                <c:pt idx="8">
                  <c:v>39</c:v>
                </c:pt>
                <c:pt idx="9">
                  <c:v>45</c:v>
                </c:pt>
                <c:pt idx="10">
                  <c:v>51</c:v>
                </c:pt>
                <c:pt idx="11">
                  <c:v>53</c:v>
                </c:pt>
                <c:pt idx="12">
                  <c:v>59</c:v>
                </c:pt>
              </c:numCache>
            </c:numRef>
          </c:val>
        </c:ser>
        <c:ser>
          <c:idx val="1"/>
          <c:order val="1"/>
          <c:tx>
            <c:strRef>
              <c:f>Summary!$F$5</c:f>
              <c:strCache>
                <c:ptCount val="1"/>
                <c:pt idx="0">
                  <c:v>Active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Summary!$D$6:$D$18</c:f>
              <c:strCache>
                <c:ptCount val="13"/>
                <c:pt idx="0">
                  <c:v>4.2.1 (5)</c:v>
                </c:pt>
                <c:pt idx="1">
                  <c:v>4.2.1 (7)</c:v>
                </c:pt>
                <c:pt idx="2">
                  <c:v>4.2.1 (10)</c:v>
                </c:pt>
                <c:pt idx="3">
                  <c:v>4.2.1 (14)</c:v>
                </c:pt>
                <c:pt idx="4">
                  <c:v>4.2.1 (15)</c:v>
                </c:pt>
                <c:pt idx="5">
                  <c:v>4.2.1 (22)</c:v>
                </c:pt>
                <c:pt idx="6">
                  <c:v>4.2.1 (27)</c:v>
                </c:pt>
                <c:pt idx="7">
                  <c:v>4.4.0 (15)</c:v>
                </c:pt>
                <c:pt idx="8">
                  <c:v>4.4.0 (18)</c:v>
                </c:pt>
                <c:pt idx="9">
                  <c:v>4.4.0 (24)</c:v>
                </c:pt>
                <c:pt idx="10">
                  <c:v>4.4.0 (37)</c:v>
                </c:pt>
                <c:pt idx="11">
                  <c:v>4.4.1 (13)</c:v>
                </c:pt>
                <c:pt idx="12">
                  <c:v>4.5.1 (3)</c:v>
                </c:pt>
              </c:strCache>
            </c:strRef>
          </c:cat>
          <c:val>
            <c:numRef>
              <c:f>Summary!$F$6:$F$18</c:f>
              <c:numCache>
                <c:formatCode>General</c:formatCode>
                <c:ptCount val="13"/>
                <c:pt idx="0">
                  <c:v>26</c:v>
                </c:pt>
                <c:pt idx="1">
                  <c:v>20</c:v>
                </c:pt>
                <c:pt idx="2">
                  <c:v>19</c:v>
                </c:pt>
                <c:pt idx="3">
                  <c:v>19</c:v>
                </c:pt>
                <c:pt idx="4">
                  <c:v>19</c:v>
                </c:pt>
                <c:pt idx="5">
                  <c:v>21</c:v>
                </c:pt>
                <c:pt idx="6">
                  <c:v>25</c:v>
                </c:pt>
                <c:pt idx="7">
                  <c:v>14</c:v>
                </c:pt>
                <c:pt idx="8">
                  <c:v>14</c:v>
                </c:pt>
                <c:pt idx="9">
                  <c:v>14</c:v>
                </c:pt>
                <c:pt idx="10">
                  <c:v>8</c:v>
                </c:pt>
                <c:pt idx="11">
                  <c:v>10</c:v>
                </c:pt>
                <c:pt idx="12">
                  <c:v>16</c:v>
                </c:pt>
              </c:numCache>
            </c:numRef>
          </c:val>
        </c:ser>
        <c:ser>
          <c:idx val="2"/>
          <c:order val="2"/>
          <c:tx>
            <c:strRef>
              <c:f>Summary!$G$5</c:f>
              <c:strCache>
                <c:ptCount val="1"/>
                <c:pt idx="0">
                  <c:v>Closed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Summary!$D$6:$D$18</c:f>
              <c:strCache>
                <c:ptCount val="13"/>
                <c:pt idx="0">
                  <c:v>4.2.1 (5)</c:v>
                </c:pt>
                <c:pt idx="1">
                  <c:v>4.2.1 (7)</c:v>
                </c:pt>
                <c:pt idx="2">
                  <c:v>4.2.1 (10)</c:v>
                </c:pt>
                <c:pt idx="3">
                  <c:v>4.2.1 (14)</c:v>
                </c:pt>
                <c:pt idx="4">
                  <c:v>4.2.1 (15)</c:v>
                </c:pt>
                <c:pt idx="5">
                  <c:v>4.2.1 (22)</c:v>
                </c:pt>
                <c:pt idx="6">
                  <c:v>4.2.1 (27)</c:v>
                </c:pt>
                <c:pt idx="7">
                  <c:v>4.4.0 (15)</c:v>
                </c:pt>
                <c:pt idx="8">
                  <c:v>4.4.0 (18)</c:v>
                </c:pt>
                <c:pt idx="9">
                  <c:v>4.4.0 (24)</c:v>
                </c:pt>
                <c:pt idx="10">
                  <c:v>4.4.0 (37)</c:v>
                </c:pt>
                <c:pt idx="11">
                  <c:v>4.4.1 (13)</c:v>
                </c:pt>
                <c:pt idx="12">
                  <c:v>4.5.1 (3)</c:v>
                </c:pt>
              </c:strCache>
            </c:strRef>
          </c:cat>
          <c:val>
            <c:numRef>
              <c:f>Summary!$G$6:$G$18</c:f>
              <c:numCache>
                <c:formatCode>General</c:formatCode>
                <c:ptCount val="13"/>
                <c:pt idx="0">
                  <c:v>0</c:v>
                </c:pt>
                <c:pt idx="1">
                  <c:v>6</c:v>
                </c:pt>
                <c:pt idx="2">
                  <c:v>7</c:v>
                </c:pt>
                <c:pt idx="3">
                  <c:v>7</c:v>
                </c:pt>
                <c:pt idx="4">
                  <c:v>7</c:v>
                </c:pt>
                <c:pt idx="5">
                  <c:v>7</c:v>
                </c:pt>
                <c:pt idx="6">
                  <c:v>8</c:v>
                </c:pt>
                <c:pt idx="7">
                  <c:v>19</c:v>
                </c:pt>
                <c:pt idx="8">
                  <c:v>19</c:v>
                </c:pt>
                <c:pt idx="9">
                  <c:v>20</c:v>
                </c:pt>
                <c:pt idx="10">
                  <c:v>24</c:v>
                </c:pt>
                <c:pt idx="11">
                  <c:v>24</c:v>
                </c:pt>
                <c:pt idx="12">
                  <c:v>24</c:v>
                </c:pt>
              </c:numCache>
            </c:numRef>
          </c:val>
        </c:ser>
        <c:ser>
          <c:idx val="3"/>
          <c:order val="3"/>
          <c:tx>
            <c:strRef>
              <c:f>Summary!$H$5</c:f>
              <c:strCache>
                <c:ptCount val="1"/>
                <c:pt idx="0">
                  <c:v>In-Progress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Summary!$D$6:$D$18</c:f>
              <c:strCache>
                <c:ptCount val="13"/>
                <c:pt idx="0">
                  <c:v>4.2.1 (5)</c:v>
                </c:pt>
                <c:pt idx="1">
                  <c:v>4.2.1 (7)</c:v>
                </c:pt>
                <c:pt idx="2">
                  <c:v>4.2.1 (10)</c:v>
                </c:pt>
                <c:pt idx="3">
                  <c:v>4.2.1 (14)</c:v>
                </c:pt>
                <c:pt idx="4">
                  <c:v>4.2.1 (15)</c:v>
                </c:pt>
                <c:pt idx="5">
                  <c:v>4.2.1 (22)</c:v>
                </c:pt>
                <c:pt idx="6">
                  <c:v>4.2.1 (27)</c:v>
                </c:pt>
                <c:pt idx="7">
                  <c:v>4.4.0 (15)</c:v>
                </c:pt>
                <c:pt idx="8">
                  <c:v>4.4.0 (18)</c:v>
                </c:pt>
                <c:pt idx="9">
                  <c:v>4.4.0 (24)</c:v>
                </c:pt>
                <c:pt idx="10">
                  <c:v>4.4.0 (37)</c:v>
                </c:pt>
                <c:pt idx="11">
                  <c:v>4.4.1 (13)</c:v>
                </c:pt>
                <c:pt idx="12">
                  <c:v>4.5.1 (3)</c:v>
                </c:pt>
              </c:strCache>
            </c:strRef>
          </c:cat>
          <c:val>
            <c:numRef>
              <c:f>Summary!$H$6:$H$18</c:f>
              <c:numCache>
                <c:formatCode>General</c:formatCode>
                <c:ptCount val="13"/>
                <c:pt idx="0">
                  <c:v>0</c:v>
                </c:pt>
                <c:pt idx="1">
                  <c:v>0</c:v>
                </c:pt>
                <c:pt idx="2">
                  <c:v>0</c:v>
                </c:pt>
                <c:pt idx="3">
                  <c:v>0</c:v>
                </c:pt>
                <c:pt idx="4">
                  <c:v>0</c:v>
                </c:pt>
                <c:pt idx="5">
                  <c:v>0</c:v>
                </c:pt>
                <c:pt idx="6">
                  <c:v>0</c:v>
                </c:pt>
                <c:pt idx="7">
                  <c:v>1</c:v>
                </c:pt>
                <c:pt idx="8">
                  <c:v>1</c:v>
                </c:pt>
                <c:pt idx="9">
                  <c:v>1</c:v>
                </c:pt>
                <c:pt idx="10">
                  <c:v>1</c:v>
                </c:pt>
                <c:pt idx="11">
                  <c:v>1</c:v>
                </c:pt>
                <c:pt idx="12">
                  <c:v>1</c:v>
                </c:pt>
              </c:numCache>
            </c:numRef>
          </c:val>
        </c:ser>
        <c:ser>
          <c:idx val="4"/>
          <c:order val="4"/>
          <c:tx>
            <c:strRef>
              <c:f>Summary!$I$5</c:f>
              <c:strCache>
                <c:ptCount val="1"/>
                <c:pt idx="0">
                  <c:v>NA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Summary!$D$6:$D$18</c:f>
              <c:strCache>
                <c:ptCount val="13"/>
                <c:pt idx="0">
                  <c:v>4.2.1 (5)</c:v>
                </c:pt>
                <c:pt idx="1">
                  <c:v>4.2.1 (7)</c:v>
                </c:pt>
                <c:pt idx="2">
                  <c:v>4.2.1 (10)</c:v>
                </c:pt>
                <c:pt idx="3">
                  <c:v>4.2.1 (14)</c:v>
                </c:pt>
                <c:pt idx="4">
                  <c:v>4.2.1 (15)</c:v>
                </c:pt>
                <c:pt idx="5">
                  <c:v>4.2.1 (22)</c:v>
                </c:pt>
                <c:pt idx="6">
                  <c:v>4.2.1 (27)</c:v>
                </c:pt>
                <c:pt idx="7">
                  <c:v>4.4.0 (15)</c:v>
                </c:pt>
                <c:pt idx="8">
                  <c:v>4.4.0 (18)</c:v>
                </c:pt>
                <c:pt idx="9">
                  <c:v>4.4.0 (24)</c:v>
                </c:pt>
                <c:pt idx="10">
                  <c:v>4.4.0 (37)</c:v>
                </c:pt>
                <c:pt idx="11">
                  <c:v>4.4.1 (13)</c:v>
                </c:pt>
                <c:pt idx="12">
                  <c:v>4.5.1 (3)</c:v>
                </c:pt>
              </c:strCache>
            </c:strRef>
          </c:cat>
          <c:val>
            <c:numRef>
              <c:f>Summary!$I$6:$I$18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5"/>
          <c:order val="5"/>
          <c:tx>
            <c:strRef>
              <c:f>Summary!$J$5</c:f>
              <c:strCache>
                <c:ptCount val="1"/>
                <c:pt idx="0">
                  <c:v>Blocked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Summary!$D$6:$D$18</c:f>
              <c:strCache>
                <c:ptCount val="13"/>
                <c:pt idx="0">
                  <c:v>4.2.1 (5)</c:v>
                </c:pt>
                <c:pt idx="1">
                  <c:v>4.2.1 (7)</c:v>
                </c:pt>
                <c:pt idx="2">
                  <c:v>4.2.1 (10)</c:v>
                </c:pt>
                <c:pt idx="3">
                  <c:v>4.2.1 (14)</c:v>
                </c:pt>
                <c:pt idx="4">
                  <c:v>4.2.1 (15)</c:v>
                </c:pt>
                <c:pt idx="5">
                  <c:v>4.2.1 (22)</c:v>
                </c:pt>
                <c:pt idx="6">
                  <c:v>4.2.1 (27)</c:v>
                </c:pt>
                <c:pt idx="7">
                  <c:v>4.4.0 (15)</c:v>
                </c:pt>
                <c:pt idx="8">
                  <c:v>4.4.0 (18)</c:v>
                </c:pt>
                <c:pt idx="9">
                  <c:v>4.4.0 (24)</c:v>
                </c:pt>
                <c:pt idx="10">
                  <c:v>4.4.0 (37)</c:v>
                </c:pt>
                <c:pt idx="11">
                  <c:v>4.4.1 (13)</c:v>
                </c:pt>
                <c:pt idx="12">
                  <c:v>4.5.1 (3)</c:v>
                </c:pt>
              </c:strCache>
            </c:strRef>
          </c:cat>
          <c:val>
            <c:numRef>
              <c:f>Summary!$J$6:$J$18</c:f>
              <c:numCache>
                <c:formatCode>General</c:formatCode>
                <c:ptCount val="13"/>
                <c:pt idx="0">
                  <c:v>0</c:v>
                </c:pt>
                <c:pt idx="1">
                  <c:v>0</c:v>
                </c:pt>
                <c:pt idx="2">
                  <c:v>0</c:v>
                </c:pt>
                <c:pt idx="3">
                  <c:v>0</c:v>
                </c:pt>
                <c:pt idx="4">
                  <c:v>0</c:v>
                </c:pt>
                <c:pt idx="5">
                  <c:v>0</c:v>
                </c:pt>
                <c:pt idx="6">
                  <c:v>0</c:v>
                </c:pt>
                <c:pt idx="7">
                  <c:v>5</c:v>
                </c:pt>
                <c:pt idx="8">
                  <c:v>5</c:v>
                </c:pt>
                <c:pt idx="9">
                  <c:v>10</c:v>
                </c:pt>
                <c:pt idx="10">
                  <c:v>18</c:v>
                </c:pt>
                <c:pt idx="11">
                  <c:v>18</c:v>
                </c:pt>
                <c:pt idx="12">
                  <c:v>18</c:v>
                </c:pt>
              </c:numCache>
            </c:numRef>
          </c:val>
        </c:ser>
        <c:dLbls>
          <c:showLegendKey val="0"/>
          <c:showVal val="0"/>
          <c:showCatName val="0"/>
          <c:showSerName val="0"/>
          <c:showPercent val="0"/>
          <c:showBubbleSize val="0"/>
        </c:dLbls>
        <c:gapWidth val="100"/>
        <c:overlap val="-24"/>
        <c:axId val="1481447584"/>
        <c:axId val="1481449760"/>
      </c:barChart>
      <c:catAx>
        <c:axId val="148144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49760"/>
        <c:crosses val="autoZero"/>
        <c:auto val="1"/>
        <c:lblAlgn val="ctr"/>
        <c:lblOffset val="100"/>
        <c:noMultiLvlLbl val="0"/>
      </c:catAx>
      <c:valAx>
        <c:axId val="1481449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47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85912</xdr:colOff>
      <xdr:row>34</xdr:row>
      <xdr:rowOff>51546</xdr:rowOff>
    </xdr:from>
    <xdr:to>
      <xdr:col>6</xdr:col>
      <xdr:colOff>537882</xdr:colOff>
      <xdr:row>47</xdr:row>
      <xdr:rowOff>112059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108324</xdr:colOff>
      <xdr:row>34</xdr:row>
      <xdr:rowOff>44824</xdr:rowOff>
    </xdr:from>
    <xdr:to>
      <xdr:col>14</xdr:col>
      <xdr:colOff>175559</xdr:colOff>
      <xdr:row>47</xdr:row>
      <xdr:rowOff>141941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612588</xdr:colOff>
      <xdr:row>2</xdr:row>
      <xdr:rowOff>127000</xdr:rowOff>
    </xdr:from>
    <xdr:to>
      <xdr:col>8</xdr:col>
      <xdr:colOff>917388</xdr:colOff>
      <xdr:row>2</xdr:row>
      <xdr:rowOff>431800</xdr:rowOff>
    </xdr:to>
    <xdr:sp macro="" textlink="">
      <xdr:nvSpPr>
        <xdr:cNvPr id="8193" name="AutoShape 1" descr="Loading..."/>
        <xdr:cNvSpPr>
          <a:spLocks noChangeAspect="1" noChangeArrowheads="1"/>
        </xdr:cNvSpPr>
      </xdr:nvSpPr>
      <xdr:spPr bwMode="auto">
        <a:xfrm>
          <a:off x="8128000" y="1083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612588</xdr:colOff>
      <xdr:row>0</xdr:row>
      <xdr:rowOff>127000</xdr:rowOff>
    </xdr:from>
    <xdr:to>
      <xdr:col>1</xdr:col>
      <xdr:colOff>307788</xdr:colOff>
      <xdr:row>1</xdr:row>
      <xdr:rowOff>38100</xdr:rowOff>
    </xdr:to>
    <xdr:sp macro="" textlink="">
      <xdr:nvSpPr>
        <xdr:cNvPr id="2" name="AutoShape 1" descr="Loading..."/>
        <xdr:cNvSpPr>
          <a:spLocks noChangeAspect="1" noChangeArrowheads="1"/>
        </xdr:cNvSpPr>
      </xdr:nvSpPr>
      <xdr:spPr bwMode="auto">
        <a:xfrm>
          <a:off x="61722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stall.appcenter.ms/orgs/TVS-Motors/apps/TVS-Connect/releases/60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vsmotorcompany.atlassian.net/browse/DOM-281" TargetMode="External"/><Relationship Id="rId13" Type="http://schemas.openxmlformats.org/officeDocument/2006/relationships/hyperlink" Target="https://tvsmotorcompany.atlassian.net/browse/DOM-281" TargetMode="External"/><Relationship Id="rId18" Type="http://schemas.openxmlformats.org/officeDocument/2006/relationships/hyperlink" Target="https://tvsmotorcompany.atlassian.net/jira/software/projects/DOM/boards/1070?selectedIssue=DOM-296" TargetMode="External"/><Relationship Id="rId26" Type="http://schemas.openxmlformats.org/officeDocument/2006/relationships/hyperlink" Target="https://tvsmotorcompany.atlassian.net/jira/software/projects/DOM/boards/1070?selectedIssue=DOM-296" TargetMode="External"/><Relationship Id="rId3" Type="http://schemas.openxmlformats.org/officeDocument/2006/relationships/hyperlink" Target="https://tvsmotorcompany.atlassian.net/browse/DOM-182" TargetMode="External"/><Relationship Id="rId21" Type="http://schemas.openxmlformats.org/officeDocument/2006/relationships/hyperlink" Target="https://tvsmotorcompany.atlassian.net/jira/software/projects/DOM/boards/1070?selectedIssue=DOM-296" TargetMode="External"/><Relationship Id="rId7" Type="http://schemas.openxmlformats.org/officeDocument/2006/relationships/hyperlink" Target="https://tvsmotorcompany.atlassian.net/browse/DOM-281" TargetMode="External"/><Relationship Id="rId12" Type="http://schemas.openxmlformats.org/officeDocument/2006/relationships/hyperlink" Target="https://tvsmotorcompany.atlassian.net/browse/DOM-281" TargetMode="External"/><Relationship Id="rId17" Type="http://schemas.openxmlformats.org/officeDocument/2006/relationships/hyperlink" Target="https://tvsmotorcompany.atlassian.net/jira/software/projects/DOM/boards/1070?selectedIssue=DOM-296" TargetMode="External"/><Relationship Id="rId25" Type="http://schemas.openxmlformats.org/officeDocument/2006/relationships/hyperlink" Target="https://tvsmotorcompany.atlassian.net/browse/DOM-330" TargetMode="External"/><Relationship Id="rId2" Type="http://schemas.openxmlformats.org/officeDocument/2006/relationships/hyperlink" Target="https://tvsmotorcompany.atlassian.net/browse/DOM-181" TargetMode="External"/><Relationship Id="rId16" Type="http://schemas.openxmlformats.org/officeDocument/2006/relationships/hyperlink" Target="https://tvsmotorcompany.atlassian.net/browse/DOM-295" TargetMode="External"/><Relationship Id="rId20" Type="http://schemas.openxmlformats.org/officeDocument/2006/relationships/hyperlink" Target="https://tvsmotorcompany.atlassian.net/browse/DOM-281" TargetMode="External"/><Relationship Id="rId1" Type="http://schemas.openxmlformats.org/officeDocument/2006/relationships/hyperlink" Target="https://tvsmotorcompany.atlassian.net/browse/DOM-183" TargetMode="External"/><Relationship Id="rId6" Type="http://schemas.openxmlformats.org/officeDocument/2006/relationships/hyperlink" Target="https://tvsmotorcompany.atlassian.net/browse/DOM-281" TargetMode="External"/><Relationship Id="rId11" Type="http://schemas.openxmlformats.org/officeDocument/2006/relationships/hyperlink" Target="https://tvsmotorcompany.atlassian.net/browse/DOM-281" TargetMode="External"/><Relationship Id="rId24" Type="http://schemas.openxmlformats.org/officeDocument/2006/relationships/hyperlink" Target="https://tvsmotorcompany.atlassian.net/jira/software/projects/DOM/boards/1070?selectedIssue=DOM-296" TargetMode="External"/><Relationship Id="rId5" Type="http://schemas.openxmlformats.org/officeDocument/2006/relationships/hyperlink" Target="https://tvsmotorcompany.atlassian.net/browse/DOM-185" TargetMode="External"/><Relationship Id="rId15" Type="http://schemas.openxmlformats.org/officeDocument/2006/relationships/hyperlink" Target="https://tvsmotorcompany.atlassian.net/browse/DOM-294" TargetMode="External"/><Relationship Id="rId23" Type="http://schemas.openxmlformats.org/officeDocument/2006/relationships/hyperlink" Target="https://tvsmotorcompany.atlassian.net/jira/software/projects/DOM/boards/1070?selectedIssue=DOM-296" TargetMode="External"/><Relationship Id="rId28" Type="http://schemas.openxmlformats.org/officeDocument/2006/relationships/printerSettings" Target="../printerSettings/printerSettings1.bin"/><Relationship Id="rId10" Type="http://schemas.openxmlformats.org/officeDocument/2006/relationships/hyperlink" Target="https://tvsmotorcompany.atlassian.net/browse/DOM-281" TargetMode="External"/><Relationship Id="rId19" Type="http://schemas.openxmlformats.org/officeDocument/2006/relationships/hyperlink" Target="https://tvsmotorcompany.atlassian.net/jira/software/projects/DOM/boards/1070?selectedIssue=DOM-296" TargetMode="External"/><Relationship Id="rId4" Type="http://schemas.openxmlformats.org/officeDocument/2006/relationships/hyperlink" Target="https://tvsmotorcompany.atlassian.net/browse/DOM-184" TargetMode="External"/><Relationship Id="rId9" Type="http://schemas.openxmlformats.org/officeDocument/2006/relationships/hyperlink" Target="https://tvsmotorcompany.atlassian.net/browse/DOM-281" TargetMode="External"/><Relationship Id="rId14" Type="http://schemas.openxmlformats.org/officeDocument/2006/relationships/hyperlink" Target="https://tvsmotorcompany.atlassian.net/browse/DOM-281" TargetMode="External"/><Relationship Id="rId22" Type="http://schemas.openxmlformats.org/officeDocument/2006/relationships/hyperlink" Target="https://tvsmotorcompany.atlassian.net/jira/software/projects/DOM/boards/1070?selectedIssue=DOM-296" TargetMode="External"/><Relationship Id="rId27" Type="http://schemas.openxmlformats.org/officeDocument/2006/relationships/hyperlink" Target="https://tvsmotorcompany.atlassian.net/jira/software/projects/DOM/boards/1070?selectedIssue=DOM-29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vsmotorcompany.atlassian.net/jira/software/projects/DOM/boards/1070?selectedIssue=DOM-296" TargetMode="External"/><Relationship Id="rId13" Type="http://schemas.openxmlformats.org/officeDocument/2006/relationships/hyperlink" Target="https://tvsmotorcompany.atlassian.net/browse/DOM-346" TargetMode="External"/><Relationship Id="rId3" Type="http://schemas.openxmlformats.org/officeDocument/2006/relationships/hyperlink" Target="https://tvsmotorcompany.atlassian.net/browse/DOM-211" TargetMode="External"/><Relationship Id="rId7" Type="http://schemas.openxmlformats.org/officeDocument/2006/relationships/hyperlink" Target="https://tvsmotorcompany.atlassian.net/browse/DOM-297" TargetMode="External"/><Relationship Id="rId12" Type="http://schemas.openxmlformats.org/officeDocument/2006/relationships/hyperlink" Target="https://tvsmotorcompany.atlassian.net/browse/DOM-345" TargetMode="External"/><Relationship Id="rId17" Type="http://schemas.openxmlformats.org/officeDocument/2006/relationships/drawing" Target="../drawings/drawing2.xml"/><Relationship Id="rId2" Type="http://schemas.openxmlformats.org/officeDocument/2006/relationships/hyperlink" Target="https://tvsmotorcompany.atlassian.net/browse/DOM-208" TargetMode="External"/><Relationship Id="rId16" Type="http://schemas.openxmlformats.org/officeDocument/2006/relationships/printerSettings" Target="../printerSettings/printerSettings2.bin"/><Relationship Id="rId1" Type="http://schemas.openxmlformats.org/officeDocument/2006/relationships/hyperlink" Target="https://tvsmotorcompany.atlassian.net/browse/DOM-195" TargetMode="External"/><Relationship Id="rId6" Type="http://schemas.openxmlformats.org/officeDocument/2006/relationships/hyperlink" Target="https://tvsmotorcompany.atlassian.net/browse/DOM-204" TargetMode="External"/><Relationship Id="rId11" Type="http://schemas.openxmlformats.org/officeDocument/2006/relationships/hyperlink" Target="https://tvsmotorcompany.atlassian.net/browse/DOM-343" TargetMode="External"/><Relationship Id="rId5" Type="http://schemas.openxmlformats.org/officeDocument/2006/relationships/hyperlink" Target="https://tvsmotorcompany.atlassian.net/browse/DOM-205" TargetMode="External"/><Relationship Id="rId15" Type="http://schemas.openxmlformats.org/officeDocument/2006/relationships/hyperlink" Target="https://tvsmotorcompany.atlassian.net/browse/DOM-348" TargetMode="External"/><Relationship Id="rId10" Type="http://schemas.openxmlformats.org/officeDocument/2006/relationships/hyperlink" Target="https://tvsmotorcompany.atlassian.net/browse/DOM-343" TargetMode="External"/><Relationship Id="rId4" Type="http://schemas.openxmlformats.org/officeDocument/2006/relationships/hyperlink" Target="https://tvsmotorcompany.atlassian.net/browse/DOM-202" TargetMode="External"/><Relationship Id="rId9" Type="http://schemas.openxmlformats.org/officeDocument/2006/relationships/hyperlink" Target="https://tvsmotorcompany.atlassian.net/browse/DOM-203" TargetMode="External"/><Relationship Id="rId14" Type="http://schemas.openxmlformats.org/officeDocument/2006/relationships/hyperlink" Target="https://tvsmotorcompany.atlassian.net/browse/DOM-347"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tvsmotorcompany.atlassian.net/browse/DOM-204" TargetMode="External"/><Relationship Id="rId1" Type="http://schemas.openxmlformats.org/officeDocument/2006/relationships/hyperlink" Target="https://tvsmotorcompany.atlassian.net/browse/DOM-20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vsmotorcompany.atlassian.net/browse/DOM-285" TargetMode="External"/><Relationship Id="rId13" Type="http://schemas.openxmlformats.org/officeDocument/2006/relationships/hyperlink" Target="https://tvsmotorcompany.atlassian.net/browse/DOM-256" TargetMode="External"/><Relationship Id="rId3" Type="http://schemas.openxmlformats.org/officeDocument/2006/relationships/hyperlink" Target="https://tvsmotorcompany.atlassian.net/browse/DOM-290" TargetMode="External"/><Relationship Id="rId7" Type="http://schemas.openxmlformats.org/officeDocument/2006/relationships/hyperlink" Target="https://tvsmotorcompany.atlassian.net/browse/DOM-286" TargetMode="External"/><Relationship Id="rId12" Type="http://schemas.openxmlformats.org/officeDocument/2006/relationships/hyperlink" Target="https://tvsmotorcompany.atlassian.net/browse/DOM-261" TargetMode="External"/><Relationship Id="rId2" Type="http://schemas.openxmlformats.org/officeDocument/2006/relationships/hyperlink" Target="https://tvsmotorcompany.atlassian.net/browse/DOM-291" TargetMode="External"/><Relationship Id="rId1" Type="http://schemas.openxmlformats.org/officeDocument/2006/relationships/hyperlink" Target="https://tvsmotorcompany.atlassian.net/browse/DOM-292" TargetMode="External"/><Relationship Id="rId6" Type="http://schemas.openxmlformats.org/officeDocument/2006/relationships/hyperlink" Target="https://tvsmotorcompany.atlassian.net/browse/DOM-287" TargetMode="External"/><Relationship Id="rId11" Type="http://schemas.openxmlformats.org/officeDocument/2006/relationships/hyperlink" Target="https://tvsmotorcompany.atlassian.net/browse/DOM-279" TargetMode="External"/><Relationship Id="rId5" Type="http://schemas.openxmlformats.org/officeDocument/2006/relationships/hyperlink" Target="https://tvsmotorcompany.atlassian.net/browse/DOM-288" TargetMode="External"/><Relationship Id="rId15" Type="http://schemas.openxmlformats.org/officeDocument/2006/relationships/printerSettings" Target="../printerSettings/printerSettings3.bin"/><Relationship Id="rId10" Type="http://schemas.openxmlformats.org/officeDocument/2006/relationships/hyperlink" Target="https://tvsmotorcompany.atlassian.net/browse/DOM-280" TargetMode="External"/><Relationship Id="rId4" Type="http://schemas.openxmlformats.org/officeDocument/2006/relationships/hyperlink" Target="https://tvsmotorcompany.atlassian.net/browse/DOM-289" TargetMode="External"/><Relationship Id="rId9" Type="http://schemas.openxmlformats.org/officeDocument/2006/relationships/hyperlink" Target="https://tvsmotorcompany.atlassian.net/browse/DOM-284" TargetMode="External"/><Relationship Id="rId14" Type="http://schemas.openxmlformats.org/officeDocument/2006/relationships/hyperlink" Target="https://tvsmotorcompany.atlassian.net/browse/DOM-3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tabSelected="1" zoomScale="85" zoomScaleNormal="85" workbookViewId="0">
      <selection activeCell="R41" sqref="R41"/>
    </sheetView>
  </sheetViews>
  <sheetFormatPr defaultRowHeight="15.5"/>
  <cols>
    <col min="1" max="2" width="8.7265625" style="1"/>
    <col min="3" max="3" width="12" style="1" bestFit="1" customWidth="1"/>
    <col min="4" max="4" width="16.36328125" style="1" bestFit="1" customWidth="1"/>
    <col min="5" max="5" width="13.54296875" style="1" bestFit="1" customWidth="1"/>
    <col min="6" max="6" width="13.54296875" style="1" customWidth="1"/>
    <col min="7" max="7" width="8.7265625" style="1"/>
    <col min="8" max="8" width="11.81640625" style="1" customWidth="1"/>
    <col min="9" max="9" width="8.7265625" style="1"/>
    <col min="10" max="10" width="11.1796875" style="1" bestFit="1" customWidth="1"/>
    <col min="11" max="11" width="10.7265625" style="1" customWidth="1"/>
    <col min="12" max="12" width="12.453125" style="1" bestFit="1" customWidth="1"/>
    <col min="13" max="15" width="10.7265625" style="1" customWidth="1"/>
    <col min="16" max="16384" width="8.7265625" style="1"/>
  </cols>
  <sheetData>
    <row r="1" spans="1:19" ht="32" customHeight="1" thickBot="1">
      <c r="A1" s="166" t="s">
        <v>120</v>
      </c>
      <c r="B1" s="167"/>
      <c r="C1" s="167"/>
      <c r="D1" s="167"/>
      <c r="E1" s="167"/>
      <c r="F1" s="167"/>
      <c r="G1" s="167"/>
      <c r="H1" s="167"/>
      <c r="I1" s="167"/>
      <c r="J1" s="167"/>
      <c r="K1" s="167"/>
      <c r="L1" s="167"/>
      <c r="M1" s="167"/>
      <c r="N1" s="167"/>
      <c r="O1" s="167"/>
      <c r="P1" s="167"/>
      <c r="Q1" s="167"/>
      <c r="R1" s="167"/>
      <c r="S1" s="168"/>
    </row>
    <row r="3" spans="1:19" ht="16" thickBot="1">
      <c r="B3" s="7"/>
      <c r="C3" s="7"/>
      <c r="D3" s="7"/>
      <c r="E3" s="7"/>
      <c r="F3" s="7"/>
      <c r="G3" s="7"/>
      <c r="H3" s="7"/>
      <c r="I3" s="7"/>
    </row>
    <row r="4" spans="1:19" ht="18" thickBot="1">
      <c r="B4" s="173" t="s">
        <v>341</v>
      </c>
      <c r="C4" s="174"/>
      <c r="D4" s="174"/>
      <c r="E4" s="174"/>
      <c r="F4" s="174"/>
      <c r="G4" s="174"/>
      <c r="H4" s="174"/>
      <c r="I4" s="174"/>
      <c r="J4" s="175"/>
      <c r="L4" s="176" t="s">
        <v>350</v>
      </c>
      <c r="M4" s="177"/>
      <c r="N4" s="177"/>
      <c r="O4" s="177"/>
      <c r="P4" s="177"/>
      <c r="Q4" s="177"/>
      <c r="R4" s="178"/>
    </row>
    <row r="5" spans="1:19" ht="29.5" customHeight="1" thickBot="1">
      <c r="B5" s="24" t="s">
        <v>116</v>
      </c>
      <c r="C5" s="25" t="s">
        <v>6</v>
      </c>
      <c r="D5" s="25" t="s">
        <v>17</v>
      </c>
      <c r="E5" s="25" t="s">
        <v>20</v>
      </c>
      <c r="F5" s="26" t="s">
        <v>12</v>
      </c>
      <c r="G5" s="27" t="s">
        <v>21</v>
      </c>
      <c r="H5" s="28" t="s">
        <v>22</v>
      </c>
      <c r="I5" s="29" t="s">
        <v>4</v>
      </c>
      <c r="J5" s="30" t="s">
        <v>172</v>
      </c>
      <c r="L5" s="49" t="s">
        <v>17</v>
      </c>
      <c r="M5" s="25" t="s">
        <v>20</v>
      </c>
      <c r="N5" s="26" t="s">
        <v>12</v>
      </c>
      <c r="O5" s="27" t="s">
        <v>21</v>
      </c>
      <c r="P5" s="50" t="s">
        <v>22</v>
      </c>
      <c r="Q5" s="29" t="s">
        <v>4</v>
      </c>
      <c r="R5" s="30" t="s">
        <v>172</v>
      </c>
    </row>
    <row r="6" spans="1:19">
      <c r="B6" s="45" t="s">
        <v>11</v>
      </c>
      <c r="C6" s="46" t="s">
        <v>9</v>
      </c>
      <c r="D6" s="46" t="s">
        <v>68</v>
      </c>
      <c r="E6" s="46">
        <f>F6+G6+H6+I6+J6</f>
        <v>26</v>
      </c>
      <c r="F6" s="46">
        <f>COUNTIF('IOS Bugs'!J:J,"Active")</f>
        <v>26</v>
      </c>
      <c r="G6" s="46">
        <f>COUNTIF('IOS Bugs'!J:J,"Closed")</f>
        <v>0</v>
      </c>
      <c r="H6" s="46">
        <f>COUNTIF('IOS Bugs'!J:J,"In Progress")</f>
        <v>0</v>
      </c>
      <c r="I6" s="46">
        <f>COUNTIF('IOS Bugs'!J:J,"NA")</f>
        <v>0</v>
      </c>
      <c r="J6" s="47">
        <f>COUNTIF('IOS Bugs'!J:J,"Blocked")</f>
        <v>0</v>
      </c>
      <c r="L6" s="45" t="s">
        <v>328</v>
      </c>
      <c r="M6" s="46">
        <f>N6+O6+P6+Q6+R6</f>
        <v>4</v>
      </c>
      <c r="N6" s="46">
        <f>COUNTIFS('IOS Bugs'!V:V,"Active",'IOS Bugs'!C:C,"Connectivity")</f>
        <v>0</v>
      </c>
      <c r="O6" s="46">
        <f>COUNTIFS('IOS Bugs'!V:V,"Closed",'IOS Bugs'!C:C,"Connectivity")</f>
        <v>2</v>
      </c>
      <c r="P6" s="46">
        <f>COUNTIFS('IOS Bugs'!V:V,"In-Progress",'IOS Bugs'!C:C,"Connectivity")</f>
        <v>0</v>
      </c>
      <c r="Q6" s="46">
        <f>COUNTIFS('IOS Bugs'!V:V,"NA",'IOS Bugs'!C:C,"Connectivity")</f>
        <v>0</v>
      </c>
      <c r="R6" s="47">
        <f>COUNTIFS('IOS Bugs'!V:V,"Blocked",'IOS Bugs'!C:C,"Connectivity")</f>
        <v>2</v>
      </c>
    </row>
    <row r="7" spans="1:19">
      <c r="B7" s="13" t="s">
        <v>11</v>
      </c>
      <c r="C7" s="79" t="s">
        <v>9</v>
      </c>
      <c r="D7" s="79" t="s">
        <v>132</v>
      </c>
      <c r="E7" s="79">
        <f t="shared" ref="E7:E13" si="0">F7+G7+H7+I7+J7</f>
        <v>26</v>
      </c>
      <c r="F7" s="79">
        <f>COUNTIF('IOS Bugs'!K:K,"Active")</f>
        <v>20</v>
      </c>
      <c r="G7" s="79">
        <f>COUNTIF('IOS Bugs'!K:K,"Closed")</f>
        <v>6</v>
      </c>
      <c r="H7" s="79">
        <f>COUNTIF('IOS Bugs'!K:K,"In Progress")</f>
        <v>0</v>
      </c>
      <c r="I7" s="79">
        <f>COUNTIF('IOS Bugs'!K:K,"NA")</f>
        <v>0</v>
      </c>
      <c r="J7" s="14">
        <f>COUNTIF('IOS Bugs'!K:K,"Blocked")</f>
        <v>0</v>
      </c>
      <c r="L7" s="13" t="s">
        <v>329</v>
      </c>
      <c r="M7" s="12">
        <f t="shared" ref="M7:M12" si="1">N7+O7+P7+Q7+R7</f>
        <v>3</v>
      </c>
      <c r="N7" s="12">
        <f>COUNTIFS('IOS Bugs'!V:V,"Active",'IOS Bugs'!C:C,"App Crash")</f>
        <v>0</v>
      </c>
      <c r="O7" s="12">
        <f>COUNTIFS('IOS Bugs'!V:V,"Closed",'IOS Bugs'!C:C,"App Crash")</f>
        <v>3</v>
      </c>
      <c r="P7" s="12">
        <f>COUNTIFS('IOS Bugs'!V:V,"In-Progress",'IOS Bugs'!C:C,"App Crash")</f>
        <v>0</v>
      </c>
      <c r="Q7" s="12">
        <f>COUNTIFS('IOS Bugs'!V:V,"NA",'IOS Bugs'!C:C,"App Crash")</f>
        <v>0</v>
      </c>
      <c r="R7" s="14">
        <f>COUNTIFS('IOS Bugs'!V:V,"Blocked",'IOS Bugs'!C:C,"App Crash")</f>
        <v>0</v>
      </c>
    </row>
    <row r="8" spans="1:19">
      <c r="B8" s="13" t="s">
        <v>11</v>
      </c>
      <c r="C8" s="79" t="s">
        <v>9</v>
      </c>
      <c r="D8" s="79" t="s">
        <v>123</v>
      </c>
      <c r="E8" s="79">
        <f t="shared" si="0"/>
        <v>26</v>
      </c>
      <c r="F8" s="79">
        <f>COUNTIF('IOS Bugs'!M:M,"Active")</f>
        <v>19</v>
      </c>
      <c r="G8" s="79">
        <f>COUNTIF('IOS Bugs'!M:M,"Closed")</f>
        <v>7</v>
      </c>
      <c r="H8" s="79">
        <f>COUNTIF('IOS Bugs'!M:M,"In Progress")</f>
        <v>0</v>
      </c>
      <c r="I8" s="79">
        <f>COUNTIF('IOS Bugs'!M:M,"NA")</f>
        <v>0</v>
      </c>
      <c r="J8" s="14">
        <f>COUNTIF('IOS Bugs'!L:L,"Blocked")</f>
        <v>0</v>
      </c>
      <c r="L8" s="13" t="s">
        <v>335</v>
      </c>
      <c r="M8" s="12">
        <f t="shared" si="1"/>
        <v>2</v>
      </c>
      <c r="N8" s="12">
        <f>COUNTIFS('IOS Bugs'!V:V,"Active",'IOS Bugs'!C:C,"Navigation")</f>
        <v>1</v>
      </c>
      <c r="O8" s="12">
        <f>COUNTIFS('IOS Bugs'!V:V,"Closed",'IOS Bugs'!C:C,"Navigation")</f>
        <v>0</v>
      </c>
      <c r="P8" s="12">
        <f>COUNTIFS('IOS Bugs'!V:V,"In-Progress",'IOS Bugs'!C:C,"Navigation")</f>
        <v>1</v>
      </c>
      <c r="Q8" s="12">
        <f>COUNTIFS('IOS Bugs'!V:V,"NA",'IOS Bugs'!C:C,"Navigation")</f>
        <v>0</v>
      </c>
      <c r="R8" s="14">
        <f>COUNTIFS('IOS Bugs'!V:V,"Blocked",'IOS Bugs'!C:C,"Navigation")</f>
        <v>0</v>
      </c>
    </row>
    <row r="9" spans="1:19">
      <c r="B9" s="13" t="s">
        <v>11</v>
      </c>
      <c r="C9" s="79" t="s">
        <v>9</v>
      </c>
      <c r="D9" s="79" t="s">
        <v>136</v>
      </c>
      <c r="E9" s="79">
        <f t="shared" si="0"/>
        <v>26</v>
      </c>
      <c r="F9" s="79">
        <f>COUNTIF('IOS Bugs'!M:M,"Active")</f>
        <v>19</v>
      </c>
      <c r="G9" s="79">
        <f>COUNTIF('IOS Bugs'!M:M,"Closed")</f>
        <v>7</v>
      </c>
      <c r="H9" s="79">
        <f>COUNTIF('IOS Bugs'!M:M,"In Progress")</f>
        <v>0</v>
      </c>
      <c r="I9" s="79">
        <f>COUNTIF('IOS Bugs'!M:M,"NA")</f>
        <v>0</v>
      </c>
      <c r="J9" s="14">
        <f>COUNTIF('IOS Bugs'!M:M,"Blocked")</f>
        <v>0</v>
      </c>
      <c r="L9" s="13" t="s">
        <v>332</v>
      </c>
      <c r="M9" s="12">
        <f t="shared" si="1"/>
        <v>8</v>
      </c>
      <c r="N9" s="12">
        <f>COUNTIFS('IOS Bugs'!V:V,"Active",'IOS Bugs'!C:C,"Cluster Issue")</f>
        <v>1</v>
      </c>
      <c r="O9" s="12">
        <f>COUNTIFS('IOS Bugs'!V:V,"Closed",'IOS Bugs'!C:C,"Cluster Issue")</f>
        <v>2</v>
      </c>
      <c r="P9" s="12">
        <f>COUNTIFS('IOS Bugs'!V:V,"In-Progress",'IOS Bugs'!C:C,"Cluster Issue")</f>
        <v>0</v>
      </c>
      <c r="Q9" s="12">
        <f>COUNTIFS('IOS Bugs'!V:V,"NA",'IOS Bugs'!C:C,"Cluster Issue")</f>
        <v>0</v>
      </c>
      <c r="R9" s="14">
        <f>COUNTIFS('IOS Bugs'!V:V,"Blocked",'IOS Bugs'!C:C,"Cluster Issue")</f>
        <v>5</v>
      </c>
    </row>
    <row r="10" spans="1:19">
      <c r="B10" s="13" t="s">
        <v>11</v>
      </c>
      <c r="C10" s="79" t="s">
        <v>9</v>
      </c>
      <c r="D10" s="79" t="s">
        <v>139</v>
      </c>
      <c r="E10" s="79">
        <f t="shared" si="0"/>
        <v>26</v>
      </c>
      <c r="F10" s="79">
        <f>COUNTIF('IOS Bugs'!N:N,"Active")</f>
        <v>19</v>
      </c>
      <c r="G10" s="79">
        <f>COUNTIF('IOS Bugs'!N:N,"Closed")</f>
        <v>7</v>
      </c>
      <c r="H10" s="79">
        <f>COUNTIF('IOS Bugs'!N:N,"In-Progress")</f>
        <v>0</v>
      </c>
      <c r="I10" s="79">
        <f>COUNTIF('IOS Bugs'!N:N,"NA")</f>
        <v>0</v>
      </c>
      <c r="J10" s="14">
        <f>COUNTIF('IOS Bugs'!N:N,"Blocked")</f>
        <v>0</v>
      </c>
      <c r="L10" s="13" t="s">
        <v>334</v>
      </c>
      <c r="M10" s="12">
        <f t="shared" si="1"/>
        <v>4</v>
      </c>
      <c r="N10" s="12">
        <f>COUNTIFS('IOS Bugs'!V:V,"Active",'IOS Bugs'!C:C,"VA")</f>
        <v>3</v>
      </c>
      <c r="O10" s="12">
        <f>COUNTIFS('IOS Bugs'!V:V,"Closed",'IOS Bugs'!C:C,"VA")</f>
        <v>1</v>
      </c>
      <c r="P10" s="12">
        <f>COUNTIFS('IOS Bugs'!V:V,"Closed",'IOS Bugs'!C:C,"In-progress")</f>
        <v>0</v>
      </c>
      <c r="Q10" s="12">
        <f>COUNTIFS('IOS Bugs'!V:V,"NA",'IOS Bugs'!C:C,"VA")</f>
        <v>0</v>
      </c>
      <c r="R10" s="14">
        <f>COUNTIFS('IOS Bugs'!V:V,"Blocked",'IOS Bugs'!C:C,"VA")</f>
        <v>0</v>
      </c>
    </row>
    <row r="11" spans="1:19">
      <c r="B11" s="13" t="s">
        <v>11</v>
      </c>
      <c r="C11" s="79" t="s">
        <v>9</v>
      </c>
      <c r="D11" s="79" t="s">
        <v>242</v>
      </c>
      <c r="E11" s="79">
        <f t="shared" si="0"/>
        <v>28</v>
      </c>
      <c r="F11" s="79">
        <f>COUNTIF('IOS Bugs'!O:O,"Active")</f>
        <v>21</v>
      </c>
      <c r="G11" s="79">
        <f>COUNTIF('IOS Bugs'!O:O,"Closed")</f>
        <v>7</v>
      </c>
      <c r="H11" s="79">
        <f>COUNTIF('IOS Bugs'!O:O,"In-Progress")</f>
        <v>0</v>
      </c>
      <c r="I11" s="79">
        <f>COUNTIF('IOS Bugs'!O:O,"NA")</f>
        <v>0</v>
      </c>
      <c r="J11" s="14">
        <f>COUNTIF('IOS Bugs'!O:O,"Blocked")</f>
        <v>0</v>
      </c>
      <c r="L11" s="13" t="s">
        <v>331</v>
      </c>
      <c r="M11" s="12">
        <f t="shared" si="1"/>
        <v>1</v>
      </c>
      <c r="N11" s="12">
        <f>COUNTIFS('IOS Bugs'!V:V,"Active",'IOS Bugs'!C:C,"UI Issue")</f>
        <v>0</v>
      </c>
      <c r="O11" s="12">
        <f>COUNTIFS('IOS Bugs'!V:V,"Closed",'IOS Bugs'!C:C,"UI Issue")</f>
        <v>1</v>
      </c>
      <c r="P11" s="12">
        <f>COUNTIFS('IOS Bugs'!V:V,"In-Progress",'IOS Bugs'!C:C,"UI Issue")</f>
        <v>0</v>
      </c>
      <c r="Q11" s="12">
        <f>COUNTIFS('IOS Bugs'!V:V,"NA",'IOS Bugs'!C:C,"UI Issue")</f>
        <v>0</v>
      </c>
      <c r="R11" s="14">
        <f>COUNTIFS('IOS Bugs'!V:V,"Blocked",'IOS Bugs'!C:C,"UI Issue")</f>
        <v>0</v>
      </c>
    </row>
    <row r="12" spans="1:19">
      <c r="B12" s="53" t="s">
        <v>11</v>
      </c>
      <c r="C12" s="92" t="s">
        <v>9</v>
      </c>
      <c r="D12" s="92" t="s">
        <v>300</v>
      </c>
      <c r="E12" s="79">
        <f t="shared" si="0"/>
        <v>33</v>
      </c>
      <c r="F12" s="92">
        <f>COUNTIF('IOS Bugs'!P:P,"Active")</f>
        <v>25</v>
      </c>
      <c r="G12" s="92">
        <f>COUNTIF('IOS Bugs'!P:P,"Closed")</f>
        <v>8</v>
      </c>
      <c r="H12" s="92">
        <f>COUNTIF('IOS Bugs'!P:P,"In-Progress")</f>
        <v>0</v>
      </c>
      <c r="I12" s="92">
        <f>COUNTIF('IOS Bugs'!P:P,"NA")</f>
        <v>0</v>
      </c>
      <c r="J12" s="54">
        <f>COUNTIF('IOS Bugs'!P:P,"Blocked")</f>
        <v>0</v>
      </c>
      <c r="L12" s="13" t="s">
        <v>333</v>
      </c>
      <c r="M12" s="12">
        <f t="shared" si="1"/>
        <v>16</v>
      </c>
      <c r="N12" s="12">
        <f>COUNTIFS('IOS Bugs'!V:V,"Active",'IOS Bugs'!C:C,"MAP")</f>
        <v>7</v>
      </c>
      <c r="O12" s="12">
        <f>COUNTIFS('IOS Bugs'!V:V,"Closed",'IOS Bugs'!C:C,"MAP")</f>
        <v>5</v>
      </c>
      <c r="P12" s="12">
        <f>COUNTIFS('IOS Bugs'!V:V,"In-Progress",'IOS Bugs'!C:C,"MAP")</f>
        <v>0</v>
      </c>
      <c r="Q12" s="12">
        <f>COUNTIFS('IOS Bugs'!V:V,"NA",'IOS Bugs'!C:C,"MAP")</f>
        <v>0</v>
      </c>
      <c r="R12" s="14">
        <f>COUNTIFS('IOS Bugs'!V:V,"Blocked",'IOS Bugs'!C:C,"MAP")</f>
        <v>4</v>
      </c>
    </row>
    <row r="13" spans="1:19">
      <c r="B13" s="53" t="s">
        <v>11</v>
      </c>
      <c r="C13" s="92" t="s">
        <v>9</v>
      </c>
      <c r="D13" s="92" t="s">
        <v>358</v>
      </c>
      <c r="E13" s="92">
        <f t="shared" si="0"/>
        <v>39</v>
      </c>
      <c r="F13" s="92">
        <f>COUNTIF('IOS Bugs'!Q:Q,"Active")</f>
        <v>14</v>
      </c>
      <c r="G13" s="92">
        <f>COUNTIF('IOS Bugs'!Q:Q,"Closed")</f>
        <v>19</v>
      </c>
      <c r="H13" s="92">
        <f>COUNTIF('IOS Bugs'!Q:Q,"In-Progress")</f>
        <v>1</v>
      </c>
      <c r="I13" s="92">
        <f>COUNTIF('IOS Bugs'!Q:Q,"NA")</f>
        <v>0</v>
      </c>
      <c r="J13" s="54">
        <f>COUNTIF('IOS Bugs'!Q:Q,"Blocked")</f>
        <v>5</v>
      </c>
      <c r="L13" s="13" t="s">
        <v>330</v>
      </c>
      <c r="M13" s="12">
        <f t="shared" ref="M13" si="2">N13+O13+P13+Q13+R13</f>
        <v>21</v>
      </c>
      <c r="N13" s="12">
        <f>COUNTIFS('IOS Bugs'!V:V,"Active",'IOS Bugs'!C:C,"Others")</f>
        <v>4</v>
      </c>
      <c r="O13" s="12">
        <f>COUNTIFS('IOS Bugs'!V:V,"Closed",'IOS Bugs'!C:C,"Others")</f>
        <v>10</v>
      </c>
      <c r="P13" s="12">
        <f>COUNTIFS('IOS Bugs'!V:V,"In-Progress",'IOS Bugs'!C:C,"Others")</f>
        <v>0</v>
      </c>
      <c r="Q13" s="12">
        <f>COUNTIFS('IOS Bugs'!V:V,"NA",'IOS Bugs'!C:C,"Others")</f>
        <v>0</v>
      </c>
      <c r="R13" s="14">
        <f>COUNTIFS('IOS Bugs'!V:V,"Blocked",'IOS Bugs'!C:C,"Others")</f>
        <v>7</v>
      </c>
    </row>
    <row r="14" spans="1:19" ht="16" thickBot="1">
      <c r="B14" s="53" t="s">
        <v>11</v>
      </c>
      <c r="C14" s="92" t="s">
        <v>9</v>
      </c>
      <c r="D14" s="92" t="s">
        <v>442</v>
      </c>
      <c r="E14" s="92">
        <f t="shared" ref="E14" si="3">F14+G14+H14+I14+J14</f>
        <v>39</v>
      </c>
      <c r="F14" s="92">
        <f>COUNTIF('IOS Bugs'!R:R,"Active")</f>
        <v>14</v>
      </c>
      <c r="G14" s="92">
        <f>COUNTIF('IOS Bugs'!R:R,"Closed")</f>
        <v>19</v>
      </c>
      <c r="H14" s="92">
        <f>COUNTIF('IOS Bugs'!R:R,"In-Progress")</f>
        <v>1</v>
      </c>
      <c r="I14" s="92">
        <f>COUNTIF('IOS Bugs'!R:R,"NA")</f>
        <v>0</v>
      </c>
      <c r="J14" s="54">
        <f>COUNTIF('IOS Bugs'!R:R,"Blocked")</f>
        <v>5</v>
      </c>
      <c r="K14" s="55"/>
      <c r="L14" s="48" t="s">
        <v>337</v>
      </c>
      <c r="M14" s="43">
        <f>SUM(M6:M13)</f>
        <v>59</v>
      </c>
      <c r="N14" s="43">
        <f t="shared" ref="N14:R14" si="4">SUM(N6:N13)</f>
        <v>16</v>
      </c>
      <c r="O14" s="43">
        <f t="shared" si="4"/>
        <v>24</v>
      </c>
      <c r="P14" s="43">
        <f t="shared" si="4"/>
        <v>1</v>
      </c>
      <c r="Q14" s="43">
        <f t="shared" si="4"/>
        <v>0</v>
      </c>
      <c r="R14" s="44">
        <f t="shared" si="4"/>
        <v>18</v>
      </c>
    </row>
    <row r="15" spans="1:19">
      <c r="B15" s="53" t="s">
        <v>11</v>
      </c>
      <c r="C15" s="92" t="s">
        <v>9</v>
      </c>
      <c r="D15" s="92" t="s">
        <v>444</v>
      </c>
      <c r="E15" s="92">
        <f t="shared" ref="E15" si="5">F15+G15+H15+I15+J15</f>
        <v>45</v>
      </c>
      <c r="F15" s="92">
        <f>COUNTIF('IOS Bugs'!S:S,"Active")</f>
        <v>14</v>
      </c>
      <c r="G15" s="92">
        <f>COUNTIF('IOS Bugs'!S:S,"Closed")</f>
        <v>20</v>
      </c>
      <c r="H15" s="92">
        <f>COUNTIF('IOS Bugs'!S:S,"In-Progress")</f>
        <v>1</v>
      </c>
      <c r="I15" s="92">
        <f>COUNTIF('IOS Bugs'!S:S,"NA")</f>
        <v>0</v>
      </c>
      <c r="J15" s="54">
        <f>COUNTIF('IOS Bugs'!S:S,"Blocked")</f>
        <v>10</v>
      </c>
      <c r="K15" s="55"/>
      <c r="L15" s="35"/>
      <c r="M15" s="35"/>
      <c r="N15" s="35"/>
      <c r="O15" s="35"/>
      <c r="P15" s="35"/>
      <c r="Q15" s="35"/>
      <c r="R15" s="35"/>
    </row>
    <row r="16" spans="1:19" ht="16" thickBot="1">
      <c r="B16" s="116" t="s">
        <v>11</v>
      </c>
      <c r="C16" s="117" t="s">
        <v>9</v>
      </c>
      <c r="D16" s="117" t="s">
        <v>479</v>
      </c>
      <c r="E16" s="117">
        <f t="shared" ref="E16" si="6">F16+G16+H16+I16+J16</f>
        <v>51</v>
      </c>
      <c r="F16" s="117">
        <f>COUNTIF('IOS Bugs'!T:T,"Active")</f>
        <v>8</v>
      </c>
      <c r="G16" s="117">
        <f>COUNTIF('IOS Bugs'!T:T,"Closed")</f>
        <v>24</v>
      </c>
      <c r="H16" s="117">
        <f>COUNTIF('IOS Bugs'!T:T,"In-Progress")</f>
        <v>1</v>
      </c>
      <c r="I16" s="117">
        <f>COUNTIF('IOS Bugs'!T:T,"NA")</f>
        <v>0</v>
      </c>
      <c r="J16" s="118">
        <f>COUNTIF('IOS Bugs'!T:T,"Blocked")</f>
        <v>18</v>
      </c>
      <c r="K16" s="55"/>
      <c r="L16" s="35"/>
      <c r="M16" s="35"/>
      <c r="N16" s="35"/>
      <c r="O16" s="35"/>
      <c r="P16" s="35"/>
      <c r="Q16" s="35"/>
      <c r="R16" s="35"/>
    </row>
    <row r="17" spans="2:18" ht="16" thickBot="1">
      <c r="B17" s="116" t="s">
        <v>11</v>
      </c>
      <c r="C17" s="117" t="s">
        <v>9</v>
      </c>
      <c r="D17" s="117" t="s">
        <v>505</v>
      </c>
      <c r="E17" s="117">
        <f t="shared" ref="E17" si="7">F17+G17+H17+I17+J17</f>
        <v>53</v>
      </c>
      <c r="F17" s="117">
        <f>COUNTIF('IOS Bugs'!U:U,"Active")</f>
        <v>10</v>
      </c>
      <c r="G17" s="117">
        <f>COUNTIF('IOS Bugs'!U:U,"Closed")</f>
        <v>24</v>
      </c>
      <c r="H17" s="117">
        <f>COUNTIF('IOS Bugs'!U:U,"In-Progress")</f>
        <v>1</v>
      </c>
      <c r="I17" s="117">
        <f>COUNTIF('IOS Bugs'!U:U,"NA")</f>
        <v>0</v>
      </c>
      <c r="J17" s="118">
        <f>COUNTIF('IOS Bugs'!U:U,"Blocked")</f>
        <v>18</v>
      </c>
      <c r="K17" s="55"/>
      <c r="L17" s="35"/>
      <c r="M17" s="35"/>
      <c r="N17" s="35"/>
      <c r="O17" s="35"/>
      <c r="P17" s="35"/>
      <c r="Q17" s="35"/>
      <c r="R17" s="35"/>
    </row>
    <row r="18" spans="2:18" ht="16" thickBot="1">
      <c r="B18" s="101" t="s">
        <v>11</v>
      </c>
      <c r="C18" s="102" t="s">
        <v>9</v>
      </c>
      <c r="D18" s="102" t="s">
        <v>523</v>
      </c>
      <c r="E18" s="102">
        <f t="shared" ref="E18" si="8">F18+G18+H18+I18+J18</f>
        <v>59</v>
      </c>
      <c r="F18" s="102">
        <f>COUNTIF('IOS Bugs'!V:V,"Active")</f>
        <v>16</v>
      </c>
      <c r="G18" s="102">
        <f>COUNTIF('IOS Bugs'!V:V,"Closed")</f>
        <v>24</v>
      </c>
      <c r="H18" s="102">
        <f>COUNTIF('IOS Bugs'!V:V,"In-Progress")</f>
        <v>1</v>
      </c>
      <c r="I18" s="102">
        <f>COUNTIF('IOS Bugs'!V:V,"NA")</f>
        <v>0</v>
      </c>
      <c r="J18" s="103">
        <f>COUNTIF('IOS Bugs'!V:V,"Blocked")</f>
        <v>18</v>
      </c>
      <c r="K18" s="55"/>
      <c r="L18" s="35"/>
      <c r="M18" s="35"/>
      <c r="N18" s="35"/>
      <c r="O18" s="35"/>
      <c r="P18" s="35"/>
      <c r="Q18" s="35"/>
      <c r="R18" s="35"/>
    </row>
    <row r="19" spans="2:18" ht="16" thickBot="1">
      <c r="B19" s="7"/>
      <c r="C19" s="7"/>
      <c r="D19" s="7"/>
      <c r="E19" s="7"/>
      <c r="F19" s="7"/>
      <c r="G19" s="7"/>
      <c r="H19" s="7"/>
      <c r="I19" s="7"/>
      <c r="J19" s="42" t="s">
        <v>326</v>
      </c>
      <c r="K19" s="55"/>
      <c r="L19" s="35"/>
      <c r="M19" s="35"/>
      <c r="N19" s="35"/>
      <c r="O19" s="35"/>
      <c r="P19" s="35"/>
      <c r="Q19" s="35"/>
      <c r="R19" s="35"/>
    </row>
    <row r="20" spans="2:18" ht="16" thickBot="1">
      <c r="B20" s="7"/>
      <c r="C20" s="7"/>
      <c r="D20" s="7"/>
      <c r="E20" s="7"/>
      <c r="F20" s="7"/>
      <c r="G20" s="7"/>
      <c r="H20" s="7"/>
      <c r="I20" s="7"/>
    </row>
    <row r="21" spans="2:18" ht="18" thickBot="1">
      <c r="B21" s="173" t="s">
        <v>342</v>
      </c>
      <c r="C21" s="174"/>
      <c r="D21" s="174"/>
      <c r="E21" s="174"/>
      <c r="F21" s="174"/>
      <c r="G21" s="174"/>
      <c r="H21" s="174"/>
      <c r="I21" s="174"/>
      <c r="J21" s="175"/>
      <c r="L21" s="176" t="s">
        <v>351</v>
      </c>
      <c r="M21" s="177"/>
      <c r="N21" s="177"/>
      <c r="O21" s="177"/>
      <c r="P21" s="177"/>
      <c r="Q21" s="177"/>
      <c r="R21" s="178"/>
    </row>
    <row r="22" spans="2:18" ht="31.5" thickBot="1">
      <c r="B22" s="179" t="s">
        <v>116</v>
      </c>
      <c r="C22" s="180" t="s">
        <v>6</v>
      </c>
      <c r="D22" s="180" t="s">
        <v>17</v>
      </c>
      <c r="E22" s="180" t="s">
        <v>20</v>
      </c>
      <c r="F22" s="181" t="s">
        <v>12</v>
      </c>
      <c r="G22" s="182" t="s">
        <v>21</v>
      </c>
      <c r="H22" s="183" t="s">
        <v>22</v>
      </c>
      <c r="I22" s="184" t="s">
        <v>4</v>
      </c>
      <c r="J22" s="185" t="s">
        <v>172</v>
      </c>
      <c r="L22" s="49" t="s">
        <v>17</v>
      </c>
      <c r="M22" s="25" t="s">
        <v>20</v>
      </c>
      <c r="N22" s="26" t="s">
        <v>12</v>
      </c>
      <c r="O22" s="27" t="s">
        <v>21</v>
      </c>
      <c r="P22" s="28" t="s">
        <v>22</v>
      </c>
      <c r="Q22" s="29" t="s">
        <v>4</v>
      </c>
      <c r="R22" s="30" t="s">
        <v>172</v>
      </c>
    </row>
    <row r="23" spans="2:18">
      <c r="B23" s="45" t="s">
        <v>10</v>
      </c>
      <c r="C23" s="46" t="s">
        <v>9</v>
      </c>
      <c r="D23" s="46" t="s">
        <v>53</v>
      </c>
      <c r="E23" s="46">
        <f>F23+G23+H23+I23</f>
        <v>16</v>
      </c>
      <c r="F23" s="46">
        <f>COUNTIF('Android Bugs'!I:I,"Active")</f>
        <v>8</v>
      </c>
      <c r="G23" s="46">
        <f>COUNTIF('Android Bugs'!I:I,"Closed")</f>
        <v>8</v>
      </c>
      <c r="H23" s="46">
        <f>COUNTIF('Android Bugs'!I:I,"In Progress")</f>
        <v>0</v>
      </c>
      <c r="I23" s="46">
        <f>COUNTIF('Android Bugs'!I:I,"NA")</f>
        <v>0</v>
      </c>
      <c r="J23" s="187">
        <v>0</v>
      </c>
      <c r="L23" s="45" t="s">
        <v>328</v>
      </c>
      <c r="M23" s="46">
        <f>N23+O23+P23+Q23+R23</f>
        <v>11</v>
      </c>
      <c r="N23" s="46">
        <f>COUNTIFS('Android Bugs'!R:R,"Active",'Android Bugs'!C:C,"Connectivity")</f>
        <v>0</v>
      </c>
      <c r="O23" s="46">
        <f>COUNTIFS('Android Bugs'!R:R,"Closed",'Android Bugs'!C:C,"Connectivity")</f>
        <v>7</v>
      </c>
      <c r="P23" s="46">
        <f>COUNTIFS('Android Bugs'!R:R,"In-Progress",'Android Bugs'!C:C,"Connectivity")</f>
        <v>1</v>
      </c>
      <c r="Q23" s="46">
        <f>COUNTIFS('Android Bugs'!R:R,"NA",'Android Bugs'!C:C,"Connectivity")</f>
        <v>0</v>
      </c>
      <c r="R23" s="46">
        <f>COUNTIFS('Android Bugs'!R:R,"Blocked",'Android Bugs'!C:C,"Connectivity")</f>
        <v>3</v>
      </c>
    </row>
    <row r="24" spans="2:18">
      <c r="B24" s="13" t="s">
        <v>10</v>
      </c>
      <c r="C24" s="79" t="s">
        <v>9</v>
      </c>
      <c r="D24" s="79" t="s">
        <v>117</v>
      </c>
      <c r="E24" s="79">
        <f>F24+G24+H24+I24</f>
        <v>18</v>
      </c>
      <c r="F24" s="79">
        <f>COUNTIF('Android Bugs'!J:J,"Active")</f>
        <v>7</v>
      </c>
      <c r="G24" s="79">
        <f>COUNTIF('Android Bugs'!J:J,"Closed")</f>
        <v>11</v>
      </c>
      <c r="H24" s="79">
        <f>COUNTIF('Android Bugs'!J:J,"In Progress")</f>
        <v>0</v>
      </c>
      <c r="I24" s="79">
        <f>COUNTIF('Android Bugs'!J:J,"NA")</f>
        <v>0</v>
      </c>
      <c r="J24" s="31">
        <v>0</v>
      </c>
      <c r="L24" s="13" t="s">
        <v>329</v>
      </c>
      <c r="M24" s="12">
        <f t="shared" ref="M24:M30" si="9">N24+O24+P24+Q24+R24</f>
        <v>9</v>
      </c>
      <c r="N24" s="12">
        <f>COUNTIFS('Android Bugs'!R:R,"Active",'Android Bugs'!C:C,"App Crash")</f>
        <v>0</v>
      </c>
      <c r="O24" s="12">
        <f>COUNTIFS('Android Bugs'!R:R,"Closed",'Android Bugs'!C:C,"App Crash")</f>
        <v>9</v>
      </c>
      <c r="P24" s="12">
        <f>COUNTIFS('Android Bugs'!R:R,"In-Progress",'Android Bugs'!C:C,"App Crash")</f>
        <v>0</v>
      </c>
      <c r="Q24" s="12">
        <f>COUNTIFS('Android Bugs'!R:R,"NA",'Android Bugs'!C:C,"App Crash")</f>
        <v>0</v>
      </c>
      <c r="R24" s="14">
        <f>COUNTIFS('Android Bugs'!R:R,"Blocked",'Android Bugs'!C:C,"App Crash")</f>
        <v>0</v>
      </c>
    </row>
    <row r="25" spans="2:18">
      <c r="B25" s="13" t="s">
        <v>10</v>
      </c>
      <c r="C25" s="79" t="s">
        <v>9</v>
      </c>
      <c r="D25" s="79" t="s">
        <v>169</v>
      </c>
      <c r="E25" s="79">
        <f t="shared" ref="E25:E29" si="10">F25+G25+H25+I25+J25</f>
        <v>52</v>
      </c>
      <c r="F25" s="79">
        <f>COUNTIF('Android Bugs'!K:K,"Active")</f>
        <v>23</v>
      </c>
      <c r="G25" s="79">
        <f>COUNTIF('Android Bugs'!K:K,"Closed")</f>
        <v>21</v>
      </c>
      <c r="H25" s="79">
        <f>COUNTIF('Android Bugs'!K:K,"In Progress")</f>
        <v>7</v>
      </c>
      <c r="I25" s="79">
        <f>COUNTIF('Android Bugs'!K:K,"NA")</f>
        <v>0</v>
      </c>
      <c r="J25" s="14">
        <f>COUNTIF('Android Bugs'!K:K,"Blocked")</f>
        <v>1</v>
      </c>
      <c r="L25" s="13" t="s">
        <v>335</v>
      </c>
      <c r="M25" s="12">
        <f t="shared" si="9"/>
        <v>3</v>
      </c>
      <c r="N25" s="12">
        <f>COUNTIFS('Android Bugs'!R:R,"Active",'Android Bugs'!C:C,"Navigation")</f>
        <v>0</v>
      </c>
      <c r="O25" s="12">
        <f>COUNTIFS('Android Bugs'!R:R,"Closed",'Android Bugs'!C:C,"Navigation")</f>
        <v>3</v>
      </c>
      <c r="P25" s="12">
        <f>COUNTIFS('Android Bugs'!R:R,"In-Progress",'Android Bugs'!C:C,"Navigation")</f>
        <v>0</v>
      </c>
      <c r="Q25" s="12">
        <f>COUNTIFS('Android Bugs'!R:R,"NA",'Android Bugs'!C:C,"Navigation")</f>
        <v>0</v>
      </c>
      <c r="R25" s="14">
        <f>COUNTIFS('Android Bugs'!R:R,"Blocked",'Android Bugs'!C:C,"Navigation")</f>
        <v>0</v>
      </c>
    </row>
    <row r="26" spans="2:18">
      <c r="B26" s="13" t="s">
        <v>10</v>
      </c>
      <c r="C26" s="79" t="s">
        <v>9</v>
      </c>
      <c r="D26" s="79" t="s">
        <v>230</v>
      </c>
      <c r="E26" s="79">
        <f t="shared" si="10"/>
        <v>61</v>
      </c>
      <c r="F26" s="79">
        <f>COUNTIF('Android Bugs'!L:L,"Active")</f>
        <v>10</v>
      </c>
      <c r="G26" s="79">
        <f>COUNTIF('Android Bugs'!L:L,"Closed")</f>
        <v>35</v>
      </c>
      <c r="H26" s="79">
        <f>COUNTIF('Android Bugs'!L:L,"In Progress")</f>
        <v>3</v>
      </c>
      <c r="I26" s="79">
        <f>COUNTIF('Android Bugs'!L:L,"NA")</f>
        <v>0</v>
      </c>
      <c r="J26" s="14">
        <f>COUNTIF('Android Bugs'!L:L,"Blocked")</f>
        <v>13</v>
      </c>
      <c r="L26" s="13" t="s">
        <v>332</v>
      </c>
      <c r="M26" s="12">
        <f t="shared" si="9"/>
        <v>16</v>
      </c>
      <c r="N26" s="12">
        <f>COUNTIFS('Android Bugs'!R:R,"Active",'Android Bugs'!C:C,"Cluster Issue")</f>
        <v>0</v>
      </c>
      <c r="O26" s="12">
        <f>COUNTIFS('Android Bugs'!R:R,"Closed",'Android Bugs'!C:C,"Cluster Issue")</f>
        <v>4</v>
      </c>
      <c r="P26" s="12">
        <f>COUNTIFS('Android Bugs'!R:R,"In-Progress",'Android Bugs'!C:C,"Cluster Issue")</f>
        <v>0</v>
      </c>
      <c r="Q26" s="12">
        <f>COUNTIFS('Android Bugs'!R:R,"NA",'Android Bugs'!C:C,"Cluster Issue")</f>
        <v>0</v>
      </c>
      <c r="R26" s="14">
        <f>COUNTIFS('Android Bugs'!R:R,"Blocked",'Android Bugs'!C:C,"Cluster Issue")</f>
        <v>12</v>
      </c>
    </row>
    <row r="27" spans="2:18">
      <c r="B27" s="13" t="s">
        <v>10</v>
      </c>
      <c r="C27" s="79" t="s">
        <v>9</v>
      </c>
      <c r="D27" s="79" t="s">
        <v>293</v>
      </c>
      <c r="E27" s="79">
        <f t="shared" si="10"/>
        <v>69</v>
      </c>
      <c r="F27" s="79">
        <f>COUNTIF('Android Bugs'!M:M,"Active")</f>
        <v>18</v>
      </c>
      <c r="G27" s="79">
        <f>COUNTIF('Android Bugs'!M:M,"Closed")</f>
        <v>37</v>
      </c>
      <c r="H27" s="79">
        <f>COUNTIF('Android Bugs'!M:M,"In-Progress")</f>
        <v>2</v>
      </c>
      <c r="I27" s="79">
        <f>COUNTIF('Android Bugs'!M:M,"NA")</f>
        <v>0</v>
      </c>
      <c r="J27" s="14">
        <f>COUNTIF('Android Bugs'!M:M,"Blocked")</f>
        <v>12</v>
      </c>
      <c r="L27" s="13" t="s">
        <v>334</v>
      </c>
      <c r="M27" s="12">
        <f t="shared" si="9"/>
        <v>11</v>
      </c>
      <c r="N27" s="12">
        <f>COUNTIFS('Android Bugs'!R:R,"Active",'Android Bugs'!C:C,"VA")</f>
        <v>0</v>
      </c>
      <c r="O27" s="12">
        <f>COUNTIFS('Android Bugs'!R:R,"Closed",'Android Bugs'!C:C,"VA")</f>
        <v>9</v>
      </c>
      <c r="P27" s="12">
        <f>COUNTIFS('Android Bugs'!R:R,"In-Progress",'Android Bugs'!C:C,"VA")</f>
        <v>0</v>
      </c>
      <c r="Q27" s="12">
        <f>COUNTIFS('Android Bugs'!R:R,"NA",'Android Bugs'!C:C,"VA")</f>
        <v>0</v>
      </c>
      <c r="R27" s="14">
        <f>COUNTIFS('Android Bugs'!R:R,"Blocked",'Android Bugs'!C:C,"VA")</f>
        <v>2</v>
      </c>
    </row>
    <row r="28" spans="2:18">
      <c r="B28" s="53" t="s">
        <v>10</v>
      </c>
      <c r="C28" s="92" t="s">
        <v>9</v>
      </c>
      <c r="D28" s="92" t="s">
        <v>296</v>
      </c>
      <c r="E28" s="92">
        <f t="shared" si="10"/>
        <v>71</v>
      </c>
      <c r="F28" s="92">
        <f>COUNTIF('Android Bugs'!N:N,"Active")</f>
        <v>10</v>
      </c>
      <c r="G28" s="92">
        <f>COUNTIF('Android Bugs'!N:N,"Closed")</f>
        <v>40</v>
      </c>
      <c r="H28" s="92">
        <f>COUNTIF('Android Bugs'!N:N,"In-Progress")</f>
        <v>1</v>
      </c>
      <c r="I28" s="92">
        <f>COUNTIF('Android Bugs'!N:N,"NA")</f>
        <v>0</v>
      </c>
      <c r="J28" s="54">
        <f>COUNTIF('Android Bugs'!N:N,"Blocked")</f>
        <v>20</v>
      </c>
      <c r="L28" s="13" t="s">
        <v>331</v>
      </c>
      <c r="M28" s="12">
        <f t="shared" si="9"/>
        <v>3</v>
      </c>
      <c r="N28" s="12">
        <f>COUNTIFS('Android Bugs'!R:R,"Active",'Android Bugs'!C:C,"UI Issue")</f>
        <v>0</v>
      </c>
      <c r="O28" s="12">
        <f>COUNTIFS('Android Bugs'!R:R,"Closed",'Android Bugs'!C:C,"UI Issue")</f>
        <v>2</v>
      </c>
      <c r="P28" s="12">
        <f>COUNTIFS('Android Bugs'!R:R,"In-Progress",'Android Bugs'!C:C,"UI Issue")</f>
        <v>0</v>
      </c>
      <c r="Q28" s="12">
        <f>COUNTIFS('Android Bugs'!R:R,"NA",'Android Bugs'!C:C,"UI Issue")</f>
        <v>0</v>
      </c>
      <c r="R28" s="14">
        <f>COUNTIFS('Android Bugs'!R:R,"Blocked",'Android Bugs'!C:C,"UI Issue")</f>
        <v>1</v>
      </c>
    </row>
    <row r="29" spans="2:18">
      <c r="B29" s="53" t="s">
        <v>10</v>
      </c>
      <c r="C29" s="92" t="s">
        <v>9</v>
      </c>
      <c r="D29" s="92" t="s">
        <v>451</v>
      </c>
      <c r="E29" s="92">
        <f t="shared" si="10"/>
        <v>73</v>
      </c>
      <c r="F29" s="92">
        <f>COUNTIF('Android Bugs'!O:O,"Active")</f>
        <v>13</v>
      </c>
      <c r="G29" s="92">
        <f>COUNTIF('Android Bugs'!O:O,"Closed")</f>
        <v>39</v>
      </c>
      <c r="H29" s="92">
        <f>COUNTIF('Android Bugs'!O:O,"In-Progress")</f>
        <v>1</v>
      </c>
      <c r="I29" s="92">
        <f>COUNTIF('Android Bugs'!O:O,"NA")</f>
        <v>0</v>
      </c>
      <c r="J29" s="54">
        <f>COUNTIF('Android Bugs'!O:O,"Blocked")</f>
        <v>20</v>
      </c>
      <c r="L29" s="13" t="s">
        <v>333</v>
      </c>
      <c r="M29" s="12">
        <f t="shared" si="9"/>
        <v>5</v>
      </c>
      <c r="N29" s="12">
        <f>COUNTIFS('Android Bugs'!R:R,"Active",'Android Bugs'!C:C,"MAP")</f>
        <v>0</v>
      </c>
      <c r="O29" s="12">
        <f>COUNTIFS('Android Bugs'!R:R,"Closed",'Android Bugs'!C:C,"MAP")</f>
        <v>5</v>
      </c>
      <c r="P29" s="12">
        <f>COUNTIFS('Android Bugs'!R:R,"In-Progress",'Android Bugs'!C:C,"MAP")</f>
        <v>0</v>
      </c>
      <c r="Q29" s="12">
        <f>COUNTIFS('Android Bugs'!R:R,"NA",'Android Bugs'!C:C,"MAP")</f>
        <v>0</v>
      </c>
      <c r="R29" s="14">
        <f>COUNTIFS('Android Bugs'!R:R,"Blocked",'Android Bugs'!C:C,"MAP")</f>
        <v>0</v>
      </c>
    </row>
    <row r="30" spans="2:18">
      <c r="B30" s="53" t="s">
        <v>10</v>
      </c>
      <c r="C30" s="92" t="s">
        <v>9</v>
      </c>
      <c r="D30" s="92" t="s">
        <v>470</v>
      </c>
      <c r="E30" s="92">
        <f>F30+G30+H30+I30+J30</f>
        <v>80</v>
      </c>
      <c r="F30" s="92">
        <f>COUNTIF('Android Bugs'!P:P,"Active")</f>
        <v>5</v>
      </c>
      <c r="G30" s="92">
        <f>COUNTIF('Android Bugs'!P:P,"Closed")</f>
        <v>55</v>
      </c>
      <c r="H30" s="92">
        <f>COUNTIF('Android Bugs'!P:P,"In-Progress")</f>
        <v>1</v>
      </c>
      <c r="I30" s="92">
        <f>COUNTIF('Android Bugs'!P:P,"NA")</f>
        <v>0</v>
      </c>
      <c r="J30" s="54">
        <f>COUNTIF('Android Bugs'!P:P,"Blocked")</f>
        <v>19</v>
      </c>
      <c r="L30" s="13" t="s">
        <v>330</v>
      </c>
      <c r="M30" s="12">
        <f t="shared" si="9"/>
        <v>20</v>
      </c>
      <c r="N30" s="12">
        <f>COUNTIFS('Android Bugs'!R:R,"Active",'Android Bugs'!C:C,"Others")</f>
        <v>1</v>
      </c>
      <c r="O30" s="12">
        <f>COUNTIFS('Android Bugs'!R:R,"Closed",'Android Bugs'!C:C,"Others")</f>
        <v>18</v>
      </c>
      <c r="P30" s="12">
        <f>COUNTIFS('Android Bugs'!R:R,"In-Progress",'Android Bugs'!C:C,"Others")</f>
        <v>0</v>
      </c>
      <c r="Q30" s="12">
        <f>COUNTIFS('Android Bugs'!R:R,"NA",'Android Bugs'!C:C,"Others")</f>
        <v>0</v>
      </c>
      <c r="R30" s="14">
        <f>COUNTIFS('Android Bugs'!R:R,"Blocked",'Android Bugs'!C:C,"Others")</f>
        <v>1</v>
      </c>
    </row>
    <row r="31" spans="2:18" ht="16" thickBot="1">
      <c r="B31" s="53" t="s">
        <v>10</v>
      </c>
      <c r="C31" s="92" t="s">
        <v>9</v>
      </c>
      <c r="D31" s="92" t="s">
        <v>502</v>
      </c>
      <c r="E31" s="92">
        <f t="shared" ref="E31" si="11">F31+G31+H31+I31+J31</f>
        <v>78</v>
      </c>
      <c r="F31" s="92">
        <f>COUNTIF('Android Bugs'!Q:Q,"Active")</f>
        <v>3</v>
      </c>
      <c r="G31" s="92">
        <f>COUNTIF('Android Bugs'!Q:Q,"Closed")</f>
        <v>55</v>
      </c>
      <c r="H31" s="92">
        <f>COUNTIF('Android Bugs'!Q:Q,"In-Progress")</f>
        <v>1</v>
      </c>
      <c r="I31" s="92">
        <f>COUNTIF('Android Bugs'!Q:Q,"NA")</f>
        <v>0</v>
      </c>
      <c r="J31" s="54">
        <f>COUNTIF('Android Bugs'!Q:Q,"Blocked")</f>
        <v>19</v>
      </c>
      <c r="L31" s="48" t="s">
        <v>337</v>
      </c>
      <c r="M31" s="43">
        <f>SUM(M23:M30)</f>
        <v>78</v>
      </c>
      <c r="N31" s="43">
        <f t="shared" ref="N31" si="12">SUM(N23:N30)</f>
        <v>1</v>
      </c>
      <c r="O31" s="43">
        <f t="shared" ref="O31" si="13">SUM(O23:O30)</f>
        <v>57</v>
      </c>
      <c r="P31" s="43">
        <f t="shared" ref="P31" si="14">SUM(P23:P30)</f>
        <v>1</v>
      </c>
      <c r="Q31" s="43">
        <f t="shared" ref="Q31" si="15">SUM(Q23:Q30)</f>
        <v>0</v>
      </c>
      <c r="R31" s="44">
        <f t="shared" ref="R31" si="16">SUM(R23:R30)</f>
        <v>19</v>
      </c>
    </row>
    <row r="32" spans="2:18" ht="16" thickBot="1">
      <c r="B32" s="188" t="s">
        <v>10</v>
      </c>
      <c r="C32" s="189" t="s">
        <v>9</v>
      </c>
      <c r="D32" s="189" t="s">
        <v>534</v>
      </c>
      <c r="E32" s="189">
        <f t="shared" ref="E32" si="17">F32+G32+H32+I32+J32</f>
        <v>78</v>
      </c>
      <c r="F32" s="189">
        <f>COUNTIF('Android Bugs'!R:R,"Active")</f>
        <v>1</v>
      </c>
      <c r="G32" s="189">
        <f>COUNTIF('Android Bugs'!R:R,"Closed")</f>
        <v>57</v>
      </c>
      <c r="H32" s="189">
        <f>COUNTIF('Android Bugs'!R:R,"In-Progress")</f>
        <v>1</v>
      </c>
      <c r="I32" s="189">
        <f>COUNTIF('Android Bugs'!R:R,"NA")</f>
        <v>0</v>
      </c>
      <c r="J32" s="190">
        <f>COUNTIF('Android Bugs'!R:R,"Blocked")</f>
        <v>19</v>
      </c>
    </row>
    <row r="33" spans="2:10" ht="16" thickBot="1">
      <c r="B33" s="7"/>
      <c r="C33" s="7"/>
      <c r="D33" s="7"/>
      <c r="E33" s="7"/>
      <c r="F33" s="7"/>
      <c r="G33" s="7"/>
      <c r="H33" s="7"/>
      <c r="I33" s="7"/>
      <c r="J33" s="186" t="s">
        <v>326</v>
      </c>
    </row>
    <row r="35" spans="2:10">
      <c r="B35" s="2"/>
    </row>
    <row r="47" spans="2:10" ht="48" customHeight="1"/>
    <row r="51" spans="1:7">
      <c r="A51" s="169" t="s">
        <v>15</v>
      </c>
      <c r="B51" s="169"/>
      <c r="C51" s="169"/>
      <c r="D51" s="3" t="s">
        <v>12</v>
      </c>
    </row>
    <row r="52" spans="1:7">
      <c r="A52" s="169" t="s">
        <v>14</v>
      </c>
      <c r="B52" s="169"/>
      <c r="C52" s="169"/>
      <c r="D52" s="4" t="s">
        <v>8</v>
      </c>
    </row>
    <row r="53" spans="1:7">
      <c r="A53" s="169" t="s">
        <v>13</v>
      </c>
      <c r="B53" s="169"/>
      <c r="C53" s="169"/>
      <c r="D53" s="5" t="s">
        <v>7</v>
      </c>
    </row>
    <row r="54" spans="1:7">
      <c r="A54" s="169" t="s">
        <v>16</v>
      </c>
      <c r="B54" s="169"/>
      <c r="C54" s="169"/>
      <c r="D54" s="6" t="s">
        <v>4</v>
      </c>
    </row>
    <row r="57" spans="1:7" ht="16" thickBot="1"/>
    <row r="58" spans="1:7" ht="16" thickBot="1">
      <c r="B58" s="71" t="s">
        <v>446</v>
      </c>
      <c r="C58" s="170" t="s">
        <v>447</v>
      </c>
      <c r="D58" s="171"/>
      <c r="E58" s="171"/>
      <c r="F58" s="171"/>
      <c r="G58" s="172"/>
    </row>
  </sheetData>
  <mergeCells count="10">
    <mergeCell ref="A1:S1"/>
    <mergeCell ref="A51:C51"/>
    <mergeCell ref="A52:C52"/>
    <mergeCell ref="C58:G58"/>
    <mergeCell ref="A53:C53"/>
    <mergeCell ref="A54:C54"/>
    <mergeCell ref="B21:J21"/>
    <mergeCell ref="B4:J4"/>
    <mergeCell ref="L4:R4"/>
    <mergeCell ref="L21:R21"/>
  </mergeCells>
  <hyperlinks>
    <hyperlink ref="C58" r:id="rId1" display="https://install.appcenter.ms/orgs/TVS-Motors/apps/TVS-Connect/releases/60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9"/>
  <sheetViews>
    <sheetView topLeftCell="E1" zoomScaleNormal="100" workbookViewId="0">
      <selection activeCell="R90" sqref="R90"/>
    </sheetView>
  </sheetViews>
  <sheetFormatPr defaultRowHeight="15.5"/>
  <cols>
    <col min="1" max="1" width="8.7265625" style="32"/>
    <col min="2" max="3" width="13" style="34" customWidth="1"/>
    <col min="4" max="4" width="33.1796875" style="41" customWidth="1"/>
    <col min="5" max="6" width="11.81640625" style="32" customWidth="1"/>
    <col min="7" max="8" width="15.26953125" style="15" customWidth="1"/>
    <col min="9" max="10" width="15.26953125" style="9" hidden="1" customWidth="1"/>
    <col min="11" max="13" width="15.26953125" style="10" hidden="1" customWidth="1"/>
    <col min="14" max="15" width="15.26953125" style="32" hidden="1" customWidth="1"/>
    <col min="16" max="17" width="15.26953125" style="32" customWidth="1"/>
    <col min="18" max="18" width="22.36328125" style="32" bestFit="1" customWidth="1"/>
    <col min="19" max="19" width="15.26953125" style="32" customWidth="1"/>
    <col min="20" max="20" width="21.453125" style="32" customWidth="1"/>
    <col min="21" max="21" width="10.81640625" style="32" customWidth="1"/>
    <col min="22" max="23" width="17" style="32" customWidth="1"/>
    <col min="24" max="16384" width="8.7265625" style="32"/>
  </cols>
  <sheetData>
    <row r="1" spans="1:23" ht="30">
      <c r="A1" s="8" t="s">
        <v>5</v>
      </c>
      <c r="B1" s="86" t="s">
        <v>18</v>
      </c>
      <c r="C1" s="86" t="s">
        <v>327</v>
      </c>
      <c r="D1" s="86" t="s">
        <v>19</v>
      </c>
      <c r="E1" s="86" t="s">
        <v>52</v>
      </c>
      <c r="F1" s="86" t="s">
        <v>0</v>
      </c>
      <c r="G1" s="86" t="s">
        <v>69</v>
      </c>
      <c r="H1" s="86" t="s">
        <v>50</v>
      </c>
      <c r="I1" s="86" t="s">
        <v>92</v>
      </c>
      <c r="J1" s="86" t="s">
        <v>93</v>
      </c>
      <c r="K1" s="85" t="s">
        <v>149</v>
      </c>
      <c r="L1" s="85" t="s">
        <v>228</v>
      </c>
      <c r="M1" s="85" t="s">
        <v>273</v>
      </c>
      <c r="N1" s="85" t="s">
        <v>295</v>
      </c>
      <c r="O1" s="85" t="s">
        <v>448</v>
      </c>
      <c r="P1" s="85" t="s">
        <v>468</v>
      </c>
      <c r="Q1" s="85" t="s">
        <v>504</v>
      </c>
      <c r="R1" s="85" t="s">
        <v>535</v>
      </c>
      <c r="S1" s="86" t="s">
        <v>227</v>
      </c>
      <c r="T1" s="86" t="s">
        <v>207</v>
      </c>
      <c r="U1" s="86" t="s">
        <v>379</v>
      </c>
    </row>
    <row r="2" spans="1:23" s="9" customFormat="1" ht="56">
      <c r="A2" s="11">
        <v>1</v>
      </c>
      <c r="B2" s="120" t="s">
        <v>24</v>
      </c>
      <c r="C2" s="74" t="s">
        <v>328</v>
      </c>
      <c r="D2" s="96" t="s">
        <v>31</v>
      </c>
      <c r="E2" s="121" t="s">
        <v>148</v>
      </c>
      <c r="F2" s="74" t="s">
        <v>2</v>
      </c>
      <c r="G2" s="122" t="s">
        <v>91</v>
      </c>
      <c r="H2" s="123" t="s">
        <v>10</v>
      </c>
      <c r="I2" s="113" t="s">
        <v>21</v>
      </c>
      <c r="J2" s="113" t="s">
        <v>21</v>
      </c>
      <c r="K2" s="113" t="s">
        <v>21</v>
      </c>
      <c r="L2" s="113" t="s">
        <v>21</v>
      </c>
      <c r="M2" s="113" t="s">
        <v>21</v>
      </c>
      <c r="N2" s="113" t="s">
        <v>21</v>
      </c>
      <c r="O2" s="113" t="s">
        <v>21</v>
      </c>
      <c r="P2" s="113" t="s">
        <v>21</v>
      </c>
      <c r="Q2" s="113" t="s">
        <v>21</v>
      </c>
      <c r="R2" s="113" t="s">
        <v>21</v>
      </c>
      <c r="S2" s="96"/>
      <c r="T2" s="96"/>
      <c r="U2" s="77"/>
      <c r="V2" s="21"/>
    </row>
    <row r="3" spans="1:23" s="9" customFormat="1" ht="56">
      <c r="A3" s="11">
        <v>2</v>
      </c>
      <c r="B3" s="120" t="s">
        <v>25</v>
      </c>
      <c r="C3" s="74" t="s">
        <v>328</v>
      </c>
      <c r="D3" s="96" t="s">
        <v>29</v>
      </c>
      <c r="E3" s="121" t="s">
        <v>148</v>
      </c>
      <c r="F3" s="74" t="s">
        <v>1</v>
      </c>
      <c r="G3" s="122" t="s">
        <v>91</v>
      </c>
      <c r="H3" s="123" t="s">
        <v>11</v>
      </c>
      <c r="I3" s="113" t="s">
        <v>21</v>
      </c>
      <c r="J3" s="113" t="s">
        <v>21</v>
      </c>
      <c r="K3" s="113" t="s">
        <v>21</v>
      </c>
      <c r="L3" s="113" t="s">
        <v>21</v>
      </c>
      <c r="M3" s="113" t="s">
        <v>21</v>
      </c>
      <c r="N3" s="113" t="s">
        <v>21</v>
      </c>
      <c r="O3" s="113" t="s">
        <v>21</v>
      </c>
      <c r="P3" s="113" t="s">
        <v>21</v>
      </c>
      <c r="Q3" s="113" t="s">
        <v>21</v>
      </c>
      <c r="R3" s="113" t="s">
        <v>21</v>
      </c>
      <c r="S3" s="96"/>
      <c r="T3" s="96"/>
      <c r="U3" s="77"/>
    </row>
    <row r="4" spans="1:23" s="9" customFormat="1" ht="56">
      <c r="A4" s="11">
        <v>3</v>
      </c>
      <c r="B4" s="120" t="s">
        <v>26</v>
      </c>
      <c r="C4" s="74" t="s">
        <v>329</v>
      </c>
      <c r="D4" s="96" t="s">
        <v>30</v>
      </c>
      <c r="E4" s="121" t="s">
        <v>148</v>
      </c>
      <c r="F4" s="74" t="s">
        <v>338</v>
      </c>
      <c r="G4" s="122" t="s">
        <v>91</v>
      </c>
      <c r="H4" s="123" t="s">
        <v>10</v>
      </c>
      <c r="I4" s="113" t="s">
        <v>21</v>
      </c>
      <c r="J4" s="113" t="s">
        <v>21</v>
      </c>
      <c r="K4" s="113" t="s">
        <v>21</v>
      </c>
      <c r="L4" s="113" t="s">
        <v>21</v>
      </c>
      <c r="M4" s="113" t="s">
        <v>21</v>
      </c>
      <c r="N4" s="113" t="s">
        <v>21</v>
      </c>
      <c r="O4" s="113" t="s">
        <v>21</v>
      </c>
      <c r="P4" s="113" t="s">
        <v>21</v>
      </c>
      <c r="Q4" s="113" t="s">
        <v>21</v>
      </c>
      <c r="R4" s="113" t="s">
        <v>21</v>
      </c>
      <c r="S4" s="96"/>
      <c r="T4" s="96"/>
      <c r="U4" s="77"/>
    </row>
    <row r="5" spans="1:23" s="9" customFormat="1" ht="56">
      <c r="A5" s="11">
        <v>4</v>
      </c>
      <c r="B5" s="120" t="s">
        <v>27</v>
      </c>
      <c r="C5" s="74" t="s">
        <v>330</v>
      </c>
      <c r="D5" s="96" t="s">
        <v>32</v>
      </c>
      <c r="E5" s="121" t="s">
        <v>148</v>
      </c>
      <c r="F5" s="74" t="s">
        <v>3</v>
      </c>
      <c r="G5" s="122" t="s">
        <v>91</v>
      </c>
      <c r="H5" s="123" t="s">
        <v>10</v>
      </c>
      <c r="I5" s="113" t="s">
        <v>21</v>
      </c>
      <c r="J5" s="113" t="s">
        <v>21</v>
      </c>
      <c r="K5" s="113" t="s">
        <v>21</v>
      </c>
      <c r="L5" s="113" t="s">
        <v>21</v>
      </c>
      <c r="M5" s="113" t="s">
        <v>21</v>
      </c>
      <c r="N5" s="113" t="s">
        <v>21</v>
      </c>
      <c r="O5" s="113" t="s">
        <v>21</v>
      </c>
      <c r="P5" s="113" t="s">
        <v>21</v>
      </c>
      <c r="Q5" s="113" t="s">
        <v>21</v>
      </c>
      <c r="R5" s="113" t="s">
        <v>21</v>
      </c>
      <c r="S5" s="96"/>
      <c r="T5" s="96"/>
      <c r="U5" s="77"/>
    </row>
    <row r="6" spans="1:23" s="9" customFormat="1" ht="56">
      <c r="A6" s="11">
        <v>5</v>
      </c>
      <c r="B6" s="120" t="s">
        <v>28</v>
      </c>
      <c r="C6" s="74" t="s">
        <v>331</v>
      </c>
      <c r="D6" s="96" t="s">
        <v>33</v>
      </c>
      <c r="E6" s="121" t="s">
        <v>148</v>
      </c>
      <c r="F6" s="74" t="s">
        <v>1</v>
      </c>
      <c r="G6" s="122" t="s">
        <v>91</v>
      </c>
      <c r="H6" s="123" t="s">
        <v>145</v>
      </c>
      <c r="I6" s="113" t="s">
        <v>21</v>
      </c>
      <c r="J6" s="113" t="s">
        <v>21</v>
      </c>
      <c r="K6" s="113" t="s">
        <v>21</v>
      </c>
      <c r="L6" s="113" t="s">
        <v>21</v>
      </c>
      <c r="M6" s="113" t="s">
        <v>21</v>
      </c>
      <c r="N6" s="113" t="s">
        <v>21</v>
      </c>
      <c r="O6" s="113" t="s">
        <v>21</v>
      </c>
      <c r="P6" s="113" t="s">
        <v>21</v>
      </c>
      <c r="Q6" s="113" t="s">
        <v>21</v>
      </c>
      <c r="R6" s="113" t="s">
        <v>21</v>
      </c>
      <c r="S6" s="96"/>
      <c r="T6" s="96"/>
      <c r="U6" s="77"/>
    </row>
    <row r="7" spans="1:23" s="9" customFormat="1" ht="56">
      <c r="A7" s="11">
        <v>6</v>
      </c>
      <c r="B7" s="124" t="s">
        <v>35</v>
      </c>
      <c r="C7" s="74" t="s">
        <v>328</v>
      </c>
      <c r="D7" s="96" t="s">
        <v>37</v>
      </c>
      <c r="E7" s="121" t="s">
        <v>148</v>
      </c>
      <c r="F7" s="74" t="s">
        <v>3</v>
      </c>
      <c r="G7" s="122" t="s">
        <v>91</v>
      </c>
      <c r="H7" s="123" t="s">
        <v>10</v>
      </c>
      <c r="I7" s="113" t="s">
        <v>21</v>
      </c>
      <c r="J7" s="113" t="s">
        <v>21</v>
      </c>
      <c r="K7" s="113" t="s">
        <v>21</v>
      </c>
      <c r="L7" s="113" t="s">
        <v>21</v>
      </c>
      <c r="M7" s="113" t="s">
        <v>21</v>
      </c>
      <c r="N7" s="113" t="s">
        <v>21</v>
      </c>
      <c r="O7" s="113" t="s">
        <v>21</v>
      </c>
      <c r="P7" s="113" t="s">
        <v>21</v>
      </c>
      <c r="Q7" s="113" t="s">
        <v>21</v>
      </c>
      <c r="R7" s="113" t="s">
        <v>21</v>
      </c>
      <c r="S7" s="96"/>
      <c r="T7" s="96"/>
      <c r="U7" s="77"/>
    </row>
    <row r="8" spans="1:23" s="9" customFormat="1" ht="56">
      <c r="A8" s="11">
        <v>7</v>
      </c>
      <c r="B8" s="124" t="s">
        <v>36</v>
      </c>
      <c r="C8" s="74" t="s">
        <v>330</v>
      </c>
      <c r="D8" s="96" t="s">
        <v>34</v>
      </c>
      <c r="E8" s="121" t="s">
        <v>148</v>
      </c>
      <c r="F8" s="74" t="s">
        <v>2</v>
      </c>
      <c r="G8" s="122" t="s">
        <v>91</v>
      </c>
      <c r="H8" s="123" t="s">
        <v>10</v>
      </c>
      <c r="I8" s="64" t="s">
        <v>12</v>
      </c>
      <c r="J8" s="113" t="s">
        <v>21</v>
      </c>
      <c r="K8" s="113" t="s">
        <v>21</v>
      </c>
      <c r="L8" s="113" t="s">
        <v>21</v>
      </c>
      <c r="M8" s="113" t="s">
        <v>21</v>
      </c>
      <c r="N8" s="113" t="s">
        <v>21</v>
      </c>
      <c r="O8" s="113" t="s">
        <v>21</v>
      </c>
      <c r="P8" s="113" t="s">
        <v>21</v>
      </c>
      <c r="Q8" s="113" t="s">
        <v>21</v>
      </c>
      <c r="R8" s="113" t="s">
        <v>21</v>
      </c>
      <c r="S8" s="96"/>
      <c r="T8" s="96"/>
      <c r="U8" s="77"/>
      <c r="V8" s="21"/>
    </row>
    <row r="9" spans="1:23" s="9" customFormat="1" ht="56">
      <c r="A9" s="11">
        <v>8</v>
      </c>
      <c r="B9" s="124" t="s">
        <v>39</v>
      </c>
      <c r="C9" s="74" t="s">
        <v>330</v>
      </c>
      <c r="D9" s="96" t="s">
        <v>38</v>
      </c>
      <c r="E9" s="121" t="s">
        <v>148</v>
      </c>
      <c r="F9" s="74" t="s">
        <v>3</v>
      </c>
      <c r="G9" s="122" t="s">
        <v>91</v>
      </c>
      <c r="H9" s="123" t="s">
        <v>10</v>
      </c>
      <c r="I9" s="64" t="s">
        <v>12</v>
      </c>
      <c r="J9" s="113" t="s">
        <v>21</v>
      </c>
      <c r="K9" s="113" t="s">
        <v>21</v>
      </c>
      <c r="L9" s="113" t="s">
        <v>21</v>
      </c>
      <c r="M9" s="113" t="s">
        <v>21</v>
      </c>
      <c r="N9" s="113" t="s">
        <v>21</v>
      </c>
      <c r="O9" s="113" t="s">
        <v>21</v>
      </c>
      <c r="P9" s="113" t="s">
        <v>21</v>
      </c>
      <c r="Q9" s="113" t="s">
        <v>21</v>
      </c>
      <c r="R9" s="113" t="s">
        <v>21</v>
      </c>
      <c r="S9" s="96"/>
      <c r="T9" s="96"/>
      <c r="U9" s="77"/>
      <c r="V9" s="21"/>
    </row>
    <row r="10" spans="1:23" s="33" customFormat="1" ht="124">
      <c r="A10" s="11">
        <v>9</v>
      </c>
      <c r="B10" s="125" t="s">
        <v>41</v>
      </c>
      <c r="C10" s="74" t="s">
        <v>332</v>
      </c>
      <c r="D10" s="75" t="s">
        <v>40</v>
      </c>
      <c r="E10" s="72" t="s">
        <v>148</v>
      </c>
      <c r="F10" s="72" t="s">
        <v>2</v>
      </c>
      <c r="G10" s="74" t="s">
        <v>91</v>
      </c>
      <c r="H10" s="74" t="s">
        <v>10</v>
      </c>
      <c r="I10" s="64" t="s">
        <v>12</v>
      </c>
      <c r="J10" s="64" t="s">
        <v>12</v>
      </c>
      <c r="K10" s="64" t="s">
        <v>12</v>
      </c>
      <c r="L10" s="126" t="s">
        <v>172</v>
      </c>
      <c r="M10" s="126" t="s">
        <v>172</v>
      </c>
      <c r="N10" s="83" t="s">
        <v>172</v>
      </c>
      <c r="O10" s="83" t="s">
        <v>172</v>
      </c>
      <c r="P10" s="113" t="s">
        <v>21</v>
      </c>
      <c r="Q10" s="113" t="s">
        <v>21</v>
      </c>
      <c r="R10" s="113" t="s">
        <v>21</v>
      </c>
      <c r="S10" s="72" t="s">
        <v>251</v>
      </c>
      <c r="T10" s="72"/>
      <c r="U10" s="72"/>
      <c r="V10" s="32"/>
      <c r="W10" s="32"/>
    </row>
    <row r="11" spans="1:23" s="15" customFormat="1" ht="56">
      <c r="A11" s="11">
        <v>10</v>
      </c>
      <c r="B11" s="127" t="s">
        <v>43</v>
      </c>
      <c r="C11" s="74" t="s">
        <v>333</v>
      </c>
      <c r="D11" s="87" t="s">
        <v>42</v>
      </c>
      <c r="E11" s="74" t="s">
        <v>148</v>
      </c>
      <c r="F11" s="74" t="s">
        <v>3</v>
      </c>
      <c r="G11" s="74" t="s">
        <v>91</v>
      </c>
      <c r="H11" s="74" t="s">
        <v>10</v>
      </c>
      <c r="I11" s="113" t="s">
        <v>21</v>
      </c>
      <c r="J11" s="113" t="s">
        <v>21</v>
      </c>
      <c r="K11" s="113" t="s">
        <v>21</v>
      </c>
      <c r="L11" s="114" t="s">
        <v>23</v>
      </c>
      <c r="M11" s="64" t="s">
        <v>12</v>
      </c>
      <c r="N11" s="64" t="s">
        <v>12</v>
      </c>
      <c r="O11" s="64" t="s">
        <v>12</v>
      </c>
      <c r="P11" s="113" t="s">
        <v>21</v>
      </c>
      <c r="Q11" s="113" t="s">
        <v>21</v>
      </c>
      <c r="R11" s="113" t="s">
        <v>21</v>
      </c>
      <c r="S11" s="74" t="s">
        <v>352</v>
      </c>
      <c r="T11" s="74" t="s">
        <v>353</v>
      </c>
      <c r="U11" s="74"/>
      <c r="V11" s="40"/>
      <c r="W11" s="40"/>
    </row>
    <row r="12" spans="1:23" s="33" customFormat="1" ht="56">
      <c r="A12" s="11">
        <v>11</v>
      </c>
      <c r="B12" s="125" t="s">
        <v>44</v>
      </c>
      <c r="C12" s="74" t="s">
        <v>330</v>
      </c>
      <c r="D12" s="75" t="s">
        <v>45</v>
      </c>
      <c r="E12" s="72" t="s">
        <v>148</v>
      </c>
      <c r="F12" s="72" t="s">
        <v>3</v>
      </c>
      <c r="G12" s="74" t="s">
        <v>91</v>
      </c>
      <c r="H12" s="74" t="s">
        <v>51</v>
      </c>
      <c r="I12" s="64" t="s">
        <v>12</v>
      </c>
      <c r="J12" s="64" t="s">
        <v>12</v>
      </c>
      <c r="K12" s="83" t="s">
        <v>172</v>
      </c>
      <c r="L12" s="83" t="s">
        <v>172</v>
      </c>
      <c r="M12" s="83" t="s">
        <v>172</v>
      </c>
      <c r="N12" s="83" t="s">
        <v>172</v>
      </c>
      <c r="O12" s="83" t="s">
        <v>172</v>
      </c>
      <c r="P12" s="83" t="s">
        <v>172</v>
      </c>
      <c r="Q12" s="83" t="s">
        <v>172</v>
      </c>
      <c r="R12" s="83" t="s">
        <v>172</v>
      </c>
      <c r="S12" s="72"/>
      <c r="T12" s="72" t="s">
        <v>274</v>
      </c>
      <c r="U12" s="72"/>
      <c r="V12" s="32" t="s">
        <v>499</v>
      </c>
      <c r="W12" s="32"/>
    </row>
    <row r="13" spans="1:23" s="9" customFormat="1" ht="56">
      <c r="A13" s="11">
        <v>12</v>
      </c>
      <c r="B13" s="124" t="s">
        <v>46</v>
      </c>
      <c r="C13" s="74" t="s">
        <v>333</v>
      </c>
      <c r="D13" s="96" t="s">
        <v>48</v>
      </c>
      <c r="E13" s="121" t="s">
        <v>148</v>
      </c>
      <c r="F13" s="74" t="s">
        <v>2</v>
      </c>
      <c r="G13" s="122" t="s">
        <v>91</v>
      </c>
      <c r="H13" s="123" t="s">
        <v>10</v>
      </c>
      <c r="I13" s="113" t="s">
        <v>21</v>
      </c>
      <c r="J13" s="113" t="s">
        <v>21</v>
      </c>
      <c r="K13" s="113" t="s">
        <v>21</v>
      </c>
      <c r="L13" s="113" t="s">
        <v>21</v>
      </c>
      <c r="M13" s="113" t="s">
        <v>21</v>
      </c>
      <c r="N13" s="113" t="s">
        <v>21</v>
      </c>
      <c r="O13" s="113" t="s">
        <v>21</v>
      </c>
      <c r="P13" s="113" t="s">
        <v>21</v>
      </c>
      <c r="Q13" s="113" t="s">
        <v>21</v>
      </c>
      <c r="R13" s="113" t="s">
        <v>21</v>
      </c>
      <c r="S13" s="96"/>
      <c r="T13" s="96"/>
      <c r="U13" s="77"/>
      <c r="V13" s="21"/>
    </row>
    <row r="14" spans="1:23" s="9" customFormat="1" ht="56">
      <c r="A14" s="11">
        <v>13</v>
      </c>
      <c r="B14" s="124" t="s">
        <v>49</v>
      </c>
      <c r="C14" s="74" t="s">
        <v>332</v>
      </c>
      <c r="D14" s="96" t="s">
        <v>47</v>
      </c>
      <c r="E14" s="121" t="s">
        <v>148</v>
      </c>
      <c r="F14" s="74" t="s">
        <v>2</v>
      </c>
      <c r="G14" s="122" t="s">
        <v>91</v>
      </c>
      <c r="H14" s="123" t="s">
        <v>10</v>
      </c>
      <c r="I14" s="64" t="s">
        <v>12</v>
      </c>
      <c r="J14" s="113" t="s">
        <v>21</v>
      </c>
      <c r="K14" s="113" t="s">
        <v>21</v>
      </c>
      <c r="L14" s="113" t="s">
        <v>21</v>
      </c>
      <c r="M14" s="113" t="s">
        <v>21</v>
      </c>
      <c r="N14" s="113" t="s">
        <v>21</v>
      </c>
      <c r="O14" s="113" t="s">
        <v>21</v>
      </c>
      <c r="P14" s="113" t="s">
        <v>21</v>
      </c>
      <c r="Q14" s="113" t="s">
        <v>21</v>
      </c>
      <c r="R14" s="113" t="s">
        <v>21</v>
      </c>
      <c r="S14" s="96"/>
      <c r="T14" s="96"/>
      <c r="U14" s="77"/>
      <c r="V14" s="21"/>
    </row>
    <row r="15" spans="1:23" s="9" customFormat="1" ht="56">
      <c r="A15" s="11">
        <v>14</v>
      </c>
      <c r="B15" s="124" t="s">
        <v>133</v>
      </c>
      <c r="C15" s="74" t="s">
        <v>333</v>
      </c>
      <c r="D15" s="96" t="s">
        <v>134</v>
      </c>
      <c r="E15" s="121" t="s">
        <v>148</v>
      </c>
      <c r="F15" s="74" t="s">
        <v>1</v>
      </c>
      <c r="G15" s="122" t="s">
        <v>91</v>
      </c>
      <c r="H15" s="123" t="s">
        <v>10</v>
      </c>
      <c r="I15" s="64" t="s">
        <v>12</v>
      </c>
      <c r="J15" s="64" t="s">
        <v>12</v>
      </c>
      <c r="K15" s="114" t="s">
        <v>23</v>
      </c>
      <c r="L15" s="113" t="s">
        <v>21</v>
      </c>
      <c r="M15" s="113" t="s">
        <v>21</v>
      </c>
      <c r="N15" s="113" t="s">
        <v>21</v>
      </c>
      <c r="O15" s="113" t="s">
        <v>21</v>
      </c>
      <c r="P15" s="113" t="s">
        <v>21</v>
      </c>
      <c r="Q15" s="113" t="s">
        <v>21</v>
      </c>
      <c r="R15" s="113" t="s">
        <v>21</v>
      </c>
      <c r="S15" s="96"/>
      <c r="T15" s="96"/>
      <c r="U15" s="77"/>
      <c r="V15" s="21"/>
    </row>
    <row r="16" spans="1:23" s="9" customFormat="1" ht="56">
      <c r="A16" s="11">
        <v>15</v>
      </c>
      <c r="B16" s="124" t="s">
        <v>142</v>
      </c>
      <c r="C16" s="74" t="s">
        <v>330</v>
      </c>
      <c r="D16" s="96" t="s">
        <v>137</v>
      </c>
      <c r="E16" s="121" t="s">
        <v>148</v>
      </c>
      <c r="F16" s="74" t="s">
        <v>1</v>
      </c>
      <c r="G16" s="122" t="s">
        <v>91</v>
      </c>
      <c r="H16" s="74" t="s">
        <v>10</v>
      </c>
      <c r="I16" s="64" t="s">
        <v>12</v>
      </c>
      <c r="J16" s="64" t="s">
        <v>12</v>
      </c>
      <c r="K16" s="64" t="s">
        <v>12</v>
      </c>
      <c r="L16" s="113" t="s">
        <v>21</v>
      </c>
      <c r="M16" s="113" t="s">
        <v>21</v>
      </c>
      <c r="N16" s="113" t="s">
        <v>21</v>
      </c>
      <c r="O16" s="113" t="s">
        <v>21</v>
      </c>
      <c r="P16" s="113" t="s">
        <v>21</v>
      </c>
      <c r="Q16" s="113" t="s">
        <v>21</v>
      </c>
      <c r="R16" s="113" t="s">
        <v>21</v>
      </c>
      <c r="S16" s="96"/>
      <c r="T16" s="96"/>
      <c r="U16" s="77"/>
      <c r="V16" s="21"/>
    </row>
    <row r="17" spans="1:22" s="9" customFormat="1" ht="56">
      <c r="A17" s="11">
        <v>16</v>
      </c>
      <c r="B17" s="124" t="s">
        <v>141</v>
      </c>
      <c r="C17" s="74" t="s">
        <v>332</v>
      </c>
      <c r="D17" s="96" t="s">
        <v>140</v>
      </c>
      <c r="E17" s="121" t="s">
        <v>148</v>
      </c>
      <c r="F17" s="74" t="s">
        <v>2</v>
      </c>
      <c r="G17" s="122" t="s">
        <v>91</v>
      </c>
      <c r="H17" s="74" t="s">
        <v>10</v>
      </c>
      <c r="I17" s="64" t="s">
        <v>12</v>
      </c>
      <c r="J17" s="64" t="s">
        <v>12</v>
      </c>
      <c r="K17" s="114" t="s">
        <v>23</v>
      </c>
      <c r="L17" s="113" t="s">
        <v>21</v>
      </c>
      <c r="M17" s="113" t="s">
        <v>21</v>
      </c>
      <c r="N17" s="113" t="s">
        <v>21</v>
      </c>
      <c r="O17" s="113" t="s">
        <v>21</v>
      </c>
      <c r="P17" s="113" t="s">
        <v>21</v>
      </c>
      <c r="Q17" s="113" t="s">
        <v>21</v>
      </c>
      <c r="R17" s="113" t="s">
        <v>21</v>
      </c>
      <c r="S17" s="96" t="s">
        <v>249</v>
      </c>
      <c r="T17" s="96"/>
      <c r="U17" s="77"/>
      <c r="V17" s="21"/>
    </row>
    <row r="18" spans="1:22" s="9" customFormat="1" ht="56">
      <c r="A18" s="11">
        <v>17</v>
      </c>
      <c r="B18" s="124" t="s">
        <v>144</v>
      </c>
      <c r="C18" s="74" t="s">
        <v>329</v>
      </c>
      <c r="D18" s="96" t="s">
        <v>143</v>
      </c>
      <c r="E18" s="121" t="s">
        <v>148</v>
      </c>
      <c r="F18" s="74" t="s">
        <v>338</v>
      </c>
      <c r="G18" s="122" t="s">
        <v>91</v>
      </c>
      <c r="H18" s="74" t="s">
        <v>10</v>
      </c>
      <c r="I18" s="128"/>
      <c r="J18" s="64" t="s">
        <v>12</v>
      </c>
      <c r="K18" s="114" t="s">
        <v>23</v>
      </c>
      <c r="L18" s="113" t="s">
        <v>21</v>
      </c>
      <c r="M18" s="113" t="s">
        <v>21</v>
      </c>
      <c r="N18" s="113" t="s">
        <v>21</v>
      </c>
      <c r="O18" s="113" t="s">
        <v>21</v>
      </c>
      <c r="P18" s="113" t="s">
        <v>21</v>
      </c>
      <c r="Q18" s="113" t="s">
        <v>21</v>
      </c>
      <c r="R18" s="113" t="s">
        <v>21</v>
      </c>
      <c r="S18" s="96" t="s">
        <v>224</v>
      </c>
      <c r="T18" s="96"/>
      <c r="U18" s="77"/>
      <c r="V18" s="21"/>
    </row>
    <row r="19" spans="1:22" s="51" customFormat="1" ht="56">
      <c r="A19" s="11">
        <v>18</v>
      </c>
      <c r="B19" s="127" t="s">
        <v>147</v>
      </c>
      <c r="C19" s="74" t="s">
        <v>333</v>
      </c>
      <c r="D19" s="129" t="s">
        <v>146</v>
      </c>
      <c r="E19" s="130" t="s">
        <v>148</v>
      </c>
      <c r="F19" s="131" t="s">
        <v>1</v>
      </c>
      <c r="G19" s="132" t="s">
        <v>91</v>
      </c>
      <c r="H19" s="131" t="s">
        <v>10</v>
      </c>
      <c r="I19" s="132"/>
      <c r="J19" s="114" t="s">
        <v>12</v>
      </c>
      <c r="K19" s="113" t="s">
        <v>21</v>
      </c>
      <c r="L19" s="113" t="s">
        <v>21</v>
      </c>
      <c r="M19" s="113" t="s">
        <v>21</v>
      </c>
      <c r="N19" s="113" t="s">
        <v>21</v>
      </c>
      <c r="O19" s="113" t="s">
        <v>21</v>
      </c>
      <c r="P19" s="113" t="s">
        <v>21</v>
      </c>
      <c r="Q19" s="113" t="s">
        <v>21</v>
      </c>
      <c r="R19" s="113" t="s">
        <v>21</v>
      </c>
      <c r="S19" s="129"/>
      <c r="T19" s="129"/>
      <c r="U19" s="159"/>
      <c r="V19" s="52"/>
    </row>
    <row r="20" spans="1:22" s="9" customFormat="1" ht="56">
      <c r="A20" s="11">
        <v>19</v>
      </c>
      <c r="B20" s="124" t="s">
        <v>154</v>
      </c>
      <c r="C20" s="74" t="s">
        <v>330</v>
      </c>
      <c r="D20" s="133" t="s">
        <v>150</v>
      </c>
      <c r="E20" s="134" t="s">
        <v>169</v>
      </c>
      <c r="F20" s="76" t="s">
        <v>1</v>
      </c>
      <c r="G20" s="135" t="s">
        <v>91</v>
      </c>
      <c r="H20" s="74" t="s">
        <v>10</v>
      </c>
      <c r="I20" s="122"/>
      <c r="J20" s="122"/>
      <c r="K20" s="64" t="s">
        <v>12</v>
      </c>
      <c r="L20" s="113" t="s">
        <v>21</v>
      </c>
      <c r="M20" s="113" t="s">
        <v>21</v>
      </c>
      <c r="N20" s="113" t="s">
        <v>21</v>
      </c>
      <c r="O20" s="113" t="s">
        <v>21</v>
      </c>
      <c r="P20" s="113" t="s">
        <v>21</v>
      </c>
      <c r="Q20" s="113" t="s">
        <v>21</v>
      </c>
      <c r="R20" s="113" t="s">
        <v>21</v>
      </c>
      <c r="S20" s="96"/>
      <c r="T20" s="96"/>
      <c r="U20" s="77"/>
      <c r="V20" s="21"/>
    </row>
    <row r="21" spans="1:22" s="9" customFormat="1" ht="56">
      <c r="A21" s="11">
        <v>20</v>
      </c>
      <c r="B21" s="124" t="s">
        <v>153</v>
      </c>
      <c r="C21" s="74" t="s">
        <v>330</v>
      </c>
      <c r="D21" s="133" t="s">
        <v>173</v>
      </c>
      <c r="E21" s="134" t="s">
        <v>169</v>
      </c>
      <c r="F21" s="76" t="s">
        <v>2</v>
      </c>
      <c r="G21" s="135" t="s">
        <v>91</v>
      </c>
      <c r="H21" s="74" t="s">
        <v>10</v>
      </c>
      <c r="I21" s="122"/>
      <c r="J21" s="122"/>
      <c r="K21" s="64" t="s">
        <v>12</v>
      </c>
      <c r="L21" s="113" t="s">
        <v>21</v>
      </c>
      <c r="M21" s="113" t="s">
        <v>21</v>
      </c>
      <c r="N21" s="113" t="s">
        <v>21</v>
      </c>
      <c r="O21" s="113" t="s">
        <v>21</v>
      </c>
      <c r="P21" s="113" t="s">
        <v>21</v>
      </c>
      <c r="Q21" s="113" t="s">
        <v>21</v>
      </c>
      <c r="R21" s="113" t="s">
        <v>21</v>
      </c>
      <c r="S21" s="96"/>
      <c r="T21" s="96"/>
      <c r="U21" s="77"/>
      <c r="V21" s="21"/>
    </row>
    <row r="22" spans="1:22" s="9" customFormat="1" ht="56">
      <c r="A22" s="11">
        <v>21</v>
      </c>
      <c r="B22" s="124" t="s">
        <v>156</v>
      </c>
      <c r="C22" s="74" t="s">
        <v>330</v>
      </c>
      <c r="D22" s="133" t="s">
        <v>155</v>
      </c>
      <c r="E22" s="134" t="s">
        <v>169</v>
      </c>
      <c r="F22" s="76" t="s">
        <v>1</v>
      </c>
      <c r="G22" s="135" t="s">
        <v>91</v>
      </c>
      <c r="H22" s="74" t="s">
        <v>10</v>
      </c>
      <c r="I22" s="122"/>
      <c r="J22" s="122"/>
      <c r="K22" s="113" t="s">
        <v>21</v>
      </c>
      <c r="L22" s="113" t="s">
        <v>21</v>
      </c>
      <c r="M22" s="113" t="s">
        <v>21</v>
      </c>
      <c r="N22" s="113" t="s">
        <v>21</v>
      </c>
      <c r="O22" s="113" t="s">
        <v>21</v>
      </c>
      <c r="P22" s="113" t="s">
        <v>21</v>
      </c>
      <c r="Q22" s="113" t="s">
        <v>21</v>
      </c>
      <c r="R22" s="113" t="s">
        <v>21</v>
      </c>
      <c r="S22" s="96"/>
      <c r="T22" s="96"/>
      <c r="U22" s="77"/>
      <c r="V22" s="21"/>
    </row>
    <row r="23" spans="1:22" s="9" customFormat="1" ht="56">
      <c r="A23" s="11">
        <v>22</v>
      </c>
      <c r="B23" s="124" t="s">
        <v>152</v>
      </c>
      <c r="C23" s="74" t="s">
        <v>330</v>
      </c>
      <c r="D23" s="133" t="s">
        <v>151</v>
      </c>
      <c r="E23" s="134" t="s">
        <v>169</v>
      </c>
      <c r="F23" s="76" t="s">
        <v>2</v>
      </c>
      <c r="G23" s="135" t="s">
        <v>91</v>
      </c>
      <c r="H23" s="74" t="s">
        <v>10</v>
      </c>
      <c r="I23" s="122"/>
      <c r="J23" s="122"/>
      <c r="K23" s="64" t="s">
        <v>12</v>
      </c>
      <c r="L23" s="113" t="s">
        <v>21</v>
      </c>
      <c r="M23" s="113" t="s">
        <v>21</v>
      </c>
      <c r="N23" s="113" t="s">
        <v>21</v>
      </c>
      <c r="O23" s="113" t="s">
        <v>21</v>
      </c>
      <c r="P23" s="113" t="s">
        <v>21</v>
      </c>
      <c r="Q23" s="113" t="s">
        <v>21</v>
      </c>
      <c r="R23" s="113" t="s">
        <v>21</v>
      </c>
      <c r="S23" s="96"/>
      <c r="T23" s="96"/>
      <c r="U23" s="77"/>
      <c r="V23" s="21"/>
    </row>
    <row r="24" spans="1:22" s="33" customFormat="1" ht="124">
      <c r="A24" s="11">
        <v>23</v>
      </c>
      <c r="B24" s="125" t="s">
        <v>162</v>
      </c>
      <c r="C24" s="74" t="s">
        <v>328</v>
      </c>
      <c r="D24" s="136" t="s">
        <v>161</v>
      </c>
      <c r="E24" s="78" t="s">
        <v>169</v>
      </c>
      <c r="F24" s="78" t="s">
        <v>2</v>
      </c>
      <c r="G24" s="76" t="s">
        <v>91</v>
      </c>
      <c r="H24" s="74" t="s">
        <v>10</v>
      </c>
      <c r="I24" s="122"/>
      <c r="J24" s="122"/>
      <c r="K24" s="114" t="s">
        <v>23</v>
      </c>
      <c r="L24" s="114" t="s">
        <v>23</v>
      </c>
      <c r="M24" s="114" t="s">
        <v>22</v>
      </c>
      <c r="N24" s="114" t="s">
        <v>22</v>
      </c>
      <c r="O24" s="114" t="s">
        <v>22</v>
      </c>
      <c r="P24" s="114" t="s">
        <v>22</v>
      </c>
      <c r="Q24" s="114" t="s">
        <v>22</v>
      </c>
      <c r="R24" s="114" t="s">
        <v>22</v>
      </c>
      <c r="S24" s="72" t="s">
        <v>250</v>
      </c>
      <c r="T24" s="72" t="s">
        <v>275</v>
      </c>
      <c r="U24" s="79"/>
    </row>
    <row r="25" spans="1:22" s="9" customFormat="1" ht="56">
      <c r="A25" s="11">
        <v>24</v>
      </c>
      <c r="B25" s="124" t="s">
        <v>164</v>
      </c>
      <c r="C25" s="74" t="s">
        <v>330</v>
      </c>
      <c r="D25" s="133" t="s">
        <v>163</v>
      </c>
      <c r="E25" s="134" t="s">
        <v>169</v>
      </c>
      <c r="F25" s="76" t="s">
        <v>2</v>
      </c>
      <c r="G25" s="135" t="s">
        <v>91</v>
      </c>
      <c r="H25" s="74" t="s">
        <v>10</v>
      </c>
      <c r="I25" s="122"/>
      <c r="J25" s="122"/>
      <c r="K25" s="64" t="s">
        <v>12</v>
      </c>
      <c r="L25" s="113" t="s">
        <v>21</v>
      </c>
      <c r="M25" s="113" t="s">
        <v>21</v>
      </c>
      <c r="N25" s="113" t="s">
        <v>21</v>
      </c>
      <c r="O25" s="113" t="s">
        <v>21</v>
      </c>
      <c r="P25" s="113" t="s">
        <v>21</v>
      </c>
      <c r="Q25" s="113" t="s">
        <v>21</v>
      </c>
      <c r="R25" s="113" t="s">
        <v>21</v>
      </c>
      <c r="S25" s="96"/>
      <c r="T25" s="96"/>
      <c r="U25" s="77"/>
      <c r="V25" s="21"/>
    </row>
    <row r="26" spans="1:22" s="9" customFormat="1" ht="56">
      <c r="A26" s="11">
        <v>25</v>
      </c>
      <c r="B26" s="124" t="s">
        <v>158</v>
      </c>
      <c r="C26" s="74" t="s">
        <v>329</v>
      </c>
      <c r="D26" s="133" t="s">
        <v>157</v>
      </c>
      <c r="E26" s="134" t="s">
        <v>169</v>
      </c>
      <c r="F26" s="74" t="s">
        <v>338</v>
      </c>
      <c r="G26" s="135" t="s">
        <v>91</v>
      </c>
      <c r="H26" s="74" t="s">
        <v>10</v>
      </c>
      <c r="I26" s="122"/>
      <c r="J26" s="122"/>
      <c r="K26" s="64" t="s">
        <v>12</v>
      </c>
      <c r="L26" s="113" t="s">
        <v>21</v>
      </c>
      <c r="M26" s="113" t="s">
        <v>21</v>
      </c>
      <c r="N26" s="113" t="s">
        <v>21</v>
      </c>
      <c r="O26" s="113" t="s">
        <v>21</v>
      </c>
      <c r="P26" s="113" t="s">
        <v>21</v>
      </c>
      <c r="Q26" s="113" t="s">
        <v>21</v>
      </c>
      <c r="R26" s="113" t="s">
        <v>21</v>
      </c>
      <c r="S26" s="96"/>
      <c r="T26" s="96"/>
      <c r="U26" s="77"/>
      <c r="V26" s="21"/>
    </row>
    <row r="27" spans="1:22" s="9" customFormat="1" ht="56">
      <c r="A27" s="11">
        <v>26</v>
      </c>
      <c r="B27" s="124" t="s">
        <v>160</v>
      </c>
      <c r="C27" s="74" t="s">
        <v>329</v>
      </c>
      <c r="D27" s="133" t="s">
        <v>159</v>
      </c>
      <c r="E27" s="134" t="s">
        <v>231</v>
      </c>
      <c r="F27" s="74" t="s">
        <v>338</v>
      </c>
      <c r="G27" s="135" t="s">
        <v>91</v>
      </c>
      <c r="H27" s="74" t="s">
        <v>10</v>
      </c>
      <c r="I27" s="122"/>
      <c r="J27" s="122"/>
      <c r="K27" s="114" t="s">
        <v>23</v>
      </c>
      <c r="L27" s="113" t="s">
        <v>21</v>
      </c>
      <c r="M27" s="113" t="s">
        <v>21</v>
      </c>
      <c r="N27" s="113" t="s">
        <v>21</v>
      </c>
      <c r="O27" s="113" t="s">
        <v>21</v>
      </c>
      <c r="P27" s="113" t="s">
        <v>21</v>
      </c>
      <c r="Q27" s="113" t="s">
        <v>21</v>
      </c>
      <c r="R27" s="113" t="s">
        <v>21</v>
      </c>
      <c r="S27" s="96"/>
      <c r="T27" s="96"/>
      <c r="U27" s="77"/>
      <c r="V27" s="21"/>
    </row>
    <row r="28" spans="1:22" s="9" customFormat="1" ht="56">
      <c r="A28" s="11">
        <v>27</v>
      </c>
      <c r="B28" s="124" t="s">
        <v>166</v>
      </c>
      <c r="C28" s="74" t="s">
        <v>330</v>
      </c>
      <c r="D28" s="133" t="s">
        <v>165</v>
      </c>
      <c r="E28" s="134" t="s">
        <v>169</v>
      </c>
      <c r="F28" s="76" t="s">
        <v>1</v>
      </c>
      <c r="G28" s="135" t="s">
        <v>91</v>
      </c>
      <c r="H28" s="74" t="s">
        <v>10</v>
      </c>
      <c r="I28" s="122"/>
      <c r="J28" s="122"/>
      <c r="K28" s="113" t="s">
        <v>21</v>
      </c>
      <c r="L28" s="113" t="s">
        <v>21</v>
      </c>
      <c r="M28" s="113" t="s">
        <v>21</v>
      </c>
      <c r="N28" s="113" t="s">
        <v>21</v>
      </c>
      <c r="O28" s="113" t="s">
        <v>21</v>
      </c>
      <c r="P28" s="113" t="s">
        <v>21</v>
      </c>
      <c r="Q28" s="113" t="s">
        <v>21</v>
      </c>
      <c r="R28" s="113" t="s">
        <v>21</v>
      </c>
      <c r="S28" s="96"/>
      <c r="T28" s="96"/>
      <c r="U28" s="77"/>
      <c r="V28" s="21" t="s">
        <v>499</v>
      </c>
    </row>
    <row r="29" spans="1:22" s="18" customFormat="1" ht="56">
      <c r="A29" s="11">
        <v>28</v>
      </c>
      <c r="B29" s="137" t="s">
        <v>167</v>
      </c>
      <c r="C29" s="74" t="s">
        <v>330</v>
      </c>
      <c r="D29" s="138" t="s">
        <v>168</v>
      </c>
      <c r="E29" s="139" t="s">
        <v>169</v>
      </c>
      <c r="F29" s="140" t="s">
        <v>2</v>
      </c>
      <c r="G29" s="141" t="s">
        <v>91</v>
      </c>
      <c r="H29" s="142" t="s">
        <v>10</v>
      </c>
      <c r="I29" s="143"/>
      <c r="J29" s="143"/>
      <c r="K29" s="64" t="s">
        <v>12</v>
      </c>
      <c r="L29" s="113" t="s">
        <v>21</v>
      </c>
      <c r="M29" s="113" t="s">
        <v>21</v>
      </c>
      <c r="N29" s="113" t="s">
        <v>21</v>
      </c>
      <c r="O29" s="113" t="s">
        <v>21</v>
      </c>
      <c r="P29" s="113" t="s">
        <v>21</v>
      </c>
      <c r="Q29" s="113" t="s">
        <v>21</v>
      </c>
      <c r="R29" s="113" t="s">
        <v>21</v>
      </c>
      <c r="S29" s="144" t="s">
        <v>226</v>
      </c>
      <c r="T29" s="144"/>
      <c r="U29" s="160"/>
      <c r="V29" s="21" t="s">
        <v>10</v>
      </c>
    </row>
    <row r="30" spans="1:22" s="18" customFormat="1" ht="56">
      <c r="A30" s="11">
        <v>29</v>
      </c>
      <c r="B30" s="137" t="s">
        <v>175</v>
      </c>
      <c r="C30" s="74" t="s">
        <v>334</v>
      </c>
      <c r="D30" s="144" t="s">
        <v>170</v>
      </c>
      <c r="E30" s="145" t="s">
        <v>169</v>
      </c>
      <c r="F30" s="142" t="s">
        <v>2</v>
      </c>
      <c r="G30" s="144" t="s">
        <v>91</v>
      </c>
      <c r="H30" s="142" t="s">
        <v>10</v>
      </c>
      <c r="I30" s="143"/>
      <c r="J30" s="143"/>
      <c r="K30" s="113" t="s">
        <v>21</v>
      </c>
      <c r="L30" s="113" t="s">
        <v>21</v>
      </c>
      <c r="M30" s="113" t="s">
        <v>21</v>
      </c>
      <c r="N30" s="113" t="s">
        <v>21</v>
      </c>
      <c r="O30" s="113" t="s">
        <v>21</v>
      </c>
      <c r="P30" s="113" t="s">
        <v>21</v>
      </c>
      <c r="Q30" s="113" t="s">
        <v>21</v>
      </c>
      <c r="R30" s="113" t="s">
        <v>21</v>
      </c>
      <c r="S30" s="144"/>
      <c r="T30" s="144"/>
      <c r="U30" s="160"/>
      <c r="V30" s="21" t="s">
        <v>499</v>
      </c>
    </row>
    <row r="31" spans="1:22" s="16" customFormat="1" ht="56">
      <c r="A31" s="11">
        <v>30</v>
      </c>
      <c r="B31" s="137" t="s">
        <v>180</v>
      </c>
      <c r="C31" s="74" t="s">
        <v>335</v>
      </c>
      <c r="D31" s="129" t="s">
        <v>179</v>
      </c>
      <c r="E31" s="146" t="s">
        <v>169</v>
      </c>
      <c r="F31" s="131" t="s">
        <v>2</v>
      </c>
      <c r="G31" s="129" t="s">
        <v>91</v>
      </c>
      <c r="H31" s="131" t="s">
        <v>10</v>
      </c>
      <c r="I31" s="132"/>
      <c r="J31" s="132"/>
      <c r="K31" s="64" t="s">
        <v>12</v>
      </c>
      <c r="L31" s="113" t="s">
        <v>21</v>
      </c>
      <c r="M31" s="113" t="s">
        <v>21</v>
      </c>
      <c r="N31" s="113" t="s">
        <v>21</v>
      </c>
      <c r="O31" s="113" t="s">
        <v>21</v>
      </c>
      <c r="P31" s="113" t="s">
        <v>21</v>
      </c>
      <c r="Q31" s="113" t="s">
        <v>21</v>
      </c>
      <c r="R31" s="113" t="s">
        <v>21</v>
      </c>
      <c r="S31" s="129" t="s">
        <v>225</v>
      </c>
      <c r="T31" s="129"/>
      <c r="U31" s="161"/>
      <c r="V31" s="22"/>
    </row>
    <row r="32" spans="1:22" s="9" customFormat="1" ht="56">
      <c r="A32" s="11">
        <v>31</v>
      </c>
      <c r="B32" s="137" t="s">
        <v>176</v>
      </c>
      <c r="C32" s="74" t="s">
        <v>334</v>
      </c>
      <c r="D32" s="96" t="s">
        <v>171</v>
      </c>
      <c r="E32" s="147" t="s">
        <v>169</v>
      </c>
      <c r="F32" s="74" t="s">
        <v>2</v>
      </c>
      <c r="G32" s="96" t="s">
        <v>91</v>
      </c>
      <c r="H32" s="74" t="s">
        <v>10</v>
      </c>
      <c r="I32" s="122"/>
      <c r="J32" s="122"/>
      <c r="K32" s="113" t="s">
        <v>21</v>
      </c>
      <c r="L32" s="113" t="s">
        <v>21</v>
      </c>
      <c r="M32" s="113" t="s">
        <v>21</v>
      </c>
      <c r="N32" s="113" t="s">
        <v>21</v>
      </c>
      <c r="O32" s="113" t="s">
        <v>21</v>
      </c>
      <c r="P32" s="113" t="s">
        <v>21</v>
      </c>
      <c r="Q32" s="113" t="s">
        <v>21</v>
      </c>
      <c r="R32" s="113" t="s">
        <v>21</v>
      </c>
      <c r="S32" s="96"/>
      <c r="T32" s="96"/>
      <c r="U32" s="77"/>
      <c r="V32" s="21"/>
    </row>
    <row r="33" spans="1:23" s="9" customFormat="1" ht="56">
      <c r="A33" s="11">
        <v>32</v>
      </c>
      <c r="B33" s="137" t="s">
        <v>178</v>
      </c>
      <c r="C33" s="74" t="s">
        <v>328</v>
      </c>
      <c r="D33" s="96" t="s">
        <v>177</v>
      </c>
      <c r="E33" s="147" t="s">
        <v>169</v>
      </c>
      <c r="F33" s="74" t="s">
        <v>1</v>
      </c>
      <c r="G33" s="96" t="s">
        <v>91</v>
      </c>
      <c r="H33" s="74" t="s">
        <v>10</v>
      </c>
      <c r="I33" s="122"/>
      <c r="J33" s="122"/>
      <c r="K33" s="113" t="s">
        <v>21</v>
      </c>
      <c r="L33" s="113" t="s">
        <v>21</v>
      </c>
      <c r="M33" s="113" t="s">
        <v>21</v>
      </c>
      <c r="N33" s="113" t="s">
        <v>21</v>
      </c>
      <c r="O33" s="113" t="s">
        <v>21</v>
      </c>
      <c r="P33" s="113" t="s">
        <v>21</v>
      </c>
      <c r="Q33" s="113" t="s">
        <v>21</v>
      </c>
      <c r="R33" s="113" t="s">
        <v>21</v>
      </c>
      <c r="S33" s="96"/>
      <c r="T33" s="96"/>
      <c r="U33" s="77"/>
      <c r="V33" s="21"/>
    </row>
    <row r="34" spans="1:23" s="9" customFormat="1" ht="56">
      <c r="A34" s="11">
        <v>33</v>
      </c>
      <c r="B34" s="137" t="s">
        <v>182</v>
      </c>
      <c r="C34" s="74" t="s">
        <v>333</v>
      </c>
      <c r="D34" s="96" t="s">
        <v>181</v>
      </c>
      <c r="E34" s="147" t="s">
        <v>169</v>
      </c>
      <c r="F34" s="74" t="s">
        <v>1</v>
      </c>
      <c r="G34" s="96" t="s">
        <v>91</v>
      </c>
      <c r="H34" s="74" t="s">
        <v>10</v>
      </c>
      <c r="I34" s="122"/>
      <c r="J34" s="122"/>
      <c r="K34" s="64" t="s">
        <v>12</v>
      </c>
      <c r="L34" s="113" t="s">
        <v>21</v>
      </c>
      <c r="M34" s="113" t="s">
        <v>21</v>
      </c>
      <c r="N34" s="113" t="s">
        <v>21</v>
      </c>
      <c r="O34" s="64" t="s">
        <v>12</v>
      </c>
      <c r="P34" s="113" t="s">
        <v>21</v>
      </c>
      <c r="Q34" s="113" t="s">
        <v>21</v>
      </c>
      <c r="R34" s="113" t="s">
        <v>21</v>
      </c>
      <c r="S34" s="96" t="s">
        <v>225</v>
      </c>
      <c r="T34" s="96"/>
      <c r="U34" s="77"/>
      <c r="V34" s="21"/>
    </row>
    <row r="35" spans="1:23" ht="56">
      <c r="A35" s="11">
        <v>34</v>
      </c>
      <c r="B35" s="125" t="s">
        <v>184</v>
      </c>
      <c r="C35" s="74" t="s">
        <v>332</v>
      </c>
      <c r="D35" s="75" t="s">
        <v>183</v>
      </c>
      <c r="E35" s="93" t="s">
        <v>169</v>
      </c>
      <c r="F35" s="72" t="s">
        <v>2</v>
      </c>
      <c r="G35" s="74" t="s">
        <v>91</v>
      </c>
      <c r="H35" s="74" t="s">
        <v>10</v>
      </c>
      <c r="I35" s="122"/>
      <c r="J35" s="122"/>
      <c r="K35" s="64" t="s">
        <v>12</v>
      </c>
      <c r="L35" s="64" t="s">
        <v>12</v>
      </c>
      <c r="M35" s="64" t="s">
        <v>12</v>
      </c>
      <c r="N35" s="83" t="s">
        <v>172</v>
      </c>
      <c r="O35" s="83" t="s">
        <v>172</v>
      </c>
      <c r="P35" s="83" t="s">
        <v>172</v>
      </c>
      <c r="Q35" s="83" t="s">
        <v>172</v>
      </c>
      <c r="R35" s="83" t="s">
        <v>172</v>
      </c>
      <c r="S35" s="72"/>
      <c r="T35" s="72" t="s">
        <v>445</v>
      </c>
      <c r="U35" s="72"/>
    </row>
    <row r="36" spans="1:23" s="9" customFormat="1" ht="56">
      <c r="A36" s="11">
        <v>35</v>
      </c>
      <c r="B36" s="137" t="s">
        <v>185</v>
      </c>
      <c r="C36" s="74" t="s">
        <v>334</v>
      </c>
      <c r="D36" s="96" t="s">
        <v>174</v>
      </c>
      <c r="E36" s="147" t="s">
        <v>169</v>
      </c>
      <c r="F36" s="74" t="s">
        <v>2</v>
      </c>
      <c r="G36" s="96" t="s">
        <v>91</v>
      </c>
      <c r="H36" s="74" t="s">
        <v>10</v>
      </c>
      <c r="I36" s="122"/>
      <c r="J36" s="122"/>
      <c r="K36" s="64" t="s">
        <v>12</v>
      </c>
      <c r="L36" s="113" t="s">
        <v>21</v>
      </c>
      <c r="M36" s="113" t="s">
        <v>21</v>
      </c>
      <c r="N36" s="113" t="s">
        <v>21</v>
      </c>
      <c r="O36" s="113" t="s">
        <v>21</v>
      </c>
      <c r="P36" s="113" t="s">
        <v>21</v>
      </c>
      <c r="Q36" s="113" t="s">
        <v>21</v>
      </c>
      <c r="R36" s="113" t="s">
        <v>21</v>
      </c>
      <c r="S36" s="96" t="s">
        <v>237</v>
      </c>
      <c r="T36" s="96"/>
      <c r="U36" s="77"/>
      <c r="V36" s="21"/>
    </row>
    <row r="37" spans="1:23" s="20" customFormat="1" ht="56">
      <c r="A37" s="11">
        <v>36</v>
      </c>
      <c r="B37" s="137" t="s">
        <v>187</v>
      </c>
      <c r="C37" s="74" t="s">
        <v>334</v>
      </c>
      <c r="D37" s="96" t="s">
        <v>186</v>
      </c>
      <c r="E37" s="147" t="s">
        <v>169</v>
      </c>
      <c r="F37" s="74" t="s">
        <v>2</v>
      </c>
      <c r="G37" s="96" t="s">
        <v>91</v>
      </c>
      <c r="H37" s="74" t="s">
        <v>10</v>
      </c>
      <c r="I37" s="122"/>
      <c r="J37" s="122"/>
      <c r="K37" s="64" t="s">
        <v>12</v>
      </c>
      <c r="L37" s="64" t="s">
        <v>12</v>
      </c>
      <c r="M37" s="64" t="s">
        <v>12</v>
      </c>
      <c r="N37" s="113" t="s">
        <v>21</v>
      </c>
      <c r="O37" s="113" t="s">
        <v>21</v>
      </c>
      <c r="P37" s="113" t="s">
        <v>21</v>
      </c>
      <c r="Q37" s="113" t="s">
        <v>21</v>
      </c>
      <c r="R37" s="113" t="s">
        <v>21</v>
      </c>
      <c r="S37" s="96" t="s">
        <v>236</v>
      </c>
      <c r="T37" s="96" t="s">
        <v>474</v>
      </c>
      <c r="U37" s="122"/>
      <c r="V37" s="17"/>
    </row>
    <row r="38" spans="1:23" ht="72.5">
      <c r="A38" s="23">
        <v>37</v>
      </c>
      <c r="B38" s="125" t="s">
        <v>189</v>
      </c>
      <c r="C38" s="74" t="s">
        <v>334</v>
      </c>
      <c r="D38" s="75" t="s">
        <v>188</v>
      </c>
      <c r="E38" s="93" t="s">
        <v>169</v>
      </c>
      <c r="F38" s="72" t="s">
        <v>1</v>
      </c>
      <c r="G38" s="74" t="s">
        <v>91</v>
      </c>
      <c r="H38" s="74" t="s">
        <v>10</v>
      </c>
      <c r="I38" s="122"/>
      <c r="J38" s="122"/>
      <c r="K38" s="64" t="s">
        <v>12</v>
      </c>
      <c r="L38" s="64" t="s">
        <v>12</v>
      </c>
      <c r="M38" s="64" t="s">
        <v>12</v>
      </c>
      <c r="N38" s="64" t="s">
        <v>12</v>
      </c>
      <c r="O38" s="64" t="s">
        <v>12</v>
      </c>
      <c r="P38" s="113" t="s">
        <v>21</v>
      </c>
      <c r="Q38" s="113" t="s">
        <v>21</v>
      </c>
      <c r="R38" s="113" t="s">
        <v>21</v>
      </c>
      <c r="S38" s="148" t="s">
        <v>475</v>
      </c>
      <c r="T38" s="148" t="s">
        <v>476</v>
      </c>
      <c r="U38" s="72"/>
    </row>
    <row r="39" spans="1:23" s="9" customFormat="1" ht="56">
      <c r="A39" s="11">
        <v>38</v>
      </c>
      <c r="B39" s="137" t="s">
        <v>191</v>
      </c>
      <c r="C39" s="74" t="s">
        <v>328</v>
      </c>
      <c r="D39" s="96" t="s">
        <v>190</v>
      </c>
      <c r="E39" s="147" t="s">
        <v>169</v>
      </c>
      <c r="F39" s="74" t="s">
        <v>1</v>
      </c>
      <c r="G39" s="96" t="s">
        <v>91</v>
      </c>
      <c r="H39" s="74" t="s">
        <v>10</v>
      </c>
      <c r="I39" s="122"/>
      <c r="J39" s="122"/>
      <c r="K39" s="113" t="s">
        <v>21</v>
      </c>
      <c r="L39" s="113" t="s">
        <v>21</v>
      </c>
      <c r="M39" s="113" t="s">
        <v>21</v>
      </c>
      <c r="N39" s="113" t="s">
        <v>21</v>
      </c>
      <c r="O39" s="113" t="s">
        <v>21</v>
      </c>
      <c r="P39" s="113" t="s">
        <v>21</v>
      </c>
      <c r="Q39" s="113" t="s">
        <v>21</v>
      </c>
      <c r="R39" s="113" t="s">
        <v>21</v>
      </c>
      <c r="S39" s="96"/>
      <c r="T39" s="96"/>
      <c r="U39" s="77"/>
      <c r="V39" s="21"/>
    </row>
    <row r="40" spans="1:23" s="9" customFormat="1" ht="56">
      <c r="A40" s="11">
        <v>39</v>
      </c>
      <c r="B40" s="137" t="s">
        <v>193</v>
      </c>
      <c r="C40" s="74" t="s">
        <v>330</v>
      </c>
      <c r="D40" s="96" t="s">
        <v>192</v>
      </c>
      <c r="E40" s="147" t="s">
        <v>169</v>
      </c>
      <c r="F40" s="74" t="s">
        <v>1</v>
      </c>
      <c r="G40" s="96" t="s">
        <v>91</v>
      </c>
      <c r="H40" s="74" t="s">
        <v>10</v>
      </c>
      <c r="I40" s="122"/>
      <c r="J40" s="122"/>
      <c r="K40" s="113" t="s">
        <v>21</v>
      </c>
      <c r="L40" s="113" t="s">
        <v>21</v>
      </c>
      <c r="M40" s="113" t="s">
        <v>21</v>
      </c>
      <c r="N40" s="113" t="s">
        <v>21</v>
      </c>
      <c r="O40" s="113" t="s">
        <v>21</v>
      </c>
      <c r="P40" s="113" t="s">
        <v>21</v>
      </c>
      <c r="Q40" s="113" t="s">
        <v>21</v>
      </c>
      <c r="R40" s="113" t="s">
        <v>21</v>
      </c>
      <c r="S40" s="96" t="s">
        <v>226</v>
      </c>
      <c r="T40" s="96"/>
      <c r="U40" s="77"/>
      <c r="V40" s="21"/>
    </row>
    <row r="41" spans="1:23" s="9" customFormat="1" ht="56">
      <c r="A41" s="11">
        <v>40</v>
      </c>
      <c r="B41" s="137" t="s">
        <v>194</v>
      </c>
      <c r="C41" s="74" t="s">
        <v>330</v>
      </c>
      <c r="D41" s="96" t="s">
        <v>336</v>
      </c>
      <c r="E41" s="147" t="s">
        <v>169</v>
      </c>
      <c r="F41" s="74" t="s">
        <v>1</v>
      </c>
      <c r="G41" s="96" t="s">
        <v>91</v>
      </c>
      <c r="H41" s="74" t="s">
        <v>10</v>
      </c>
      <c r="I41" s="122"/>
      <c r="J41" s="122"/>
      <c r="K41" s="113" t="s">
        <v>21</v>
      </c>
      <c r="L41" s="113" t="s">
        <v>21</v>
      </c>
      <c r="M41" s="113" t="s">
        <v>21</v>
      </c>
      <c r="N41" s="113" t="s">
        <v>21</v>
      </c>
      <c r="O41" s="113" t="s">
        <v>21</v>
      </c>
      <c r="P41" s="113" t="s">
        <v>21</v>
      </c>
      <c r="Q41" s="113" t="s">
        <v>21</v>
      </c>
      <c r="R41" s="113" t="s">
        <v>21</v>
      </c>
      <c r="S41" s="96" t="s">
        <v>226</v>
      </c>
      <c r="T41" s="96"/>
      <c r="U41" s="77"/>
      <c r="V41" s="21"/>
    </row>
    <row r="42" spans="1:23" s="9" customFormat="1" ht="56">
      <c r="A42" s="11">
        <v>41</v>
      </c>
      <c r="B42" s="137" t="s">
        <v>196</v>
      </c>
      <c r="C42" s="74" t="s">
        <v>330</v>
      </c>
      <c r="D42" s="96" t="s">
        <v>195</v>
      </c>
      <c r="E42" s="147" t="s">
        <v>169</v>
      </c>
      <c r="F42" s="74" t="s">
        <v>1</v>
      </c>
      <c r="G42" s="96" t="s">
        <v>91</v>
      </c>
      <c r="H42" s="74" t="s">
        <v>10</v>
      </c>
      <c r="I42" s="122"/>
      <c r="J42" s="122"/>
      <c r="K42" s="113" t="s">
        <v>21</v>
      </c>
      <c r="L42" s="113" t="s">
        <v>21</v>
      </c>
      <c r="M42" s="113" t="s">
        <v>21</v>
      </c>
      <c r="N42" s="113" t="s">
        <v>21</v>
      </c>
      <c r="O42" s="113" t="s">
        <v>21</v>
      </c>
      <c r="P42" s="113" t="s">
        <v>21</v>
      </c>
      <c r="Q42" s="113" t="s">
        <v>21</v>
      </c>
      <c r="R42" s="113" t="s">
        <v>21</v>
      </c>
      <c r="S42" s="96" t="s">
        <v>226</v>
      </c>
      <c r="T42" s="96"/>
      <c r="U42" s="77"/>
      <c r="V42" s="21"/>
    </row>
    <row r="43" spans="1:23" s="33" customFormat="1" ht="93">
      <c r="A43" s="11">
        <v>42</v>
      </c>
      <c r="B43" s="125" t="s">
        <v>229</v>
      </c>
      <c r="C43" s="74" t="s">
        <v>328</v>
      </c>
      <c r="D43" s="75" t="s">
        <v>197</v>
      </c>
      <c r="E43" s="93" t="s">
        <v>169</v>
      </c>
      <c r="F43" s="72" t="s">
        <v>1</v>
      </c>
      <c r="G43" s="74" t="s">
        <v>91</v>
      </c>
      <c r="H43" s="74" t="s">
        <v>10</v>
      </c>
      <c r="I43" s="122"/>
      <c r="J43" s="122"/>
      <c r="K43" s="114" t="s">
        <v>23</v>
      </c>
      <c r="L43" s="126" t="s">
        <v>172</v>
      </c>
      <c r="M43" s="126" t="s">
        <v>172</v>
      </c>
      <c r="N43" s="83" t="s">
        <v>172</v>
      </c>
      <c r="O43" s="83" t="s">
        <v>172</v>
      </c>
      <c r="P43" s="83" t="s">
        <v>172</v>
      </c>
      <c r="Q43" s="83" t="s">
        <v>172</v>
      </c>
      <c r="R43" s="83" t="s">
        <v>172</v>
      </c>
      <c r="S43" s="72" t="s">
        <v>252</v>
      </c>
      <c r="T43" s="72" t="s">
        <v>276</v>
      </c>
      <c r="U43" s="72" t="s">
        <v>508</v>
      </c>
      <c r="V43" s="32"/>
      <c r="W43" s="32"/>
    </row>
    <row r="44" spans="1:23" ht="56">
      <c r="A44" s="23">
        <v>43</v>
      </c>
      <c r="B44" s="125" t="s">
        <v>199</v>
      </c>
      <c r="C44" s="74" t="s">
        <v>331</v>
      </c>
      <c r="D44" s="75" t="s">
        <v>307</v>
      </c>
      <c r="E44" s="93" t="s">
        <v>169</v>
      </c>
      <c r="F44" s="72" t="s">
        <v>2</v>
      </c>
      <c r="G44" s="74" t="s">
        <v>91</v>
      </c>
      <c r="H44" s="74" t="s">
        <v>10</v>
      </c>
      <c r="I44" s="122"/>
      <c r="J44" s="122"/>
      <c r="K44" s="64" t="s">
        <v>12</v>
      </c>
      <c r="L44" s="64" t="s">
        <v>253</v>
      </c>
      <c r="M44" s="64" t="s">
        <v>12</v>
      </c>
      <c r="N44" s="64" t="s">
        <v>12</v>
      </c>
      <c r="O44" s="64" t="s">
        <v>12</v>
      </c>
      <c r="P44" s="113" t="s">
        <v>21</v>
      </c>
      <c r="Q44" s="113" t="s">
        <v>21</v>
      </c>
      <c r="R44" s="113" t="s">
        <v>21</v>
      </c>
      <c r="S44" s="72" t="s">
        <v>294</v>
      </c>
      <c r="T44" s="72"/>
      <c r="U44" s="72"/>
    </row>
    <row r="45" spans="1:23" s="33" customFormat="1" ht="62">
      <c r="A45" s="11">
        <v>44</v>
      </c>
      <c r="B45" s="125" t="s">
        <v>200</v>
      </c>
      <c r="C45" s="74" t="s">
        <v>331</v>
      </c>
      <c r="D45" s="149" t="s">
        <v>198</v>
      </c>
      <c r="E45" s="93" t="s">
        <v>231</v>
      </c>
      <c r="F45" s="72" t="s">
        <v>2</v>
      </c>
      <c r="G45" s="74" t="s">
        <v>91</v>
      </c>
      <c r="H45" s="74" t="s">
        <v>10</v>
      </c>
      <c r="I45" s="122"/>
      <c r="J45" s="122"/>
      <c r="K45" s="64" t="s">
        <v>12</v>
      </c>
      <c r="L45" s="83" t="s">
        <v>172</v>
      </c>
      <c r="M45" s="83" t="s">
        <v>172</v>
      </c>
      <c r="N45" s="83" t="s">
        <v>172</v>
      </c>
      <c r="O45" s="83" t="s">
        <v>172</v>
      </c>
      <c r="P45" s="83" t="s">
        <v>172</v>
      </c>
      <c r="Q45" s="83" t="s">
        <v>172</v>
      </c>
      <c r="R45" s="83" t="s">
        <v>172</v>
      </c>
      <c r="S45" s="72" t="s">
        <v>238</v>
      </c>
      <c r="T45" s="72" t="s">
        <v>278</v>
      </c>
      <c r="U45" s="72"/>
      <c r="V45" s="32"/>
      <c r="W45" s="32"/>
    </row>
    <row r="46" spans="1:23" ht="56">
      <c r="A46" s="11">
        <v>45</v>
      </c>
      <c r="B46" s="125" t="s">
        <v>202</v>
      </c>
      <c r="C46" s="74" t="s">
        <v>332</v>
      </c>
      <c r="D46" s="149" t="s">
        <v>201</v>
      </c>
      <c r="E46" s="93" t="s">
        <v>231</v>
      </c>
      <c r="F46" s="72" t="s">
        <v>2</v>
      </c>
      <c r="G46" s="74" t="s">
        <v>91</v>
      </c>
      <c r="H46" s="74" t="s">
        <v>10</v>
      </c>
      <c r="I46" s="122"/>
      <c r="J46" s="122"/>
      <c r="K46" s="64" t="s">
        <v>12</v>
      </c>
      <c r="L46" s="64" t="s">
        <v>12</v>
      </c>
      <c r="M46" s="64" t="s">
        <v>12</v>
      </c>
      <c r="N46" s="83" t="s">
        <v>172</v>
      </c>
      <c r="O46" s="83" t="s">
        <v>172</v>
      </c>
      <c r="P46" s="83" t="s">
        <v>172</v>
      </c>
      <c r="Q46" s="83" t="s">
        <v>172</v>
      </c>
      <c r="R46" s="83" t="s">
        <v>172</v>
      </c>
      <c r="S46" s="72"/>
      <c r="T46" s="72" t="s">
        <v>292</v>
      </c>
      <c r="U46" s="72"/>
    </row>
    <row r="47" spans="1:23" ht="56">
      <c r="A47" s="11">
        <v>46</v>
      </c>
      <c r="B47" s="125" t="s">
        <v>204</v>
      </c>
      <c r="C47" s="74" t="s">
        <v>328</v>
      </c>
      <c r="D47" s="149" t="s">
        <v>203</v>
      </c>
      <c r="E47" s="93" t="s">
        <v>231</v>
      </c>
      <c r="F47" s="72" t="s">
        <v>2</v>
      </c>
      <c r="G47" s="74" t="s">
        <v>91</v>
      </c>
      <c r="H47" s="74" t="s">
        <v>10</v>
      </c>
      <c r="I47" s="122"/>
      <c r="J47" s="122"/>
      <c r="K47" s="64" t="s">
        <v>12</v>
      </c>
      <c r="L47" s="64" t="s">
        <v>12</v>
      </c>
      <c r="M47" s="64" t="s">
        <v>12</v>
      </c>
      <c r="N47" s="83" t="s">
        <v>172</v>
      </c>
      <c r="O47" s="83" t="s">
        <v>172</v>
      </c>
      <c r="P47" s="83" t="s">
        <v>172</v>
      </c>
      <c r="Q47" s="83" t="s">
        <v>172</v>
      </c>
      <c r="R47" s="83" t="s">
        <v>172</v>
      </c>
      <c r="S47" s="72"/>
      <c r="T47" s="72" t="s">
        <v>354</v>
      </c>
      <c r="U47" s="72"/>
    </row>
    <row r="48" spans="1:23" s="33" customFormat="1" ht="77.5">
      <c r="A48" s="11">
        <v>47</v>
      </c>
      <c r="B48" s="125" t="s">
        <v>233</v>
      </c>
      <c r="C48" s="74" t="s">
        <v>332</v>
      </c>
      <c r="D48" s="75" t="s">
        <v>232</v>
      </c>
      <c r="E48" s="93" t="s">
        <v>231</v>
      </c>
      <c r="F48" s="72" t="s">
        <v>2</v>
      </c>
      <c r="G48" s="74" t="s">
        <v>91</v>
      </c>
      <c r="H48" s="74" t="s">
        <v>10</v>
      </c>
      <c r="I48" s="122"/>
      <c r="J48" s="122"/>
      <c r="K48" s="64" t="s">
        <v>12</v>
      </c>
      <c r="L48" s="114" t="s">
        <v>23</v>
      </c>
      <c r="M48" s="114" t="s">
        <v>22</v>
      </c>
      <c r="N48" s="83" t="s">
        <v>172</v>
      </c>
      <c r="O48" s="83" t="s">
        <v>172</v>
      </c>
      <c r="P48" s="83" t="s">
        <v>172</v>
      </c>
      <c r="Q48" s="83" t="s">
        <v>172</v>
      </c>
      <c r="R48" s="83" t="s">
        <v>172</v>
      </c>
      <c r="S48" s="72"/>
      <c r="T48" s="72" t="s">
        <v>279</v>
      </c>
      <c r="U48" s="79"/>
    </row>
    <row r="49" spans="1:23" ht="56">
      <c r="A49" s="11">
        <v>48</v>
      </c>
      <c r="B49" s="125" t="s">
        <v>270</v>
      </c>
      <c r="C49" s="74" t="s">
        <v>332</v>
      </c>
      <c r="D49" s="149" t="s">
        <v>205</v>
      </c>
      <c r="E49" s="93" t="s">
        <v>231</v>
      </c>
      <c r="F49" s="72" t="s">
        <v>1</v>
      </c>
      <c r="G49" s="74" t="s">
        <v>91</v>
      </c>
      <c r="H49" s="74" t="s">
        <v>10</v>
      </c>
      <c r="I49" s="122"/>
      <c r="J49" s="122"/>
      <c r="K49" s="64" t="s">
        <v>12</v>
      </c>
      <c r="L49" s="64" t="s">
        <v>12</v>
      </c>
      <c r="M49" s="64" t="s">
        <v>12</v>
      </c>
      <c r="N49" s="83" t="s">
        <v>172</v>
      </c>
      <c r="O49" s="83" t="s">
        <v>172</v>
      </c>
      <c r="P49" s="83" t="s">
        <v>172</v>
      </c>
      <c r="Q49" s="83" t="s">
        <v>172</v>
      </c>
      <c r="R49" s="83" t="s">
        <v>172</v>
      </c>
      <c r="S49" s="72"/>
      <c r="T49" s="72" t="s">
        <v>292</v>
      </c>
      <c r="U49" s="72"/>
    </row>
    <row r="50" spans="1:23" s="33" customFormat="1" ht="77.5">
      <c r="A50" s="11">
        <v>49</v>
      </c>
      <c r="B50" s="125" t="s">
        <v>259</v>
      </c>
      <c r="C50" s="74" t="s">
        <v>334</v>
      </c>
      <c r="D50" s="150" t="s">
        <v>222</v>
      </c>
      <c r="E50" s="93" t="s">
        <v>231</v>
      </c>
      <c r="F50" s="72" t="s">
        <v>3</v>
      </c>
      <c r="G50" s="74" t="s">
        <v>91</v>
      </c>
      <c r="H50" s="74" t="s">
        <v>10</v>
      </c>
      <c r="I50" s="122"/>
      <c r="J50" s="122"/>
      <c r="K50" s="64" t="s">
        <v>12</v>
      </c>
      <c r="L50" s="83" t="s">
        <v>172</v>
      </c>
      <c r="M50" s="83" t="s">
        <v>172</v>
      </c>
      <c r="N50" s="83" t="s">
        <v>172</v>
      </c>
      <c r="O50" s="83" t="s">
        <v>172</v>
      </c>
      <c r="P50" s="83" t="s">
        <v>172</v>
      </c>
      <c r="Q50" s="83" t="s">
        <v>172</v>
      </c>
      <c r="R50" s="83" t="s">
        <v>172</v>
      </c>
      <c r="S50" s="72" t="s">
        <v>239</v>
      </c>
      <c r="T50" s="72" t="s">
        <v>280</v>
      </c>
      <c r="U50" s="72" t="s">
        <v>384</v>
      </c>
      <c r="V50" s="32"/>
      <c r="W50" s="32"/>
    </row>
    <row r="51" spans="1:23" s="33" customFormat="1" ht="56">
      <c r="A51" s="11">
        <v>50</v>
      </c>
      <c r="B51" s="125" t="s">
        <v>261</v>
      </c>
      <c r="C51" s="74" t="s">
        <v>332</v>
      </c>
      <c r="D51" s="75" t="s">
        <v>260</v>
      </c>
      <c r="E51" s="93" t="s">
        <v>231</v>
      </c>
      <c r="F51" s="72" t="s">
        <v>1</v>
      </c>
      <c r="G51" s="74" t="s">
        <v>91</v>
      </c>
      <c r="H51" s="74" t="s">
        <v>10</v>
      </c>
      <c r="I51" s="122"/>
      <c r="J51" s="122"/>
      <c r="K51" s="64" t="s">
        <v>12</v>
      </c>
      <c r="L51" s="126" t="s">
        <v>172</v>
      </c>
      <c r="M51" s="126" t="s">
        <v>172</v>
      </c>
      <c r="N51" s="83" t="s">
        <v>172</v>
      </c>
      <c r="O51" s="83" t="s">
        <v>172</v>
      </c>
      <c r="P51" s="83" t="s">
        <v>172</v>
      </c>
      <c r="Q51" s="83" t="s">
        <v>172</v>
      </c>
      <c r="R51" s="83" t="s">
        <v>172</v>
      </c>
      <c r="S51" s="72" t="s">
        <v>252</v>
      </c>
      <c r="T51" s="72" t="s">
        <v>281</v>
      </c>
      <c r="U51" s="158" t="s">
        <v>277</v>
      </c>
      <c r="W51" s="32"/>
    </row>
    <row r="52" spans="1:23" s="33" customFormat="1" ht="62">
      <c r="A52" s="11">
        <v>51</v>
      </c>
      <c r="B52" s="125" t="s">
        <v>235</v>
      </c>
      <c r="C52" s="74" t="s">
        <v>332</v>
      </c>
      <c r="D52" s="75" t="s">
        <v>234</v>
      </c>
      <c r="E52" s="93" t="s">
        <v>169</v>
      </c>
      <c r="F52" s="72" t="s">
        <v>2</v>
      </c>
      <c r="G52" s="74" t="s">
        <v>91</v>
      </c>
      <c r="H52" s="74" t="s">
        <v>10</v>
      </c>
      <c r="I52" s="122"/>
      <c r="J52" s="122"/>
      <c r="K52" s="64" t="s">
        <v>12</v>
      </c>
      <c r="L52" s="126" t="s">
        <v>172</v>
      </c>
      <c r="M52" s="126" t="s">
        <v>172</v>
      </c>
      <c r="N52" s="83" t="s">
        <v>172</v>
      </c>
      <c r="O52" s="83" t="s">
        <v>172</v>
      </c>
      <c r="P52" s="83" t="s">
        <v>172</v>
      </c>
      <c r="Q52" s="83" t="s">
        <v>172</v>
      </c>
      <c r="R52" s="83" t="s">
        <v>172</v>
      </c>
      <c r="S52" s="72" t="s">
        <v>252</v>
      </c>
      <c r="T52" s="72" t="s">
        <v>282</v>
      </c>
      <c r="U52" s="32" t="s">
        <v>277</v>
      </c>
      <c r="W52" s="32"/>
    </row>
    <row r="53" spans="1:23" s="9" customFormat="1" ht="56">
      <c r="A53" s="11">
        <v>52</v>
      </c>
      <c r="B53" s="124" t="s">
        <v>160</v>
      </c>
      <c r="C53" s="74" t="s">
        <v>329</v>
      </c>
      <c r="D53" s="133" t="s">
        <v>159</v>
      </c>
      <c r="E53" s="134" t="s">
        <v>230</v>
      </c>
      <c r="F53" s="74" t="s">
        <v>338</v>
      </c>
      <c r="G53" s="135" t="s">
        <v>91</v>
      </c>
      <c r="H53" s="74" t="s">
        <v>10</v>
      </c>
      <c r="I53" s="122"/>
      <c r="J53" s="122"/>
      <c r="K53" s="114" t="s">
        <v>23</v>
      </c>
      <c r="L53" s="113" t="s">
        <v>21</v>
      </c>
      <c r="M53" s="113" t="s">
        <v>21</v>
      </c>
      <c r="N53" s="113" t="s">
        <v>21</v>
      </c>
      <c r="O53" s="113" t="s">
        <v>21</v>
      </c>
      <c r="P53" s="113" t="s">
        <v>21</v>
      </c>
      <c r="Q53" s="113" t="s">
        <v>21</v>
      </c>
      <c r="R53" s="113" t="s">
        <v>21</v>
      </c>
      <c r="S53" s="96" t="s">
        <v>224</v>
      </c>
      <c r="T53" s="96"/>
      <c r="U53" s="77"/>
      <c r="V53" s="21"/>
    </row>
    <row r="54" spans="1:23" s="9" customFormat="1" ht="56">
      <c r="A54" s="11">
        <v>53</v>
      </c>
      <c r="B54" s="96"/>
      <c r="C54" s="74" t="s">
        <v>330</v>
      </c>
      <c r="D54" s="96" t="s">
        <v>240</v>
      </c>
      <c r="E54" s="134" t="s">
        <v>230</v>
      </c>
      <c r="F54" s="74" t="s">
        <v>2</v>
      </c>
      <c r="G54" s="135" t="s">
        <v>91</v>
      </c>
      <c r="H54" s="74" t="s">
        <v>10</v>
      </c>
      <c r="I54" s="122"/>
      <c r="J54" s="122"/>
      <c r="K54" s="123"/>
      <c r="L54" s="64" t="s">
        <v>12</v>
      </c>
      <c r="M54" s="113" t="s">
        <v>21</v>
      </c>
      <c r="N54" s="113" t="s">
        <v>21</v>
      </c>
      <c r="O54" s="113" t="s">
        <v>21</v>
      </c>
      <c r="P54" s="113" t="s">
        <v>21</v>
      </c>
      <c r="Q54" s="113" t="s">
        <v>21</v>
      </c>
      <c r="R54" s="113" t="s">
        <v>21</v>
      </c>
      <c r="S54" s="96" t="s">
        <v>254</v>
      </c>
      <c r="T54" s="96" t="s">
        <v>283</v>
      </c>
      <c r="U54" s="122"/>
      <c r="V54" s="17"/>
      <c r="W54" s="20"/>
    </row>
    <row r="55" spans="1:23" s="15" customFormat="1" ht="56">
      <c r="A55" s="11">
        <v>54</v>
      </c>
      <c r="B55" s="73" t="s">
        <v>321</v>
      </c>
      <c r="C55" s="74" t="s">
        <v>330</v>
      </c>
      <c r="D55" s="87" t="s">
        <v>241</v>
      </c>
      <c r="E55" s="76" t="s">
        <v>230</v>
      </c>
      <c r="F55" s="76" t="s">
        <v>1</v>
      </c>
      <c r="G55" s="76" t="s">
        <v>91</v>
      </c>
      <c r="H55" s="74" t="s">
        <v>10</v>
      </c>
      <c r="I55" s="122"/>
      <c r="J55" s="122"/>
      <c r="K55" s="123"/>
      <c r="L55" s="64" t="s">
        <v>12</v>
      </c>
      <c r="M55" s="113" t="s">
        <v>21</v>
      </c>
      <c r="N55" s="64" t="s">
        <v>12</v>
      </c>
      <c r="O55" s="64" t="s">
        <v>12</v>
      </c>
      <c r="P55" s="113" t="s">
        <v>21</v>
      </c>
      <c r="Q55" s="113" t="s">
        <v>21</v>
      </c>
      <c r="R55" s="113" t="s">
        <v>21</v>
      </c>
      <c r="S55" s="74"/>
      <c r="T55" s="74"/>
      <c r="U55" s="74"/>
      <c r="V55" s="40"/>
      <c r="W55" s="40"/>
    </row>
    <row r="56" spans="1:23" ht="77.5">
      <c r="A56" s="11">
        <v>55</v>
      </c>
      <c r="B56" s="73" t="s">
        <v>246</v>
      </c>
      <c r="C56" s="74" t="s">
        <v>328</v>
      </c>
      <c r="D56" s="149" t="s">
        <v>245</v>
      </c>
      <c r="E56" s="78" t="s">
        <v>230</v>
      </c>
      <c r="F56" s="72" t="s">
        <v>2</v>
      </c>
      <c r="G56" s="76" t="s">
        <v>91</v>
      </c>
      <c r="H56" s="74" t="s">
        <v>10</v>
      </c>
      <c r="I56" s="122"/>
      <c r="J56" s="122"/>
      <c r="K56" s="123"/>
      <c r="L56" s="126" t="s">
        <v>172</v>
      </c>
      <c r="M56" s="64" t="s">
        <v>12</v>
      </c>
      <c r="N56" s="64" t="s">
        <v>12</v>
      </c>
      <c r="O56" s="64" t="s">
        <v>12</v>
      </c>
      <c r="P56" s="113" t="s">
        <v>21</v>
      </c>
      <c r="Q56" s="113" t="s">
        <v>21</v>
      </c>
      <c r="R56" s="113" t="s">
        <v>21</v>
      </c>
      <c r="S56" s="72" t="s">
        <v>247</v>
      </c>
      <c r="T56" s="72"/>
      <c r="U56" s="72"/>
    </row>
    <row r="57" spans="1:23" s="33" customFormat="1" ht="77.5">
      <c r="A57" s="11">
        <v>56</v>
      </c>
      <c r="B57" s="73" t="s">
        <v>262</v>
      </c>
      <c r="C57" s="74" t="s">
        <v>332</v>
      </c>
      <c r="D57" s="75" t="s">
        <v>263</v>
      </c>
      <c r="E57" s="78" t="s">
        <v>230</v>
      </c>
      <c r="F57" s="78" t="s">
        <v>1</v>
      </c>
      <c r="G57" s="76" t="s">
        <v>91</v>
      </c>
      <c r="H57" s="74" t="s">
        <v>10</v>
      </c>
      <c r="I57" s="122"/>
      <c r="J57" s="122"/>
      <c r="K57" s="123"/>
      <c r="L57" s="126" t="s">
        <v>172</v>
      </c>
      <c r="M57" s="126" t="s">
        <v>172</v>
      </c>
      <c r="N57" s="83" t="s">
        <v>172</v>
      </c>
      <c r="O57" s="83" t="s">
        <v>172</v>
      </c>
      <c r="P57" s="83" t="s">
        <v>172</v>
      </c>
      <c r="Q57" s="83" t="s">
        <v>172</v>
      </c>
      <c r="R57" s="83" t="s">
        <v>172</v>
      </c>
      <c r="S57" s="72" t="s">
        <v>243</v>
      </c>
      <c r="T57" s="72"/>
      <c r="U57" s="72"/>
      <c r="V57" s="32" t="s">
        <v>382</v>
      </c>
      <c r="W57" s="32"/>
    </row>
    <row r="58" spans="1:23" s="33" customFormat="1" ht="56">
      <c r="A58" s="11">
        <v>57</v>
      </c>
      <c r="B58" s="73" t="s">
        <v>264</v>
      </c>
      <c r="C58" s="74" t="s">
        <v>332</v>
      </c>
      <c r="D58" s="75" t="s">
        <v>244</v>
      </c>
      <c r="E58" s="78" t="s">
        <v>230</v>
      </c>
      <c r="F58" s="78" t="s">
        <v>1</v>
      </c>
      <c r="G58" s="76" t="s">
        <v>91</v>
      </c>
      <c r="H58" s="74" t="s">
        <v>10</v>
      </c>
      <c r="I58" s="122"/>
      <c r="J58" s="122"/>
      <c r="K58" s="123"/>
      <c r="L58" s="126" t="s">
        <v>172</v>
      </c>
      <c r="M58" s="126" t="s">
        <v>172</v>
      </c>
      <c r="N58" s="83" t="s">
        <v>172</v>
      </c>
      <c r="O58" s="83" t="s">
        <v>172</v>
      </c>
      <c r="P58" s="83" t="s">
        <v>172</v>
      </c>
      <c r="Q58" s="83" t="s">
        <v>172</v>
      </c>
      <c r="R58" s="83" t="s">
        <v>172</v>
      </c>
      <c r="S58" s="72" t="s">
        <v>243</v>
      </c>
      <c r="T58" s="72"/>
      <c r="U58" s="72"/>
      <c r="V58" s="32" t="s">
        <v>277</v>
      </c>
      <c r="W58" s="32"/>
    </row>
    <row r="59" spans="1:23" s="33" customFormat="1" ht="56">
      <c r="A59" s="11">
        <v>58</v>
      </c>
      <c r="B59" s="73" t="s">
        <v>265</v>
      </c>
      <c r="C59" s="74" t="s">
        <v>332</v>
      </c>
      <c r="D59" s="75" t="s">
        <v>248</v>
      </c>
      <c r="E59" s="78" t="s">
        <v>230</v>
      </c>
      <c r="F59" s="78" t="s">
        <v>1</v>
      </c>
      <c r="G59" s="76" t="s">
        <v>91</v>
      </c>
      <c r="H59" s="74" t="s">
        <v>10</v>
      </c>
      <c r="I59" s="122"/>
      <c r="J59" s="122"/>
      <c r="K59" s="123"/>
      <c r="L59" s="126" t="s">
        <v>172</v>
      </c>
      <c r="M59" s="126" t="s">
        <v>172</v>
      </c>
      <c r="N59" s="83" t="s">
        <v>172</v>
      </c>
      <c r="O59" s="83" t="s">
        <v>172</v>
      </c>
      <c r="P59" s="83" t="s">
        <v>172</v>
      </c>
      <c r="Q59" s="83" t="s">
        <v>172</v>
      </c>
      <c r="R59" s="83" t="s">
        <v>172</v>
      </c>
      <c r="S59" s="72" t="s">
        <v>243</v>
      </c>
      <c r="T59" s="72"/>
      <c r="U59" s="72"/>
      <c r="V59" s="32" t="s">
        <v>277</v>
      </c>
      <c r="W59" s="32"/>
    </row>
    <row r="60" spans="1:23" s="33" customFormat="1" ht="77.5">
      <c r="A60" s="11">
        <v>59</v>
      </c>
      <c r="B60" s="73" t="s">
        <v>267</v>
      </c>
      <c r="C60" s="74" t="s">
        <v>332</v>
      </c>
      <c r="D60" s="75" t="s">
        <v>266</v>
      </c>
      <c r="E60" s="78" t="s">
        <v>230</v>
      </c>
      <c r="F60" s="78" t="s">
        <v>1</v>
      </c>
      <c r="G60" s="76" t="s">
        <v>91</v>
      </c>
      <c r="H60" s="74" t="s">
        <v>10</v>
      </c>
      <c r="I60" s="122"/>
      <c r="J60" s="122"/>
      <c r="K60" s="123"/>
      <c r="L60" s="126" t="s">
        <v>172</v>
      </c>
      <c r="M60" s="126" t="s">
        <v>172</v>
      </c>
      <c r="N60" s="83" t="s">
        <v>172</v>
      </c>
      <c r="O60" s="83" t="s">
        <v>172</v>
      </c>
      <c r="P60" s="83" t="s">
        <v>172</v>
      </c>
      <c r="Q60" s="83" t="s">
        <v>172</v>
      </c>
      <c r="R60" s="83" t="s">
        <v>172</v>
      </c>
      <c r="S60" s="72" t="s">
        <v>255</v>
      </c>
      <c r="T60" s="72" t="s">
        <v>284</v>
      </c>
      <c r="U60" s="72" t="s">
        <v>380</v>
      </c>
      <c r="V60" s="32" t="s">
        <v>256</v>
      </c>
      <c r="W60" s="32"/>
    </row>
    <row r="61" spans="1:23" s="33" customFormat="1" ht="124">
      <c r="A61" s="11">
        <v>60</v>
      </c>
      <c r="B61" s="73" t="s">
        <v>269</v>
      </c>
      <c r="C61" s="74" t="s">
        <v>332</v>
      </c>
      <c r="D61" s="75" t="s">
        <v>506</v>
      </c>
      <c r="E61" s="78" t="s">
        <v>230</v>
      </c>
      <c r="F61" s="78" t="s">
        <v>1</v>
      </c>
      <c r="G61" s="76" t="s">
        <v>91</v>
      </c>
      <c r="H61" s="74" t="s">
        <v>10</v>
      </c>
      <c r="I61" s="122"/>
      <c r="J61" s="122"/>
      <c r="K61" s="123"/>
      <c r="L61" s="126" t="s">
        <v>172</v>
      </c>
      <c r="M61" s="126" t="s">
        <v>172</v>
      </c>
      <c r="N61" s="83" t="s">
        <v>172</v>
      </c>
      <c r="O61" s="83" t="s">
        <v>172</v>
      </c>
      <c r="P61" s="83" t="s">
        <v>172</v>
      </c>
      <c r="Q61" s="83" t="s">
        <v>172</v>
      </c>
      <c r="R61" s="83" t="s">
        <v>172</v>
      </c>
      <c r="S61" s="72" t="s">
        <v>243</v>
      </c>
      <c r="T61" s="72" t="s">
        <v>285</v>
      </c>
      <c r="U61" s="72" t="s">
        <v>381</v>
      </c>
      <c r="V61" s="32" t="s">
        <v>277</v>
      </c>
      <c r="W61" s="32"/>
    </row>
    <row r="62" spans="1:23" ht="56">
      <c r="A62" s="11">
        <v>61</v>
      </c>
      <c r="B62" s="73" t="s">
        <v>258</v>
      </c>
      <c r="C62" s="74" t="s">
        <v>328</v>
      </c>
      <c r="D62" s="75" t="s">
        <v>257</v>
      </c>
      <c r="E62" s="78" t="s">
        <v>230</v>
      </c>
      <c r="F62" s="78" t="s">
        <v>1</v>
      </c>
      <c r="G62" s="76" t="s">
        <v>91</v>
      </c>
      <c r="H62" s="74" t="s">
        <v>10</v>
      </c>
      <c r="I62" s="122"/>
      <c r="J62" s="122"/>
      <c r="K62" s="123"/>
      <c r="L62" s="64" t="s">
        <v>12</v>
      </c>
      <c r="M62" s="64" t="s">
        <v>12</v>
      </c>
      <c r="N62" s="64" t="s">
        <v>12</v>
      </c>
      <c r="O62" s="64" t="s">
        <v>12</v>
      </c>
      <c r="P62" s="113" t="s">
        <v>21</v>
      </c>
      <c r="Q62" s="113" t="s">
        <v>21</v>
      </c>
      <c r="R62" s="113" t="s">
        <v>21</v>
      </c>
      <c r="S62" s="72"/>
      <c r="T62" s="72"/>
      <c r="U62" s="72"/>
    </row>
    <row r="63" spans="1:23" ht="56">
      <c r="A63" s="11">
        <v>62</v>
      </c>
      <c r="B63" s="73" t="s">
        <v>271</v>
      </c>
      <c r="C63" s="74" t="s">
        <v>332</v>
      </c>
      <c r="D63" s="75" t="s">
        <v>272</v>
      </c>
      <c r="E63" s="78" t="s">
        <v>293</v>
      </c>
      <c r="F63" s="78" t="s">
        <v>1</v>
      </c>
      <c r="G63" s="76" t="s">
        <v>91</v>
      </c>
      <c r="H63" s="74" t="s">
        <v>10</v>
      </c>
      <c r="I63" s="122"/>
      <c r="J63" s="122"/>
      <c r="K63" s="123"/>
      <c r="L63" s="64" t="s">
        <v>12</v>
      </c>
      <c r="M63" s="64" t="s">
        <v>12</v>
      </c>
      <c r="N63" s="83" t="s">
        <v>172</v>
      </c>
      <c r="O63" s="83" t="s">
        <v>172</v>
      </c>
      <c r="P63" s="83" t="s">
        <v>172</v>
      </c>
      <c r="Q63" s="83" t="s">
        <v>172</v>
      </c>
      <c r="R63" s="83" t="s">
        <v>172</v>
      </c>
      <c r="S63" s="72"/>
      <c r="T63" s="72"/>
      <c r="U63" s="72"/>
    </row>
    <row r="64" spans="1:23" s="9" customFormat="1" ht="56">
      <c r="A64" s="11">
        <v>63</v>
      </c>
      <c r="B64" s="151" t="s">
        <v>287</v>
      </c>
      <c r="C64" s="74" t="s">
        <v>329</v>
      </c>
      <c r="D64" s="87" t="s">
        <v>286</v>
      </c>
      <c r="E64" s="134" t="s">
        <v>293</v>
      </c>
      <c r="F64" s="74" t="s">
        <v>338</v>
      </c>
      <c r="G64" s="135" t="s">
        <v>91</v>
      </c>
      <c r="H64" s="74" t="s">
        <v>10</v>
      </c>
      <c r="I64" s="122"/>
      <c r="J64" s="122"/>
      <c r="K64" s="70"/>
      <c r="L64" s="70"/>
      <c r="M64" s="64" t="s">
        <v>12</v>
      </c>
      <c r="N64" s="63" t="s">
        <v>21</v>
      </c>
      <c r="O64" s="63" t="s">
        <v>21</v>
      </c>
      <c r="P64" s="63" t="s">
        <v>21</v>
      </c>
      <c r="Q64" s="63" t="s">
        <v>21</v>
      </c>
      <c r="R64" s="63" t="s">
        <v>21</v>
      </c>
      <c r="S64" s="70"/>
      <c r="T64" s="70"/>
      <c r="U64" s="122"/>
      <c r="V64" s="20"/>
      <c r="W64" s="20"/>
    </row>
    <row r="65" spans="1:23" s="9" customFormat="1" ht="56">
      <c r="A65" s="11">
        <v>64</v>
      </c>
      <c r="B65" s="152" t="s">
        <v>289</v>
      </c>
      <c r="C65" s="74" t="s">
        <v>329</v>
      </c>
      <c r="D65" s="87" t="s">
        <v>288</v>
      </c>
      <c r="E65" s="134" t="s">
        <v>293</v>
      </c>
      <c r="F65" s="74" t="s">
        <v>338</v>
      </c>
      <c r="G65" s="135" t="s">
        <v>91</v>
      </c>
      <c r="H65" s="74" t="s">
        <v>10</v>
      </c>
      <c r="I65" s="122"/>
      <c r="J65" s="122"/>
      <c r="K65" s="70"/>
      <c r="L65" s="70"/>
      <c r="M65" s="64" t="s">
        <v>12</v>
      </c>
      <c r="N65" s="63" t="s">
        <v>21</v>
      </c>
      <c r="O65" s="63" t="s">
        <v>21</v>
      </c>
      <c r="P65" s="63" t="s">
        <v>21</v>
      </c>
      <c r="Q65" s="63" t="s">
        <v>21</v>
      </c>
      <c r="R65" s="63" t="s">
        <v>21</v>
      </c>
      <c r="S65" s="70"/>
      <c r="T65" s="70"/>
      <c r="U65" s="122"/>
      <c r="V65" s="20"/>
      <c r="W65" s="20"/>
    </row>
    <row r="66" spans="1:23" s="9" customFormat="1" ht="56">
      <c r="A66" s="11">
        <v>65</v>
      </c>
      <c r="B66" s="152" t="s">
        <v>291</v>
      </c>
      <c r="C66" s="74" t="s">
        <v>335</v>
      </c>
      <c r="D66" s="87" t="s">
        <v>290</v>
      </c>
      <c r="E66" s="134" t="s">
        <v>293</v>
      </c>
      <c r="F66" s="76" t="s">
        <v>1</v>
      </c>
      <c r="G66" s="135" t="s">
        <v>91</v>
      </c>
      <c r="H66" s="74" t="s">
        <v>10</v>
      </c>
      <c r="I66" s="122"/>
      <c r="J66" s="122"/>
      <c r="K66" s="70"/>
      <c r="L66" s="70"/>
      <c r="M66" s="64" t="s">
        <v>12</v>
      </c>
      <c r="N66" s="63" t="s">
        <v>21</v>
      </c>
      <c r="O66" s="63" t="s">
        <v>21</v>
      </c>
      <c r="P66" s="63" t="s">
        <v>21</v>
      </c>
      <c r="Q66" s="63" t="s">
        <v>21</v>
      </c>
      <c r="R66" s="63" t="s">
        <v>21</v>
      </c>
      <c r="S66" s="70"/>
      <c r="T66" s="70"/>
      <c r="U66" s="122"/>
      <c r="V66" s="20"/>
      <c r="W66" s="20"/>
    </row>
    <row r="67" spans="1:23" ht="56">
      <c r="A67" s="11">
        <v>66</v>
      </c>
      <c r="B67" s="73" t="s">
        <v>297</v>
      </c>
      <c r="C67" s="74" t="s">
        <v>330</v>
      </c>
      <c r="D67" s="75" t="s">
        <v>298</v>
      </c>
      <c r="E67" s="78" t="s">
        <v>296</v>
      </c>
      <c r="F67" s="78" t="s">
        <v>1</v>
      </c>
      <c r="G67" s="76" t="s">
        <v>91</v>
      </c>
      <c r="H67" s="74" t="s">
        <v>10</v>
      </c>
      <c r="I67" s="122"/>
      <c r="J67" s="122"/>
      <c r="K67" s="70"/>
      <c r="L67" s="70"/>
      <c r="M67" s="64" t="s">
        <v>12</v>
      </c>
      <c r="N67" s="64" t="s">
        <v>12</v>
      </c>
      <c r="O67" s="64" t="s">
        <v>12</v>
      </c>
      <c r="P67" s="113" t="s">
        <v>21</v>
      </c>
      <c r="Q67" s="113" t="s">
        <v>21</v>
      </c>
      <c r="R67" s="113" t="s">
        <v>21</v>
      </c>
      <c r="S67" s="72"/>
      <c r="T67" s="72"/>
      <c r="U67" s="72"/>
    </row>
    <row r="68" spans="1:23" ht="56">
      <c r="A68" s="11">
        <v>67</v>
      </c>
      <c r="B68" s="73" t="s">
        <v>309</v>
      </c>
      <c r="C68" s="74" t="s">
        <v>328</v>
      </c>
      <c r="D68" s="75" t="s">
        <v>308</v>
      </c>
      <c r="E68" s="78" t="s">
        <v>296</v>
      </c>
      <c r="F68" s="78" t="s">
        <v>1</v>
      </c>
      <c r="G68" s="76" t="s">
        <v>91</v>
      </c>
      <c r="H68" s="74" t="s">
        <v>10</v>
      </c>
      <c r="I68" s="122"/>
      <c r="J68" s="122"/>
      <c r="K68" s="70"/>
      <c r="L68" s="70"/>
      <c r="M68" s="64" t="s">
        <v>12</v>
      </c>
      <c r="N68" s="83" t="s">
        <v>172</v>
      </c>
      <c r="O68" s="83" t="s">
        <v>172</v>
      </c>
      <c r="P68" s="83" t="s">
        <v>172</v>
      </c>
      <c r="Q68" s="83" t="s">
        <v>172</v>
      </c>
      <c r="R68" s="83" t="s">
        <v>172</v>
      </c>
      <c r="S68" s="72"/>
      <c r="T68" s="72" t="s">
        <v>355</v>
      </c>
      <c r="U68" s="72"/>
    </row>
    <row r="69" spans="1:23" ht="56">
      <c r="A69" s="11">
        <v>68</v>
      </c>
      <c r="B69" s="73" t="s">
        <v>311</v>
      </c>
      <c r="C69" s="74" t="s">
        <v>334</v>
      </c>
      <c r="D69" s="75" t="s">
        <v>310</v>
      </c>
      <c r="E69" s="78" t="s">
        <v>296</v>
      </c>
      <c r="F69" s="78" t="s">
        <v>1</v>
      </c>
      <c r="G69" s="76" t="s">
        <v>91</v>
      </c>
      <c r="H69" s="74" t="s">
        <v>10</v>
      </c>
      <c r="I69" s="74"/>
      <c r="J69" s="122"/>
      <c r="K69" s="70"/>
      <c r="L69" s="70"/>
      <c r="M69" s="64" t="s">
        <v>12</v>
      </c>
      <c r="N69" s="64" t="s">
        <v>12</v>
      </c>
      <c r="O69" s="64" t="s">
        <v>12</v>
      </c>
      <c r="P69" s="113" t="s">
        <v>21</v>
      </c>
      <c r="Q69" s="113" t="s">
        <v>21</v>
      </c>
      <c r="R69" s="113" t="s">
        <v>21</v>
      </c>
      <c r="S69" s="72"/>
      <c r="T69" s="148"/>
      <c r="U69" s="72"/>
    </row>
    <row r="70" spans="1:23" ht="56">
      <c r="A70" s="11">
        <v>69</v>
      </c>
      <c r="B70" s="73" t="s">
        <v>323</v>
      </c>
      <c r="C70" s="74" t="s">
        <v>335</v>
      </c>
      <c r="D70" s="75" t="s">
        <v>322</v>
      </c>
      <c r="E70" s="78" t="s">
        <v>296</v>
      </c>
      <c r="F70" s="78" t="s">
        <v>1</v>
      </c>
      <c r="G70" s="76" t="s">
        <v>91</v>
      </c>
      <c r="H70" s="74" t="s">
        <v>10</v>
      </c>
      <c r="I70" s="77"/>
      <c r="J70" s="77"/>
      <c r="K70" s="70"/>
      <c r="L70" s="70"/>
      <c r="M70" s="64" t="s">
        <v>12</v>
      </c>
      <c r="N70" s="64" t="s">
        <v>12</v>
      </c>
      <c r="O70" s="64" t="s">
        <v>12</v>
      </c>
      <c r="P70" s="113" t="s">
        <v>21</v>
      </c>
      <c r="Q70" s="113" t="s">
        <v>21</v>
      </c>
      <c r="R70" s="113" t="s">
        <v>21</v>
      </c>
      <c r="S70" s="72"/>
      <c r="T70" s="72" t="s">
        <v>477</v>
      </c>
      <c r="U70" s="72"/>
    </row>
    <row r="71" spans="1:23" ht="201.5">
      <c r="A71" s="11">
        <v>70</v>
      </c>
      <c r="B71" s="73" t="s">
        <v>340</v>
      </c>
      <c r="C71" s="93" t="s">
        <v>332</v>
      </c>
      <c r="D71" s="75" t="s">
        <v>339</v>
      </c>
      <c r="E71" s="78" t="s">
        <v>296</v>
      </c>
      <c r="F71" s="78" t="s">
        <v>338</v>
      </c>
      <c r="G71" s="76" t="s">
        <v>91</v>
      </c>
      <c r="H71" s="74" t="s">
        <v>10</v>
      </c>
      <c r="I71" s="77"/>
      <c r="J71" s="77"/>
      <c r="K71" s="70"/>
      <c r="L71" s="70"/>
      <c r="M71" s="70"/>
      <c r="N71" s="83" t="s">
        <v>172</v>
      </c>
      <c r="O71" s="83" t="s">
        <v>172</v>
      </c>
      <c r="P71" s="83" t="s">
        <v>172</v>
      </c>
      <c r="Q71" s="83" t="s">
        <v>172</v>
      </c>
      <c r="R71" s="154" t="s">
        <v>21</v>
      </c>
      <c r="S71" s="72" t="s">
        <v>383</v>
      </c>
      <c r="T71" s="72"/>
      <c r="U71" s="72"/>
      <c r="W71" s="154" t="s">
        <v>21</v>
      </c>
    </row>
    <row r="72" spans="1:23" ht="56">
      <c r="A72" s="11">
        <v>71</v>
      </c>
      <c r="B72" s="73" t="s">
        <v>364</v>
      </c>
      <c r="C72" s="93" t="s">
        <v>334</v>
      </c>
      <c r="D72" s="75" t="s">
        <v>363</v>
      </c>
      <c r="E72" s="78" t="s">
        <v>296</v>
      </c>
      <c r="F72" s="78" t="s">
        <v>338</v>
      </c>
      <c r="G72" s="76" t="s">
        <v>91</v>
      </c>
      <c r="H72" s="74" t="s">
        <v>10</v>
      </c>
      <c r="I72" s="77"/>
      <c r="J72" s="77"/>
      <c r="K72" s="70"/>
      <c r="L72" s="70"/>
      <c r="M72" s="70"/>
      <c r="N72" s="64" t="s">
        <v>12</v>
      </c>
      <c r="O72" s="64" t="s">
        <v>12</v>
      </c>
      <c r="P72" s="113" t="s">
        <v>21</v>
      </c>
      <c r="Q72" s="113" t="s">
        <v>21</v>
      </c>
      <c r="R72" s="113" t="s">
        <v>21</v>
      </c>
      <c r="S72" s="72"/>
      <c r="T72" s="72"/>
      <c r="U72" s="72"/>
    </row>
    <row r="73" spans="1:23" ht="56">
      <c r="A73" s="11">
        <v>72</v>
      </c>
      <c r="B73" s="73" t="s">
        <v>450</v>
      </c>
      <c r="C73" s="74" t="s">
        <v>329</v>
      </c>
      <c r="D73" s="75" t="s">
        <v>449</v>
      </c>
      <c r="E73" s="78" t="s">
        <v>451</v>
      </c>
      <c r="F73" s="72" t="s">
        <v>338</v>
      </c>
      <c r="G73" s="76" t="s">
        <v>91</v>
      </c>
      <c r="H73" s="74" t="s">
        <v>10</v>
      </c>
      <c r="I73" s="77"/>
      <c r="J73" s="77"/>
      <c r="K73" s="70"/>
      <c r="L73" s="70"/>
      <c r="M73" s="70"/>
      <c r="N73" s="72"/>
      <c r="O73" s="64" t="s">
        <v>12</v>
      </c>
      <c r="P73" s="113" t="s">
        <v>21</v>
      </c>
      <c r="Q73" s="113" t="s">
        <v>21</v>
      </c>
      <c r="R73" s="113" t="s">
        <v>21</v>
      </c>
      <c r="S73" s="72"/>
      <c r="T73" s="72"/>
      <c r="U73" s="72"/>
    </row>
    <row r="74" spans="1:23" ht="56">
      <c r="A74" s="11">
        <v>73</v>
      </c>
      <c r="B74" s="73" t="s">
        <v>453</v>
      </c>
      <c r="C74" s="74" t="s">
        <v>329</v>
      </c>
      <c r="D74" s="75" t="s">
        <v>452</v>
      </c>
      <c r="E74" s="78" t="s">
        <v>451</v>
      </c>
      <c r="F74" s="72" t="s">
        <v>338</v>
      </c>
      <c r="G74" s="76" t="s">
        <v>91</v>
      </c>
      <c r="H74" s="74" t="s">
        <v>10</v>
      </c>
      <c r="I74" s="77"/>
      <c r="J74" s="77"/>
      <c r="K74" s="70"/>
      <c r="L74" s="70"/>
      <c r="M74" s="70"/>
      <c r="N74" s="72"/>
      <c r="O74" s="64" t="s">
        <v>12</v>
      </c>
      <c r="P74" s="113" t="s">
        <v>21</v>
      </c>
      <c r="Q74" s="113" t="s">
        <v>21</v>
      </c>
      <c r="R74" s="113" t="s">
        <v>21</v>
      </c>
      <c r="S74" s="72"/>
      <c r="T74" s="72"/>
      <c r="U74" s="72"/>
    </row>
    <row r="75" spans="1:23" ht="56">
      <c r="A75" s="11">
        <v>74</v>
      </c>
      <c r="B75" s="73" t="s">
        <v>473</v>
      </c>
      <c r="C75" s="93" t="s">
        <v>330</v>
      </c>
      <c r="D75" s="75" t="s">
        <v>469</v>
      </c>
      <c r="E75" s="78" t="s">
        <v>470</v>
      </c>
      <c r="F75" s="72" t="s">
        <v>2</v>
      </c>
      <c r="G75" s="76" t="s">
        <v>91</v>
      </c>
      <c r="H75" s="74" t="s">
        <v>10</v>
      </c>
      <c r="I75" s="77"/>
      <c r="J75" s="77"/>
      <c r="K75" s="70"/>
      <c r="L75" s="70"/>
      <c r="M75" s="70"/>
      <c r="N75" s="72"/>
      <c r="O75" s="72"/>
      <c r="P75" s="113" t="s">
        <v>21</v>
      </c>
      <c r="Q75" s="113" t="s">
        <v>21</v>
      </c>
      <c r="R75" s="113" t="s">
        <v>21</v>
      </c>
      <c r="S75" s="72"/>
      <c r="T75" s="72"/>
      <c r="U75" s="72"/>
    </row>
    <row r="76" spans="1:23" ht="56">
      <c r="A76" s="11">
        <v>75</v>
      </c>
      <c r="B76" s="73" t="s">
        <v>472</v>
      </c>
      <c r="C76" s="93" t="s">
        <v>334</v>
      </c>
      <c r="D76" s="75" t="s">
        <v>471</v>
      </c>
      <c r="E76" s="78" t="s">
        <v>470</v>
      </c>
      <c r="F76" s="72" t="s">
        <v>2</v>
      </c>
      <c r="G76" s="76" t="s">
        <v>91</v>
      </c>
      <c r="H76" s="74" t="s">
        <v>10</v>
      </c>
      <c r="I76" s="77"/>
      <c r="J76" s="77"/>
      <c r="K76" s="70"/>
      <c r="L76" s="70"/>
      <c r="M76" s="70"/>
      <c r="N76" s="72"/>
      <c r="O76" s="72"/>
      <c r="P76" s="64" t="s">
        <v>12</v>
      </c>
      <c r="Q76" s="64" t="s">
        <v>12</v>
      </c>
      <c r="R76" s="154" t="s">
        <v>21</v>
      </c>
      <c r="S76" s="72"/>
      <c r="T76" s="72"/>
      <c r="U76" s="72"/>
    </row>
    <row r="77" spans="1:23" ht="62">
      <c r="A77" s="11">
        <v>76</v>
      </c>
      <c r="B77" s="73" t="s">
        <v>481</v>
      </c>
      <c r="C77" s="93" t="s">
        <v>334</v>
      </c>
      <c r="D77" s="75" t="s">
        <v>480</v>
      </c>
      <c r="E77" s="78" t="s">
        <v>470</v>
      </c>
      <c r="F77" s="72" t="s">
        <v>1</v>
      </c>
      <c r="G77" s="76" t="s">
        <v>91</v>
      </c>
      <c r="H77" s="74" t="s">
        <v>10</v>
      </c>
      <c r="I77" s="77"/>
      <c r="J77" s="77"/>
      <c r="K77" s="70"/>
      <c r="L77" s="70"/>
      <c r="M77" s="70"/>
      <c r="N77" s="72"/>
      <c r="O77" s="72"/>
      <c r="P77" s="64" t="s">
        <v>12</v>
      </c>
      <c r="Q77" s="64" t="s">
        <v>12</v>
      </c>
      <c r="R77" s="157" t="s">
        <v>172</v>
      </c>
      <c r="S77" s="72"/>
      <c r="T77" s="72"/>
      <c r="U77" s="72"/>
    </row>
    <row r="78" spans="1:23" ht="56">
      <c r="A78" s="11">
        <v>77</v>
      </c>
      <c r="B78" s="73" t="s">
        <v>483</v>
      </c>
      <c r="C78" s="93" t="s">
        <v>334</v>
      </c>
      <c r="D78" s="75" t="s">
        <v>482</v>
      </c>
      <c r="E78" s="78" t="s">
        <v>470</v>
      </c>
      <c r="F78" s="72" t="s">
        <v>1</v>
      </c>
      <c r="G78" s="76" t="s">
        <v>91</v>
      </c>
      <c r="H78" s="74" t="s">
        <v>10</v>
      </c>
      <c r="I78" s="77"/>
      <c r="J78" s="77"/>
      <c r="K78" s="70"/>
      <c r="L78" s="70"/>
      <c r="M78" s="70"/>
      <c r="N78" s="72"/>
      <c r="O78" s="72"/>
      <c r="P78" s="113" t="s">
        <v>21</v>
      </c>
      <c r="Q78" s="113" t="s">
        <v>21</v>
      </c>
      <c r="R78" s="113" t="s">
        <v>21</v>
      </c>
      <c r="S78" s="72"/>
      <c r="T78" s="72" t="s">
        <v>485</v>
      </c>
      <c r="U78" s="72"/>
    </row>
    <row r="79" spans="1:23" ht="56">
      <c r="A79" s="11">
        <v>78</v>
      </c>
      <c r="B79" s="93" t="s">
        <v>503</v>
      </c>
      <c r="C79" s="93" t="s">
        <v>330</v>
      </c>
      <c r="D79" s="75" t="s">
        <v>501</v>
      </c>
      <c r="E79" s="119" t="s">
        <v>502</v>
      </c>
      <c r="F79" s="72" t="s">
        <v>1</v>
      </c>
      <c r="G79" s="76" t="s">
        <v>91</v>
      </c>
      <c r="H79" s="74" t="s">
        <v>10</v>
      </c>
      <c r="I79" s="77"/>
      <c r="J79" s="77"/>
      <c r="K79" s="70"/>
      <c r="L79" s="70"/>
      <c r="M79" s="70"/>
      <c r="N79" s="72"/>
      <c r="O79" s="72"/>
      <c r="P79" s="72"/>
      <c r="Q79" s="64" t="s">
        <v>12</v>
      </c>
      <c r="R79" s="64" t="s">
        <v>12</v>
      </c>
      <c r="S79" s="72"/>
      <c r="T79" s="72"/>
      <c r="U79" s="72"/>
    </row>
    <row r="80" spans="1:23" ht="56">
      <c r="A80" s="11">
        <v>79</v>
      </c>
      <c r="B80" s="93" t="s">
        <v>526</v>
      </c>
      <c r="C80" s="93" t="s">
        <v>330</v>
      </c>
      <c r="D80" s="75" t="s">
        <v>525</v>
      </c>
      <c r="E80" s="78" t="s">
        <v>470</v>
      </c>
      <c r="F80" s="72" t="s">
        <v>338</v>
      </c>
      <c r="G80" s="76" t="s">
        <v>91</v>
      </c>
      <c r="H80" s="74" t="s">
        <v>10</v>
      </c>
      <c r="I80" s="77"/>
      <c r="J80" s="77"/>
      <c r="K80" s="70"/>
      <c r="L80" s="70"/>
      <c r="M80" s="70"/>
      <c r="N80" s="72"/>
      <c r="O80" s="72"/>
      <c r="P80" s="64" t="s">
        <v>12</v>
      </c>
      <c r="Q80" s="72"/>
      <c r="R80" s="72"/>
      <c r="S80" s="72"/>
      <c r="T80" s="72"/>
      <c r="U80" s="72"/>
    </row>
    <row r="81" spans="1:21" ht="56">
      <c r="A81" s="72">
        <v>80</v>
      </c>
      <c r="B81" s="93" t="s">
        <v>530</v>
      </c>
      <c r="C81" s="93" t="s">
        <v>335</v>
      </c>
      <c r="D81" s="75" t="s">
        <v>529</v>
      </c>
      <c r="E81" s="78" t="s">
        <v>470</v>
      </c>
      <c r="F81" s="72" t="s">
        <v>1</v>
      </c>
      <c r="G81" s="76" t="s">
        <v>91</v>
      </c>
      <c r="H81" s="74" t="s">
        <v>10</v>
      </c>
      <c r="I81" s="77"/>
      <c r="J81" s="77"/>
      <c r="K81" s="70"/>
      <c r="L81" s="70"/>
      <c r="M81" s="70"/>
      <c r="N81" s="72"/>
      <c r="O81" s="72"/>
      <c r="P81" s="64" t="s">
        <v>12</v>
      </c>
      <c r="Q81" s="72"/>
      <c r="R81" s="72"/>
      <c r="S81" s="72"/>
      <c r="T81" s="72"/>
      <c r="U81" s="72"/>
    </row>
    <row r="82" spans="1:21" ht="56">
      <c r="A82" s="72">
        <v>81</v>
      </c>
      <c r="B82" s="93" t="s">
        <v>533</v>
      </c>
      <c r="C82" s="93" t="s">
        <v>335</v>
      </c>
      <c r="D82" s="75" t="s">
        <v>529</v>
      </c>
      <c r="E82" s="78" t="s">
        <v>470</v>
      </c>
      <c r="F82" s="72" t="s">
        <v>1</v>
      </c>
      <c r="G82" s="76" t="s">
        <v>91</v>
      </c>
      <c r="H82" s="74" t="s">
        <v>10</v>
      </c>
      <c r="I82" s="77"/>
      <c r="J82" s="77"/>
      <c r="K82" s="70"/>
      <c r="L82" s="70"/>
      <c r="M82" s="70"/>
      <c r="N82" s="72"/>
      <c r="O82" s="72"/>
      <c r="P82" s="64" t="s">
        <v>12</v>
      </c>
      <c r="Q82" s="72"/>
      <c r="R82" s="72"/>
      <c r="S82" s="72"/>
      <c r="T82" s="72"/>
      <c r="U82" s="72"/>
    </row>
    <row r="85" spans="1:21">
      <c r="C85" s="153" t="s">
        <v>12</v>
      </c>
    </row>
    <row r="86" spans="1:21">
      <c r="C86" s="154" t="s">
        <v>21</v>
      </c>
    </row>
    <row r="87" spans="1:21">
      <c r="C87" s="155" t="s">
        <v>23</v>
      </c>
    </row>
    <row r="88" spans="1:21">
      <c r="C88" s="156" t="s">
        <v>4</v>
      </c>
    </row>
    <row r="89" spans="1:21">
      <c r="C89" s="157" t="s">
        <v>172</v>
      </c>
    </row>
  </sheetData>
  <autoFilter ref="A1:V82"/>
  <hyperlinks>
    <hyperlink ref="B2" r:id="rId1" display="https://tvsmotorcompany.atlassian.net/browse/DOM-183"/>
    <hyperlink ref="B3" r:id="rId2" display="https://tvsmotorcompany.atlassian.net/browse/DOM-181"/>
    <hyperlink ref="B4" r:id="rId3" display="https://tvsmotorcompany.atlassian.net/browse/DOM-182"/>
    <hyperlink ref="B5" r:id="rId4" display="https://tvsmotorcompany.atlassian.net/browse/DOM-184"/>
    <hyperlink ref="B6" r:id="rId5" display="https://tvsmotorcompany.atlassian.net/browse/DOM-185"/>
    <hyperlink ref="B56" r:id="rId6" tooltip="https://tvsmotorcompany.atlassian.net/browse/dom-281" display="https://tvsmotorcompany.atlassian.net/browse/DOM-281"/>
    <hyperlink ref="B62" r:id="rId7" tooltip="https://tvsmotorcompany.atlassian.net/browse/dom-281" display="https://tvsmotorcompany.atlassian.net/browse/DOM-281"/>
    <hyperlink ref="B57" r:id="rId8" tooltip="https://tvsmotorcompany.atlassian.net/browse/dom-281" display="https://tvsmotorcompany.atlassian.net/browse/DOM-281"/>
    <hyperlink ref="B58" r:id="rId9" tooltip="https://tvsmotorcompany.atlassian.net/browse/dom-281" display="https://tvsmotorcompany.atlassian.net/browse/DOM-281"/>
    <hyperlink ref="B59" r:id="rId10" tooltip="https://tvsmotorcompany.atlassian.net/browse/dom-281" display="https://tvsmotorcompany.atlassian.net/browse/DOM-281"/>
    <hyperlink ref="B60" r:id="rId11" tooltip="https://tvsmotorcompany.atlassian.net/browse/dom-281" display="https://tvsmotorcompany.atlassian.net/browse/DOM-281"/>
    <hyperlink ref="B61" r:id="rId12" tooltip="https://tvsmotorcompany.atlassian.net/browse/dom-281" display="https://tvsmotorcompany.atlassian.net/browse/DOM-281"/>
    <hyperlink ref="B63" r:id="rId13" tooltip="https://tvsmotorcompany.atlassian.net/browse/dom-281" display="https://tvsmotorcompany.atlassian.net/browse/DOM-281"/>
    <hyperlink ref="B64" r:id="rId14" tooltip="https://tvsmotorcompany.atlassian.net/browse/dom-281" display="https://tvsmotorcompany.atlassian.net/browse/DOM-281"/>
    <hyperlink ref="B65" r:id="rId15" display="https://tvsmotorcompany.atlassian.net/browse/DOM-294"/>
    <hyperlink ref="B66" r:id="rId16" display="https://tvsmotorcompany.atlassian.net/browse/DOM-295"/>
    <hyperlink ref="B67" r:id="rId17" display="https://tvsmotorcompany.atlassian.net/jira/software/projects/DOM/boards/1070?selectedIssue=DOM-296"/>
    <hyperlink ref="B68" r:id="rId18" display="https://tvsmotorcompany.atlassian.net/jira/software/projects/DOM/boards/1070?selectedIssue=DOM-296"/>
    <hyperlink ref="B69" r:id="rId19" display="https://tvsmotorcompany.atlassian.net/jira/software/projects/DOM/boards/1070?selectedIssue=DOM-296"/>
    <hyperlink ref="B55" r:id="rId20" tooltip="https://tvsmotorcompany.atlassian.net/browse/dom-281" display="https://tvsmotorcompany.atlassian.net/browse/DOM-281"/>
    <hyperlink ref="B70" r:id="rId21" display="https://tvsmotorcompany.atlassian.net/jira/software/projects/DOM/boards/1070?selectedIssue=DOM-296"/>
    <hyperlink ref="B71" r:id="rId22" display="https://tvsmotorcompany.atlassian.net/jira/software/projects/DOM/boards/1070?selectedIssue=DOM-296"/>
    <hyperlink ref="B72" r:id="rId23" display="https://tvsmotorcompany.atlassian.net/jira/software/projects/DOM/boards/1070?selectedIssue=DOM-296"/>
    <hyperlink ref="B73" r:id="rId24" display="https://tvsmotorcompany.atlassian.net/jira/software/projects/DOM/boards/1070?selectedIssue=DOM-296"/>
    <hyperlink ref="S38" r:id="rId25" display="https://tvsmotorcompany.atlassian.net/browse/DOM-330"/>
    <hyperlink ref="B77" r:id="rId26" display="https://tvsmotorcompany.atlassian.net/jira/software/projects/DOM/boards/1070?selectedIssue=DOM-296"/>
    <hyperlink ref="B78" r:id="rId27" display="https://tvsmotorcompany.atlassian.net/jira/software/projects/DOM/boards/1070?selectedIssue=DOM-296"/>
  </hyperlinks>
  <pageMargins left="0.7" right="0.7" top="0.75" bottom="0.75" header="0.3" footer="0.3"/>
  <pageSetup orientation="portrait"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978"/>
  <sheetViews>
    <sheetView topLeftCell="A55" zoomScale="70" zoomScaleNormal="70" workbookViewId="0">
      <selection activeCell="M40" sqref="M40"/>
    </sheetView>
  </sheetViews>
  <sheetFormatPr defaultRowHeight="15.5"/>
  <cols>
    <col min="1" max="1" width="9.36328125" style="35" customWidth="1"/>
    <col min="2" max="2" width="24.08984375" style="36" customWidth="1"/>
    <col min="3" max="3" width="19.7265625" style="36" customWidth="1"/>
    <col min="4" max="4" width="35.1796875" style="37" customWidth="1"/>
    <col min="5" max="5" width="29.6328125" style="19" hidden="1" customWidth="1"/>
    <col min="6" max="6" width="15.453125" style="35" customWidth="1"/>
    <col min="7" max="7" width="12.90625" style="35" customWidth="1"/>
    <col min="8" max="8" width="26.90625" style="35" customWidth="1"/>
    <col min="9" max="9" width="16" style="35" customWidth="1"/>
    <col min="10" max="12" width="8.7265625" style="19" customWidth="1"/>
    <col min="13" max="14" width="10.7265625" style="19" customWidth="1"/>
    <col min="15" max="16" width="12.81640625" style="19" customWidth="1"/>
    <col min="17" max="19" width="12.81640625" style="35" customWidth="1"/>
    <col min="20" max="22" width="20.7265625" style="35" customWidth="1"/>
    <col min="23" max="23" width="12.81640625" style="7" customWidth="1"/>
    <col min="24" max="24" width="51.453125" style="39" customWidth="1"/>
    <col min="25" max="25" width="25.36328125" style="35" customWidth="1"/>
    <col min="26" max="16384" width="8.7265625" style="35"/>
  </cols>
  <sheetData>
    <row r="1" spans="1:25" s="33" customFormat="1" ht="30">
      <c r="A1" s="86" t="s">
        <v>5</v>
      </c>
      <c r="B1" s="86" t="s">
        <v>114</v>
      </c>
      <c r="C1" s="86" t="s">
        <v>327</v>
      </c>
      <c r="D1" s="86" t="s">
        <v>19</v>
      </c>
      <c r="E1" s="86" t="s">
        <v>96</v>
      </c>
      <c r="F1" s="86" t="s">
        <v>52</v>
      </c>
      <c r="G1" s="86" t="s">
        <v>0</v>
      </c>
      <c r="H1" s="86" t="s">
        <v>69</v>
      </c>
      <c r="I1" s="86" t="s">
        <v>50</v>
      </c>
      <c r="J1" s="86" t="s">
        <v>94</v>
      </c>
      <c r="K1" s="86" t="s">
        <v>95</v>
      </c>
      <c r="L1" s="86" t="s">
        <v>131</v>
      </c>
      <c r="M1" s="85" t="s">
        <v>135</v>
      </c>
      <c r="N1" s="85" t="s">
        <v>138</v>
      </c>
      <c r="O1" s="85" t="s">
        <v>223</v>
      </c>
      <c r="P1" s="85" t="s">
        <v>301</v>
      </c>
      <c r="Q1" s="85" t="s">
        <v>440</v>
      </c>
      <c r="R1" s="85" t="s">
        <v>441</v>
      </c>
      <c r="S1" s="85" t="s">
        <v>443</v>
      </c>
      <c r="T1" s="85" t="s">
        <v>478</v>
      </c>
      <c r="U1" s="85" t="s">
        <v>498</v>
      </c>
      <c r="V1" s="85" t="s">
        <v>498</v>
      </c>
      <c r="W1" s="91" t="s">
        <v>206</v>
      </c>
      <c r="X1" s="91" t="s">
        <v>207</v>
      </c>
    </row>
    <row r="2" spans="1:25" s="15" customFormat="1" ht="108.5" hidden="1">
      <c r="A2" s="92">
        <v>1</v>
      </c>
      <c r="B2" s="104" t="s">
        <v>71</v>
      </c>
      <c r="C2" s="72" t="s">
        <v>328</v>
      </c>
      <c r="D2" s="94" t="s">
        <v>115</v>
      </c>
      <c r="E2" s="105" t="s">
        <v>97</v>
      </c>
      <c r="F2" s="95" t="s">
        <v>68</v>
      </c>
      <c r="G2" s="92" t="s">
        <v>2</v>
      </c>
      <c r="H2" s="72" t="s">
        <v>70</v>
      </c>
      <c r="I2" s="79" t="s">
        <v>11</v>
      </c>
      <c r="J2" s="64" t="s">
        <v>12</v>
      </c>
      <c r="K2" s="64" t="s">
        <v>12</v>
      </c>
      <c r="L2" s="63" t="s">
        <v>21</v>
      </c>
      <c r="M2" s="63" t="s">
        <v>21</v>
      </c>
      <c r="N2" s="63" t="s">
        <v>21</v>
      </c>
      <c r="O2" s="63" t="s">
        <v>21</v>
      </c>
      <c r="P2" s="63" t="s">
        <v>21</v>
      </c>
      <c r="Q2" s="63" t="s">
        <v>21</v>
      </c>
      <c r="R2" s="63" t="s">
        <v>21</v>
      </c>
      <c r="S2" s="63" t="s">
        <v>21</v>
      </c>
      <c r="T2" s="63" t="s">
        <v>21</v>
      </c>
      <c r="U2" s="63" t="s">
        <v>21</v>
      </c>
      <c r="V2" s="63" t="s">
        <v>21</v>
      </c>
      <c r="W2" s="65" t="s">
        <v>172</v>
      </c>
      <c r="X2" s="82" t="s">
        <v>208</v>
      </c>
    </row>
    <row r="3" spans="1:25" s="33" customFormat="1" ht="62">
      <c r="A3" s="92">
        <v>2</v>
      </c>
      <c r="B3" s="93" t="s">
        <v>72</v>
      </c>
      <c r="C3" s="72" t="s">
        <v>328</v>
      </c>
      <c r="D3" s="94" t="s">
        <v>343</v>
      </c>
      <c r="E3" s="105" t="s">
        <v>98</v>
      </c>
      <c r="F3" s="95" t="s">
        <v>68</v>
      </c>
      <c r="G3" s="92" t="s">
        <v>1</v>
      </c>
      <c r="H3" s="72" t="s">
        <v>70</v>
      </c>
      <c r="I3" s="79" t="s">
        <v>11</v>
      </c>
      <c r="J3" s="64" t="s">
        <v>12</v>
      </c>
      <c r="K3" s="64" t="s">
        <v>12</v>
      </c>
      <c r="L3" s="64" t="s">
        <v>12</v>
      </c>
      <c r="M3" s="64" t="s">
        <v>12</v>
      </c>
      <c r="N3" s="64" t="s">
        <v>12</v>
      </c>
      <c r="O3" s="64" t="s">
        <v>12</v>
      </c>
      <c r="P3" s="64" t="s">
        <v>12</v>
      </c>
      <c r="Q3" s="64" t="s">
        <v>12</v>
      </c>
      <c r="R3" s="64" t="s">
        <v>12</v>
      </c>
      <c r="S3" s="83" t="s">
        <v>172</v>
      </c>
      <c r="T3" s="83" t="s">
        <v>172</v>
      </c>
      <c r="U3" s="83" t="s">
        <v>172</v>
      </c>
      <c r="V3" s="83" t="s">
        <v>172</v>
      </c>
      <c r="W3" s="65" t="s">
        <v>172</v>
      </c>
      <c r="X3" s="82" t="s">
        <v>209</v>
      </c>
    </row>
    <row r="4" spans="1:25" s="15" customFormat="1" ht="93">
      <c r="A4" s="92">
        <v>3</v>
      </c>
      <c r="B4" s="106" t="s">
        <v>73</v>
      </c>
      <c r="C4" s="72" t="s">
        <v>329</v>
      </c>
      <c r="D4" s="94" t="s">
        <v>54</v>
      </c>
      <c r="E4" s="105" t="s">
        <v>99</v>
      </c>
      <c r="F4" s="95" t="s">
        <v>68</v>
      </c>
      <c r="G4" s="92" t="s">
        <v>1</v>
      </c>
      <c r="H4" s="72" t="s">
        <v>70</v>
      </c>
      <c r="I4" s="79" t="s">
        <v>11</v>
      </c>
      <c r="J4" s="64" t="s">
        <v>12</v>
      </c>
      <c r="K4" s="63" t="s">
        <v>21</v>
      </c>
      <c r="L4" s="63" t="s">
        <v>21</v>
      </c>
      <c r="M4" s="63" t="s">
        <v>21</v>
      </c>
      <c r="N4" s="63" t="s">
        <v>21</v>
      </c>
      <c r="O4" s="63" t="s">
        <v>21</v>
      </c>
      <c r="P4" s="63" t="s">
        <v>21</v>
      </c>
      <c r="Q4" s="63" t="s">
        <v>21</v>
      </c>
      <c r="R4" s="63" t="s">
        <v>21</v>
      </c>
      <c r="S4" s="63" t="s">
        <v>21</v>
      </c>
      <c r="T4" s="63" t="s">
        <v>21</v>
      </c>
      <c r="U4" s="63" t="s">
        <v>21</v>
      </c>
      <c r="V4" s="63" t="s">
        <v>21</v>
      </c>
      <c r="W4" s="82" t="s">
        <v>210</v>
      </c>
      <c r="X4" s="82" t="s">
        <v>21</v>
      </c>
    </row>
    <row r="5" spans="1:25" s="33" customFormat="1" ht="93">
      <c r="A5" s="92">
        <v>4</v>
      </c>
      <c r="B5" s="93" t="s">
        <v>74</v>
      </c>
      <c r="C5" s="72" t="s">
        <v>330</v>
      </c>
      <c r="D5" s="94" t="s">
        <v>344</v>
      </c>
      <c r="E5" s="105" t="s">
        <v>100</v>
      </c>
      <c r="F5" s="95" t="s">
        <v>68</v>
      </c>
      <c r="G5" s="92" t="s">
        <v>1</v>
      </c>
      <c r="H5" s="72" t="s">
        <v>70</v>
      </c>
      <c r="I5" s="79" t="s">
        <v>11</v>
      </c>
      <c r="J5" s="64" t="s">
        <v>12</v>
      </c>
      <c r="K5" s="64" t="s">
        <v>12</v>
      </c>
      <c r="L5" s="64" t="s">
        <v>12</v>
      </c>
      <c r="M5" s="64" t="s">
        <v>12</v>
      </c>
      <c r="N5" s="64" t="s">
        <v>12</v>
      </c>
      <c r="O5" s="64" t="s">
        <v>12</v>
      </c>
      <c r="P5" s="64" t="s">
        <v>12</v>
      </c>
      <c r="Q5" s="64" t="s">
        <v>12</v>
      </c>
      <c r="R5" s="64" t="s">
        <v>12</v>
      </c>
      <c r="S5" s="83" t="s">
        <v>172</v>
      </c>
      <c r="T5" s="83" t="s">
        <v>172</v>
      </c>
      <c r="U5" s="83" t="s">
        <v>172</v>
      </c>
      <c r="V5" s="83" t="s">
        <v>172</v>
      </c>
      <c r="W5" s="65" t="s">
        <v>211</v>
      </c>
      <c r="X5" s="65" t="s">
        <v>212</v>
      </c>
    </row>
    <row r="6" spans="1:25" s="15" customFormat="1" ht="77.5">
      <c r="A6" s="92">
        <v>5</v>
      </c>
      <c r="B6" s="93" t="s">
        <v>75</v>
      </c>
      <c r="C6" s="72" t="s">
        <v>331</v>
      </c>
      <c r="D6" s="97" t="s">
        <v>55</v>
      </c>
      <c r="E6" s="93" t="s">
        <v>101</v>
      </c>
      <c r="F6" s="92" t="s">
        <v>68</v>
      </c>
      <c r="G6" s="92" t="s">
        <v>1</v>
      </c>
      <c r="H6" s="72" t="s">
        <v>70</v>
      </c>
      <c r="I6" s="79" t="s">
        <v>11</v>
      </c>
      <c r="J6" s="64" t="s">
        <v>12</v>
      </c>
      <c r="K6" s="64" t="s">
        <v>12</v>
      </c>
      <c r="L6" s="64" t="s">
        <v>12</v>
      </c>
      <c r="M6" s="64" t="s">
        <v>12</v>
      </c>
      <c r="N6" s="64" t="s">
        <v>12</v>
      </c>
      <c r="O6" s="64" t="s">
        <v>12</v>
      </c>
      <c r="P6" s="64" t="s">
        <v>12</v>
      </c>
      <c r="Q6" s="63" t="s">
        <v>21</v>
      </c>
      <c r="R6" s="63" t="s">
        <v>21</v>
      </c>
      <c r="S6" s="63" t="s">
        <v>21</v>
      </c>
      <c r="T6" s="63" t="s">
        <v>21</v>
      </c>
      <c r="U6" s="63" t="s">
        <v>21</v>
      </c>
      <c r="V6" s="63" t="s">
        <v>21</v>
      </c>
      <c r="W6" s="82" t="s">
        <v>213</v>
      </c>
      <c r="X6" s="82" t="s">
        <v>214</v>
      </c>
    </row>
    <row r="7" spans="1:25" s="15" customFormat="1" ht="93" hidden="1">
      <c r="A7" s="92">
        <v>6</v>
      </c>
      <c r="B7" s="88" t="s">
        <v>76</v>
      </c>
      <c r="C7" s="72" t="s">
        <v>328</v>
      </c>
      <c r="D7" s="80" t="s">
        <v>56</v>
      </c>
      <c r="E7" s="72" t="s">
        <v>102</v>
      </c>
      <c r="F7" s="79" t="s">
        <v>68</v>
      </c>
      <c r="G7" s="79" t="s">
        <v>2</v>
      </c>
      <c r="H7" s="72" t="s">
        <v>70</v>
      </c>
      <c r="I7" s="79" t="s">
        <v>11</v>
      </c>
      <c r="J7" s="64" t="s">
        <v>12</v>
      </c>
      <c r="K7" s="64" t="s">
        <v>12</v>
      </c>
      <c r="L7" s="64" t="s">
        <v>12</v>
      </c>
      <c r="M7" s="64" t="s">
        <v>12</v>
      </c>
      <c r="N7" s="64" t="s">
        <v>12</v>
      </c>
      <c r="O7" s="64" t="s">
        <v>12</v>
      </c>
      <c r="P7" s="64" t="s">
        <v>12</v>
      </c>
      <c r="Q7" s="63" t="s">
        <v>21</v>
      </c>
      <c r="R7" s="63" t="s">
        <v>21</v>
      </c>
      <c r="S7" s="63" t="s">
        <v>21</v>
      </c>
      <c r="T7" s="63" t="s">
        <v>21</v>
      </c>
      <c r="U7" s="63" t="s">
        <v>21</v>
      </c>
      <c r="V7" s="63" t="s">
        <v>21</v>
      </c>
      <c r="W7" s="98"/>
      <c r="X7" s="82"/>
      <c r="Y7" s="15" t="s">
        <v>499</v>
      </c>
    </row>
    <row r="8" spans="1:25" s="15" customFormat="1" ht="62" hidden="1">
      <c r="A8" s="92">
        <v>7</v>
      </c>
      <c r="B8" s="75" t="s">
        <v>77</v>
      </c>
      <c r="C8" s="72" t="s">
        <v>330</v>
      </c>
      <c r="D8" s="97" t="s">
        <v>57</v>
      </c>
      <c r="E8" s="72" t="s">
        <v>101</v>
      </c>
      <c r="F8" s="79" t="s">
        <v>68</v>
      </c>
      <c r="G8" s="79" t="s">
        <v>3</v>
      </c>
      <c r="H8" s="72" t="s">
        <v>70</v>
      </c>
      <c r="I8" s="79" t="s">
        <v>11</v>
      </c>
      <c r="J8" s="64" t="s">
        <v>12</v>
      </c>
      <c r="K8" s="63" t="s">
        <v>21</v>
      </c>
      <c r="L8" s="63" t="s">
        <v>21</v>
      </c>
      <c r="M8" s="63" t="s">
        <v>21</v>
      </c>
      <c r="N8" s="63" t="s">
        <v>21</v>
      </c>
      <c r="O8" s="63" t="s">
        <v>21</v>
      </c>
      <c r="P8" s="63" t="s">
        <v>21</v>
      </c>
      <c r="Q8" s="63" t="s">
        <v>21</v>
      </c>
      <c r="R8" s="63" t="s">
        <v>21</v>
      </c>
      <c r="S8" s="63" t="s">
        <v>21</v>
      </c>
      <c r="T8" s="63" t="s">
        <v>21</v>
      </c>
      <c r="U8" s="63" t="s">
        <v>21</v>
      </c>
      <c r="V8" s="63" t="s">
        <v>21</v>
      </c>
      <c r="W8" s="82" t="s">
        <v>210</v>
      </c>
      <c r="X8" s="82"/>
    </row>
    <row r="9" spans="1:25" s="15" customFormat="1" ht="77.5" hidden="1">
      <c r="A9" s="92">
        <v>8</v>
      </c>
      <c r="B9" s="75" t="s">
        <v>78</v>
      </c>
      <c r="C9" s="72" t="s">
        <v>330</v>
      </c>
      <c r="D9" s="97" t="s">
        <v>58</v>
      </c>
      <c r="E9" s="72" t="s">
        <v>103</v>
      </c>
      <c r="F9" s="79" t="s">
        <v>68</v>
      </c>
      <c r="G9" s="79" t="s">
        <v>2</v>
      </c>
      <c r="H9" s="72" t="s">
        <v>70</v>
      </c>
      <c r="I9" s="79" t="s">
        <v>11</v>
      </c>
      <c r="J9" s="64" t="s">
        <v>12</v>
      </c>
      <c r="K9" s="63" t="s">
        <v>21</v>
      </c>
      <c r="L9" s="63" t="s">
        <v>21</v>
      </c>
      <c r="M9" s="63" t="s">
        <v>21</v>
      </c>
      <c r="N9" s="63" t="s">
        <v>21</v>
      </c>
      <c r="O9" s="63" t="s">
        <v>21</v>
      </c>
      <c r="P9" s="63" t="s">
        <v>21</v>
      </c>
      <c r="Q9" s="63" t="s">
        <v>21</v>
      </c>
      <c r="R9" s="63" t="s">
        <v>21</v>
      </c>
      <c r="S9" s="63" t="s">
        <v>21</v>
      </c>
      <c r="T9" s="63" t="s">
        <v>21</v>
      </c>
      <c r="U9" s="63" t="s">
        <v>21</v>
      </c>
      <c r="V9" s="63" t="s">
        <v>21</v>
      </c>
      <c r="W9" s="82" t="s">
        <v>210</v>
      </c>
      <c r="X9" s="82"/>
    </row>
    <row r="10" spans="1:25" s="33" customFormat="1" ht="77.5" hidden="1">
      <c r="A10" s="92">
        <v>9</v>
      </c>
      <c r="B10" s="88" t="s">
        <v>79</v>
      </c>
      <c r="C10" s="72" t="s">
        <v>332</v>
      </c>
      <c r="D10" s="80" t="s">
        <v>59</v>
      </c>
      <c r="E10" s="72" t="s">
        <v>104</v>
      </c>
      <c r="F10" s="79" t="s">
        <v>68</v>
      </c>
      <c r="G10" s="79" t="s">
        <v>2</v>
      </c>
      <c r="H10" s="72" t="s">
        <v>70</v>
      </c>
      <c r="I10" s="79" t="s">
        <v>11</v>
      </c>
      <c r="J10" s="64" t="s">
        <v>12</v>
      </c>
      <c r="K10" s="64" t="s">
        <v>12</v>
      </c>
      <c r="L10" s="64" t="s">
        <v>12</v>
      </c>
      <c r="M10" s="64" t="s">
        <v>12</v>
      </c>
      <c r="N10" s="64" t="s">
        <v>12</v>
      </c>
      <c r="O10" s="64" t="s">
        <v>12</v>
      </c>
      <c r="P10" s="64" t="s">
        <v>12</v>
      </c>
      <c r="Q10" s="65" t="s">
        <v>172</v>
      </c>
      <c r="R10" s="65" t="s">
        <v>172</v>
      </c>
      <c r="S10" s="65" t="s">
        <v>172</v>
      </c>
      <c r="T10" s="65" t="s">
        <v>172</v>
      </c>
      <c r="U10" s="65" t="s">
        <v>172</v>
      </c>
      <c r="V10" s="65" t="s">
        <v>172</v>
      </c>
      <c r="W10" s="65" t="s">
        <v>172</v>
      </c>
      <c r="X10" s="82" t="s">
        <v>215</v>
      </c>
      <c r="Y10" s="33" t="s">
        <v>499</v>
      </c>
    </row>
    <row r="11" spans="1:25" s="15" customFormat="1" ht="77.5" hidden="1">
      <c r="A11" s="92">
        <v>10</v>
      </c>
      <c r="B11" s="104" t="s">
        <v>80</v>
      </c>
      <c r="C11" s="72" t="s">
        <v>333</v>
      </c>
      <c r="D11" s="97" t="s">
        <v>60</v>
      </c>
      <c r="E11" s="93" t="s">
        <v>105</v>
      </c>
      <c r="F11" s="92" t="s">
        <v>68</v>
      </c>
      <c r="G11" s="92" t="s">
        <v>2</v>
      </c>
      <c r="H11" s="72" t="s">
        <v>70</v>
      </c>
      <c r="I11" s="79" t="s">
        <v>11</v>
      </c>
      <c r="J11" s="64" t="s">
        <v>12</v>
      </c>
      <c r="K11" s="63" t="s">
        <v>21</v>
      </c>
      <c r="L11" s="63" t="s">
        <v>21</v>
      </c>
      <c r="M11" s="63" t="s">
        <v>21</v>
      </c>
      <c r="N11" s="63" t="s">
        <v>21</v>
      </c>
      <c r="O11" s="63" t="s">
        <v>21</v>
      </c>
      <c r="P11" s="63" t="s">
        <v>21</v>
      </c>
      <c r="Q11" s="63" t="s">
        <v>21</v>
      </c>
      <c r="R11" s="63" t="s">
        <v>21</v>
      </c>
      <c r="S11" s="63" t="s">
        <v>21</v>
      </c>
      <c r="T11" s="63" t="s">
        <v>21</v>
      </c>
      <c r="U11" s="63" t="s">
        <v>21</v>
      </c>
      <c r="V11" s="63" t="s">
        <v>21</v>
      </c>
      <c r="W11" s="82" t="s">
        <v>210</v>
      </c>
      <c r="X11" s="82"/>
    </row>
    <row r="12" spans="1:25" s="33" customFormat="1" ht="77.5" hidden="1">
      <c r="A12" s="92">
        <v>11</v>
      </c>
      <c r="B12" s="73" t="s">
        <v>81</v>
      </c>
      <c r="C12" s="72" t="s">
        <v>330</v>
      </c>
      <c r="D12" s="97" t="s">
        <v>61</v>
      </c>
      <c r="E12" s="93" t="s">
        <v>106</v>
      </c>
      <c r="F12" s="92" t="s">
        <v>68</v>
      </c>
      <c r="G12" s="79" t="s">
        <v>2</v>
      </c>
      <c r="H12" s="72" t="s">
        <v>70</v>
      </c>
      <c r="I12" s="79" t="s">
        <v>11</v>
      </c>
      <c r="J12" s="64" t="s">
        <v>12</v>
      </c>
      <c r="K12" s="64" t="s">
        <v>12</v>
      </c>
      <c r="L12" s="64" t="s">
        <v>12</v>
      </c>
      <c r="M12" s="64" t="s">
        <v>12</v>
      </c>
      <c r="N12" s="64" t="s">
        <v>12</v>
      </c>
      <c r="O12" s="64" t="s">
        <v>12</v>
      </c>
      <c r="P12" s="64" t="s">
        <v>12</v>
      </c>
      <c r="Q12" s="65" t="s">
        <v>172</v>
      </c>
      <c r="R12" s="65" t="s">
        <v>172</v>
      </c>
      <c r="S12" s="65" t="s">
        <v>172</v>
      </c>
      <c r="T12" s="65" t="s">
        <v>172</v>
      </c>
      <c r="U12" s="65" t="s">
        <v>172</v>
      </c>
      <c r="V12" s="65" t="s">
        <v>172</v>
      </c>
      <c r="W12" s="82" t="s">
        <v>211</v>
      </c>
      <c r="X12" s="82" t="s">
        <v>216</v>
      </c>
    </row>
    <row r="13" spans="1:25" s="15" customFormat="1" ht="62">
      <c r="A13" s="92">
        <v>12</v>
      </c>
      <c r="B13" s="88" t="s">
        <v>82</v>
      </c>
      <c r="C13" s="72" t="s">
        <v>333</v>
      </c>
      <c r="D13" s="80" t="s">
        <v>62</v>
      </c>
      <c r="E13" s="72" t="s">
        <v>107</v>
      </c>
      <c r="F13" s="79" t="s">
        <v>68</v>
      </c>
      <c r="G13" s="79" t="s">
        <v>1</v>
      </c>
      <c r="H13" s="72" t="s">
        <v>70</v>
      </c>
      <c r="I13" s="79" t="s">
        <v>11</v>
      </c>
      <c r="J13" s="64" t="s">
        <v>12</v>
      </c>
      <c r="K13" s="64" t="s">
        <v>12</v>
      </c>
      <c r="L13" s="64" t="s">
        <v>12</v>
      </c>
      <c r="M13" s="64" t="s">
        <v>12</v>
      </c>
      <c r="N13" s="64" t="s">
        <v>12</v>
      </c>
      <c r="O13" s="64" t="s">
        <v>12</v>
      </c>
      <c r="P13" s="64" t="s">
        <v>12</v>
      </c>
      <c r="Q13" s="63" t="s">
        <v>21</v>
      </c>
      <c r="R13" s="63" t="s">
        <v>21</v>
      </c>
      <c r="S13" s="63" t="s">
        <v>21</v>
      </c>
      <c r="T13" s="63" t="s">
        <v>21</v>
      </c>
      <c r="U13" s="63" t="s">
        <v>21</v>
      </c>
      <c r="V13" s="63" t="s">
        <v>21</v>
      </c>
      <c r="W13" s="82"/>
      <c r="X13" s="82"/>
    </row>
    <row r="14" spans="1:25" s="15" customFormat="1" ht="62" hidden="1">
      <c r="A14" s="92">
        <v>13</v>
      </c>
      <c r="B14" s="75" t="s">
        <v>83</v>
      </c>
      <c r="C14" s="72" t="s">
        <v>332</v>
      </c>
      <c r="D14" s="80" t="s">
        <v>63</v>
      </c>
      <c r="E14" s="72" t="s">
        <v>107</v>
      </c>
      <c r="F14" s="79" t="s">
        <v>68</v>
      </c>
      <c r="G14" s="79" t="s">
        <v>2</v>
      </c>
      <c r="H14" s="72" t="s">
        <v>70</v>
      </c>
      <c r="I14" s="79" t="s">
        <v>11</v>
      </c>
      <c r="J14" s="64" t="s">
        <v>12</v>
      </c>
      <c r="K14" s="63" t="s">
        <v>21</v>
      </c>
      <c r="L14" s="63" t="s">
        <v>21</v>
      </c>
      <c r="M14" s="63" t="s">
        <v>21</v>
      </c>
      <c r="N14" s="63" t="s">
        <v>21</v>
      </c>
      <c r="O14" s="63" t="s">
        <v>21</v>
      </c>
      <c r="P14" s="63" t="s">
        <v>21</v>
      </c>
      <c r="Q14" s="63" t="s">
        <v>21</v>
      </c>
      <c r="R14" s="63" t="s">
        <v>21</v>
      </c>
      <c r="S14" s="63" t="s">
        <v>21</v>
      </c>
      <c r="T14" s="63" t="s">
        <v>21</v>
      </c>
      <c r="U14" s="63" t="s">
        <v>21</v>
      </c>
      <c r="V14" s="63" t="s">
        <v>21</v>
      </c>
      <c r="W14" s="82" t="s">
        <v>210</v>
      </c>
      <c r="X14" s="82"/>
    </row>
    <row r="15" spans="1:25" s="33" customFormat="1" ht="62" hidden="1">
      <c r="A15" s="92">
        <v>14</v>
      </c>
      <c r="B15" s="72" t="s">
        <v>84</v>
      </c>
      <c r="C15" s="72" t="s">
        <v>333</v>
      </c>
      <c r="D15" s="80" t="s">
        <v>345</v>
      </c>
      <c r="E15" s="72" t="s">
        <v>108</v>
      </c>
      <c r="F15" s="79" t="s">
        <v>68</v>
      </c>
      <c r="G15" s="79" t="s">
        <v>2</v>
      </c>
      <c r="H15" s="72" t="s">
        <v>70</v>
      </c>
      <c r="I15" s="79" t="s">
        <v>11</v>
      </c>
      <c r="J15" s="64" t="s">
        <v>12</v>
      </c>
      <c r="K15" s="64" t="s">
        <v>12</v>
      </c>
      <c r="L15" s="64" t="s">
        <v>12</v>
      </c>
      <c r="M15" s="64" t="s">
        <v>12</v>
      </c>
      <c r="N15" s="64" t="s">
        <v>12</v>
      </c>
      <c r="O15" s="64" t="s">
        <v>12</v>
      </c>
      <c r="P15" s="64" t="s">
        <v>12</v>
      </c>
      <c r="Q15" s="64" t="s">
        <v>12</v>
      </c>
      <c r="R15" s="64" t="s">
        <v>12</v>
      </c>
      <c r="S15" s="83" t="s">
        <v>172</v>
      </c>
      <c r="T15" s="83" t="s">
        <v>172</v>
      </c>
      <c r="U15" s="83" t="s">
        <v>172</v>
      </c>
      <c r="V15" s="83" t="s">
        <v>172</v>
      </c>
      <c r="W15" s="65" t="s">
        <v>172</v>
      </c>
      <c r="X15" s="82" t="s">
        <v>217</v>
      </c>
      <c r="Y15" s="33" t="s">
        <v>499</v>
      </c>
    </row>
    <row r="16" spans="1:25" s="15" customFormat="1" ht="108.5" hidden="1">
      <c r="A16" s="92">
        <v>15</v>
      </c>
      <c r="B16" s="75" t="s">
        <v>85</v>
      </c>
      <c r="C16" s="72" t="s">
        <v>330</v>
      </c>
      <c r="D16" s="80" t="s">
        <v>118</v>
      </c>
      <c r="E16" s="72" t="s">
        <v>109</v>
      </c>
      <c r="F16" s="79" t="s">
        <v>68</v>
      </c>
      <c r="G16" s="79" t="s">
        <v>3</v>
      </c>
      <c r="H16" s="72" t="s">
        <v>70</v>
      </c>
      <c r="I16" s="79" t="s">
        <v>11</v>
      </c>
      <c r="J16" s="64" t="s">
        <v>12</v>
      </c>
      <c r="K16" s="64" t="s">
        <v>12</v>
      </c>
      <c r="L16" s="64" t="s">
        <v>12</v>
      </c>
      <c r="M16" s="64" t="s">
        <v>12</v>
      </c>
      <c r="N16" s="64" t="s">
        <v>12</v>
      </c>
      <c r="O16" s="64" t="s">
        <v>12</v>
      </c>
      <c r="P16" s="63" t="s">
        <v>21</v>
      </c>
      <c r="Q16" s="63" t="s">
        <v>21</v>
      </c>
      <c r="R16" s="63" t="s">
        <v>21</v>
      </c>
      <c r="S16" s="63" t="s">
        <v>21</v>
      </c>
      <c r="T16" s="63" t="s">
        <v>21</v>
      </c>
      <c r="U16" s="63" t="s">
        <v>21</v>
      </c>
      <c r="V16" s="63" t="s">
        <v>21</v>
      </c>
      <c r="W16" s="82"/>
      <c r="X16" s="82"/>
    </row>
    <row r="17" spans="1:25" s="15" customFormat="1" ht="77.5" hidden="1">
      <c r="A17" s="92">
        <v>16</v>
      </c>
      <c r="B17" s="72" t="s">
        <v>86</v>
      </c>
      <c r="C17" s="72" t="s">
        <v>332</v>
      </c>
      <c r="D17" s="97" t="s">
        <v>64</v>
      </c>
      <c r="E17" s="72" t="s">
        <v>104</v>
      </c>
      <c r="F17" s="79" t="s">
        <v>68</v>
      </c>
      <c r="G17" s="79" t="s">
        <v>2</v>
      </c>
      <c r="H17" s="72" t="s">
        <v>70</v>
      </c>
      <c r="I17" s="79" t="s">
        <v>11</v>
      </c>
      <c r="J17" s="64" t="s">
        <v>12</v>
      </c>
      <c r="K17" s="64" t="s">
        <v>12</v>
      </c>
      <c r="L17" s="64" t="s">
        <v>12</v>
      </c>
      <c r="M17" s="64" t="s">
        <v>12</v>
      </c>
      <c r="N17" s="64" t="s">
        <v>12</v>
      </c>
      <c r="O17" s="64" t="s">
        <v>12</v>
      </c>
      <c r="P17" s="64" t="s">
        <v>12</v>
      </c>
      <c r="Q17" s="63" t="s">
        <v>21</v>
      </c>
      <c r="R17" s="63" t="s">
        <v>21</v>
      </c>
      <c r="S17" s="63" t="s">
        <v>21</v>
      </c>
      <c r="T17" s="63" t="s">
        <v>21</v>
      </c>
      <c r="U17" s="63" t="s">
        <v>21</v>
      </c>
      <c r="V17" s="63" t="s">
        <v>21</v>
      </c>
      <c r="W17" s="82"/>
      <c r="X17" s="82"/>
    </row>
    <row r="18" spans="1:25" s="33" customFormat="1" ht="93" hidden="1">
      <c r="A18" s="92">
        <v>17</v>
      </c>
      <c r="B18" s="72" t="s">
        <v>87</v>
      </c>
      <c r="C18" s="72" t="s">
        <v>329</v>
      </c>
      <c r="D18" s="97" t="s">
        <v>65</v>
      </c>
      <c r="E18" s="72" t="s">
        <v>110</v>
      </c>
      <c r="F18" s="79" t="s">
        <v>68</v>
      </c>
      <c r="G18" s="79" t="s">
        <v>2</v>
      </c>
      <c r="H18" s="72" t="s">
        <v>70</v>
      </c>
      <c r="I18" s="79" t="s">
        <v>11</v>
      </c>
      <c r="J18" s="64" t="s">
        <v>12</v>
      </c>
      <c r="K18" s="64" t="s">
        <v>12</v>
      </c>
      <c r="L18" s="64" t="s">
        <v>12</v>
      </c>
      <c r="M18" s="64" t="s">
        <v>12</v>
      </c>
      <c r="N18" s="64" t="s">
        <v>12</v>
      </c>
      <c r="O18" s="64" t="s">
        <v>12</v>
      </c>
      <c r="P18" s="64" t="s">
        <v>12</v>
      </c>
      <c r="Q18" s="63" t="s">
        <v>21</v>
      </c>
      <c r="R18" s="63" t="s">
        <v>21</v>
      </c>
      <c r="S18" s="63" t="s">
        <v>21</v>
      </c>
      <c r="T18" s="63" t="s">
        <v>21</v>
      </c>
      <c r="U18" s="63" t="s">
        <v>21</v>
      </c>
      <c r="V18" s="63" t="s">
        <v>21</v>
      </c>
      <c r="W18" s="98"/>
      <c r="X18" s="82"/>
    </row>
    <row r="19" spans="1:25" s="33" customFormat="1" ht="108.5" hidden="1">
      <c r="A19" s="92">
        <v>18</v>
      </c>
      <c r="B19" s="72" t="s">
        <v>88</v>
      </c>
      <c r="C19" s="72" t="s">
        <v>333</v>
      </c>
      <c r="D19" s="97" t="s">
        <v>66</v>
      </c>
      <c r="E19" s="72" t="s">
        <v>111</v>
      </c>
      <c r="F19" s="79" t="s">
        <v>68</v>
      </c>
      <c r="G19" s="79" t="s">
        <v>3</v>
      </c>
      <c r="H19" s="72" t="s">
        <v>70</v>
      </c>
      <c r="I19" s="79" t="s">
        <v>11</v>
      </c>
      <c r="J19" s="64" t="s">
        <v>12</v>
      </c>
      <c r="K19" s="64" t="s">
        <v>12</v>
      </c>
      <c r="L19" s="64" t="s">
        <v>12</v>
      </c>
      <c r="M19" s="64" t="s">
        <v>12</v>
      </c>
      <c r="N19" s="64" t="s">
        <v>12</v>
      </c>
      <c r="O19" s="64" t="s">
        <v>12</v>
      </c>
      <c r="P19" s="64" t="s">
        <v>12</v>
      </c>
      <c r="Q19" s="63" t="s">
        <v>21</v>
      </c>
      <c r="R19" s="63" t="s">
        <v>21</v>
      </c>
      <c r="S19" s="63" t="s">
        <v>21</v>
      </c>
      <c r="T19" s="63" t="s">
        <v>21</v>
      </c>
      <c r="U19" s="63" t="s">
        <v>21</v>
      </c>
      <c r="V19" s="63" t="s">
        <v>21</v>
      </c>
      <c r="W19" s="82"/>
      <c r="X19" s="82" t="s">
        <v>21</v>
      </c>
    </row>
    <row r="20" spans="1:25" s="15" customFormat="1" ht="108.5" hidden="1">
      <c r="A20" s="92">
        <v>19</v>
      </c>
      <c r="B20" s="72" t="s">
        <v>89</v>
      </c>
      <c r="C20" s="72" t="s">
        <v>330</v>
      </c>
      <c r="D20" s="80" t="s">
        <v>119</v>
      </c>
      <c r="E20" s="72" t="s">
        <v>112</v>
      </c>
      <c r="F20" s="79" t="s">
        <v>68</v>
      </c>
      <c r="G20" s="79" t="s">
        <v>2</v>
      </c>
      <c r="H20" s="72" t="s">
        <v>70</v>
      </c>
      <c r="I20" s="79" t="s">
        <v>11</v>
      </c>
      <c r="J20" s="64" t="s">
        <v>12</v>
      </c>
      <c r="K20" s="64" t="s">
        <v>12</v>
      </c>
      <c r="L20" s="64" t="s">
        <v>12</v>
      </c>
      <c r="M20" s="64" t="s">
        <v>12</v>
      </c>
      <c r="N20" s="64" t="s">
        <v>12</v>
      </c>
      <c r="O20" s="64" t="s">
        <v>12</v>
      </c>
      <c r="P20" s="64" t="s">
        <v>12</v>
      </c>
      <c r="Q20" s="63" t="s">
        <v>21</v>
      </c>
      <c r="R20" s="63" t="s">
        <v>21</v>
      </c>
      <c r="S20" s="63" t="s">
        <v>21</v>
      </c>
      <c r="T20" s="63" t="s">
        <v>21</v>
      </c>
      <c r="U20" s="63" t="s">
        <v>21</v>
      </c>
      <c r="V20" s="63" t="s">
        <v>21</v>
      </c>
      <c r="W20" s="65" t="s">
        <v>172</v>
      </c>
      <c r="X20" s="72" t="s">
        <v>218</v>
      </c>
      <c r="Y20" s="15" t="s">
        <v>499</v>
      </c>
    </row>
    <row r="21" spans="1:25" s="15" customFormat="1" ht="46.5">
      <c r="A21" s="92">
        <v>20</v>
      </c>
      <c r="B21" s="75" t="s">
        <v>90</v>
      </c>
      <c r="C21" s="72" t="s">
        <v>330</v>
      </c>
      <c r="D21" s="80" t="s">
        <v>67</v>
      </c>
      <c r="E21" s="72" t="s">
        <v>113</v>
      </c>
      <c r="F21" s="79" t="s">
        <v>68</v>
      </c>
      <c r="G21" s="79" t="s">
        <v>1</v>
      </c>
      <c r="H21" s="72" t="s">
        <v>70</v>
      </c>
      <c r="I21" s="79" t="s">
        <v>11</v>
      </c>
      <c r="J21" s="64" t="s">
        <v>12</v>
      </c>
      <c r="K21" s="63" t="s">
        <v>21</v>
      </c>
      <c r="L21" s="63" t="s">
        <v>21</v>
      </c>
      <c r="M21" s="63" t="s">
        <v>21</v>
      </c>
      <c r="N21" s="63" t="s">
        <v>21</v>
      </c>
      <c r="O21" s="63" t="s">
        <v>21</v>
      </c>
      <c r="P21" s="63" t="s">
        <v>21</v>
      </c>
      <c r="Q21" s="63" t="s">
        <v>21</v>
      </c>
      <c r="R21" s="63" t="s">
        <v>21</v>
      </c>
      <c r="S21" s="63" t="s">
        <v>21</v>
      </c>
      <c r="T21" s="63" t="s">
        <v>21</v>
      </c>
      <c r="U21" s="63" t="s">
        <v>21</v>
      </c>
      <c r="V21" s="63" t="s">
        <v>21</v>
      </c>
      <c r="W21" s="82"/>
      <c r="X21" s="82"/>
    </row>
    <row r="22" spans="1:25" s="15" customFormat="1" ht="77.5">
      <c r="A22" s="92">
        <v>21</v>
      </c>
      <c r="B22" s="72" t="s">
        <v>121</v>
      </c>
      <c r="C22" s="72" t="s">
        <v>330</v>
      </c>
      <c r="D22" s="97" t="s">
        <v>122</v>
      </c>
      <c r="E22" s="72" t="s">
        <v>105</v>
      </c>
      <c r="F22" s="72" t="s">
        <v>123</v>
      </c>
      <c r="G22" s="72" t="s">
        <v>1</v>
      </c>
      <c r="H22" s="72" t="s">
        <v>70</v>
      </c>
      <c r="I22" s="72" t="s">
        <v>11</v>
      </c>
      <c r="J22" s="64" t="s">
        <v>12</v>
      </c>
      <c r="K22" s="64" t="s">
        <v>12</v>
      </c>
      <c r="L22" s="64" t="s">
        <v>12</v>
      </c>
      <c r="M22" s="64" t="s">
        <v>12</v>
      </c>
      <c r="N22" s="64" t="s">
        <v>12</v>
      </c>
      <c r="O22" s="64" t="s">
        <v>12</v>
      </c>
      <c r="P22" s="64" t="s">
        <v>12</v>
      </c>
      <c r="Q22" s="63" t="s">
        <v>21</v>
      </c>
      <c r="R22" s="63" t="s">
        <v>21</v>
      </c>
      <c r="S22" s="63" t="s">
        <v>21</v>
      </c>
      <c r="T22" s="63" t="s">
        <v>21</v>
      </c>
      <c r="U22" s="63" t="s">
        <v>21</v>
      </c>
      <c r="V22" s="63" t="s">
        <v>21</v>
      </c>
      <c r="W22" s="82"/>
      <c r="X22" s="82"/>
    </row>
    <row r="23" spans="1:25" s="33" customFormat="1" ht="108.5">
      <c r="A23" s="92">
        <v>22</v>
      </c>
      <c r="B23" s="72" t="s">
        <v>124</v>
      </c>
      <c r="C23" s="72" t="s">
        <v>330</v>
      </c>
      <c r="D23" s="97" t="s">
        <v>346</v>
      </c>
      <c r="E23" s="72" t="s">
        <v>97</v>
      </c>
      <c r="F23" s="72" t="s">
        <v>123</v>
      </c>
      <c r="G23" s="72" t="s">
        <v>1</v>
      </c>
      <c r="H23" s="72" t="s">
        <v>70</v>
      </c>
      <c r="I23" s="72" t="s">
        <v>11</v>
      </c>
      <c r="J23" s="64" t="s">
        <v>12</v>
      </c>
      <c r="K23" s="64" t="s">
        <v>12</v>
      </c>
      <c r="L23" s="64" t="s">
        <v>12</v>
      </c>
      <c r="M23" s="64" t="s">
        <v>12</v>
      </c>
      <c r="N23" s="64" t="s">
        <v>12</v>
      </c>
      <c r="O23" s="64" t="s">
        <v>12</v>
      </c>
      <c r="P23" s="64" t="s">
        <v>12</v>
      </c>
      <c r="Q23" s="64" t="s">
        <v>21</v>
      </c>
      <c r="R23" s="64" t="s">
        <v>21</v>
      </c>
      <c r="S23" s="63" t="s">
        <v>21</v>
      </c>
      <c r="T23" s="63" t="s">
        <v>21</v>
      </c>
      <c r="U23" s="63" t="s">
        <v>21</v>
      </c>
      <c r="V23" s="63" t="s">
        <v>21</v>
      </c>
      <c r="W23" s="82" t="s">
        <v>220</v>
      </c>
      <c r="X23" s="82" t="s">
        <v>219</v>
      </c>
      <c r="Y23" s="33" t="s">
        <v>499</v>
      </c>
    </row>
    <row r="24" spans="1:25" s="33" customFormat="1" ht="93" hidden="1">
      <c r="A24" s="92">
        <v>23</v>
      </c>
      <c r="B24" s="72" t="s">
        <v>125</v>
      </c>
      <c r="C24" s="72" t="s">
        <v>328</v>
      </c>
      <c r="D24" s="80" t="s">
        <v>347</v>
      </c>
      <c r="E24" s="72" t="s">
        <v>100</v>
      </c>
      <c r="F24" s="72" t="s">
        <v>123</v>
      </c>
      <c r="G24" s="72" t="s">
        <v>2</v>
      </c>
      <c r="H24" s="72" t="s">
        <v>70</v>
      </c>
      <c r="I24" s="72" t="s">
        <v>11</v>
      </c>
      <c r="J24" s="64" t="s">
        <v>12</v>
      </c>
      <c r="K24" s="64" t="s">
        <v>12</v>
      </c>
      <c r="L24" s="64" t="s">
        <v>12</v>
      </c>
      <c r="M24" s="64" t="s">
        <v>12</v>
      </c>
      <c r="N24" s="64" t="s">
        <v>12</v>
      </c>
      <c r="O24" s="64" t="s">
        <v>12</v>
      </c>
      <c r="P24" s="64" t="s">
        <v>12</v>
      </c>
      <c r="Q24" s="64" t="s">
        <v>12</v>
      </c>
      <c r="R24" s="64" t="s">
        <v>12</v>
      </c>
      <c r="S24" s="65" t="s">
        <v>172</v>
      </c>
      <c r="T24" s="65" t="s">
        <v>172</v>
      </c>
      <c r="U24" s="65" t="s">
        <v>172</v>
      </c>
      <c r="V24" s="65" t="s">
        <v>172</v>
      </c>
      <c r="W24" s="65" t="s">
        <v>172</v>
      </c>
      <c r="X24" s="82" t="s">
        <v>12</v>
      </c>
    </row>
    <row r="25" spans="1:25" s="33" customFormat="1" ht="124">
      <c r="A25" s="92">
        <v>24</v>
      </c>
      <c r="B25" s="72" t="s">
        <v>126</v>
      </c>
      <c r="C25" s="72" t="s">
        <v>330</v>
      </c>
      <c r="D25" s="80" t="s">
        <v>348</v>
      </c>
      <c r="E25" s="72" t="s">
        <v>127</v>
      </c>
      <c r="F25" s="72" t="s">
        <v>123</v>
      </c>
      <c r="G25" s="72" t="s">
        <v>1</v>
      </c>
      <c r="H25" s="72" t="s">
        <v>70</v>
      </c>
      <c r="I25" s="72" t="s">
        <v>11</v>
      </c>
      <c r="J25" s="64" t="s">
        <v>12</v>
      </c>
      <c r="K25" s="64" t="s">
        <v>12</v>
      </c>
      <c r="L25" s="64" t="s">
        <v>12</v>
      </c>
      <c r="M25" s="64" t="s">
        <v>12</v>
      </c>
      <c r="N25" s="64" t="s">
        <v>12</v>
      </c>
      <c r="O25" s="64" t="s">
        <v>12</v>
      </c>
      <c r="P25" s="64" t="s">
        <v>12</v>
      </c>
      <c r="Q25" s="64" t="s">
        <v>12</v>
      </c>
      <c r="R25" s="64" t="s">
        <v>12</v>
      </c>
      <c r="S25" s="65" t="s">
        <v>172</v>
      </c>
      <c r="T25" s="65" t="s">
        <v>172</v>
      </c>
      <c r="U25" s="65" t="s">
        <v>172</v>
      </c>
      <c r="V25" s="65" t="s">
        <v>172</v>
      </c>
      <c r="W25" s="65" t="s">
        <v>172</v>
      </c>
      <c r="X25" s="82" t="s">
        <v>221</v>
      </c>
      <c r="Y25" s="33" t="s">
        <v>499</v>
      </c>
    </row>
    <row r="26" spans="1:25" s="33" customFormat="1" ht="62">
      <c r="A26" s="92">
        <v>25</v>
      </c>
      <c r="B26" s="72" t="s">
        <v>128</v>
      </c>
      <c r="C26" s="72" t="s">
        <v>332</v>
      </c>
      <c r="D26" s="80" t="s">
        <v>129</v>
      </c>
      <c r="E26" s="72" t="s">
        <v>98</v>
      </c>
      <c r="F26" s="72" t="s">
        <v>123</v>
      </c>
      <c r="G26" s="72" t="s">
        <v>1</v>
      </c>
      <c r="H26" s="72" t="s">
        <v>70</v>
      </c>
      <c r="I26" s="72" t="s">
        <v>11</v>
      </c>
      <c r="J26" s="64" t="s">
        <v>12</v>
      </c>
      <c r="K26" s="64" t="s">
        <v>12</v>
      </c>
      <c r="L26" s="64" t="s">
        <v>12</v>
      </c>
      <c r="M26" s="64" t="s">
        <v>12</v>
      </c>
      <c r="N26" s="64" t="s">
        <v>12</v>
      </c>
      <c r="O26" s="64" t="s">
        <v>12</v>
      </c>
      <c r="P26" s="64" t="s">
        <v>12</v>
      </c>
      <c r="Q26" s="65" t="s">
        <v>172</v>
      </c>
      <c r="R26" s="65" t="s">
        <v>172</v>
      </c>
      <c r="S26" s="65" t="s">
        <v>172</v>
      </c>
      <c r="T26" s="65" t="s">
        <v>172</v>
      </c>
      <c r="U26" s="65" t="s">
        <v>172</v>
      </c>
      <c r="V26" s="65" t="s">
        <v>172</v>
      </c>
      <c r="W26" s="65" t="s">
        <v>172</v>
      </c>
      <c r="X26" s="82" t="s">
        <v>216</v>
      </c>
    </row>
    <row r="27" spans="1:25" s="33" customFormat="1" ht="62">
      <c r="A27" s="92">
        <v>26</v>
      </c>
      <c r="B27" s="72" t="s">
        <v>130</v>
      </c>
      <c r="C27" s="72" t="s">
        <v>329</v>
      </c>
      <c r="D27" s="97" t="s">
        <v>324</v>
      </c>
      <c r="E27" s="72" t="s">
        <v>107</v>
      </c>
      <c r="F27" s="72" t="s">
        <v>123</v>
      </c>
      <c r="G27" s="72" t="s">
        <v>1</v>
      </c>
      <c r="H27" s="72" t="s">
        <v>70</v>
      </c>
      <c r="I27" s="72" t="s">
        <v>11</v>
      </c>
      <c r="J27" s="64" t="s">
        <v>12</v>
      </c>
      <c r="K27" s="64" t="s">
        <v>12</v>
      </c>
      <c r="L27" s="64" t="s">
        <v>12</v>
      </c>
      <c r="M27" s="64" t="s">
        <v>12</v>
      </c>
      <c r="N27" s="64" t="s">
        <v>12</v>
      </c>
      <c r="O27" s="64" t="s">
        <v>12</v>
      </c>
      <c r="P27" s="64" t="s">
        <v>12</v>
      </c>
      <c r="Q27" s="63" t="s">
        <v>21</v>
      </c>
      <c r="R27" s="63" t="s">
        <v>21</v>
      </c>
      <c r="S27" s="63" t="s">
        <v>21</v>
      </c>
      <c r="T27" s="63" t="s">
        <v>21</v>
      </c>
      <c r="U27" s="63" t="s">
        <v>21</v>
      </c>
      <c r="V27" s="63" t="s">
        <v>21</v>
      </c>
      <c r="W27" s="82" t="s">
        <v>211</v>
      </c>
      <c r="X27" s="82" t="s">
        <v>210</v>
      </c>
    </row>
    <row r="28" spans="1:25" ht="77.5">
      <c r="A28" s="92">
        <v>27</v>
      </c>
      <c r="B28" s="89" t="s">
        <v>299</v>
      </c>
      <c r="C28" s="72" t="s">
        <v>332</v>
      </c>
      <c r="D28" s="97" t="s">
        <v>303</v>
      </c>
      <c r="E28" s="93" t="s">
        <v>302</v>
      </c>
      <c r="F28" s="72" t="s">
        <v>300</v>
      </c>
      <c r="G28" s="72" t="s">
        <v>1</v>
      </c>
      <c r="H28" s="72" t="s">
        <v>70</v>
      </c>
      <c r="I28" s="72" t="s">
        <v>11</v>
      </c>
      <c r="J28" s="82"/>
      <c r="K28" s="82"/>
      <c r="L28" s="82"/>
      <c r="M28" s="82"/>
      <c r="N28" s="82"/>
      <c r="O28" s="64" t="s">
        <v>12</v>
      </c>
      <c r="P28" s="64" t="s">
        <v>12</v>
      </c>
      <c r="Q28" s="65" t="s">
        <v>172</v>
      </c>
      <c r="R28" s="65" t="s">
        <v>172</v>
      </c>
      <c r="S28" s="65" t="s">
        <v>172</v>
      </c>
      <c r="T28" s="65" t="s">
        <v>172</v>
      </c>
      <c r="U28" s="65" t="s">
        <v>172</v>
      </c>
      <c r="V28" s="65" t="s">
        <v>172</v>
      </c>
      <c r="W28" s="82"/>
      <c r="X28" s="82"/>
    </row>
    <row r="29" spans="1:25" ht="93">
      <c r="A29" s="92">
        <v>28</v>
      </c>
      <c r="B29" s="89" t="s">
        <v>304</v>
      </c>
      <c r="C29" s="72" t="s">
        <v>330</v>
      </c>
      <c r="D29" s="97" t="s">
        <v>325</v>
      </c>
      <c r="E29" s="72" t="s">
        <v>305</v>
      </c>
      <c r="F29" s="72" t="s">
        <v>300</v>
      </c>
      <c r="G29" s="72" t="s">
        <v>1</v>
      </c>
      <c r="H29" s="72" t="s">
        <v>306</v>
      </c>
      <c r="I29" s="72" t="s">
        <v>11</v>
      </c>
      <c r="J29" s="82"/>
      <c r="K29" s="82"/>
      <c r="L29" s="82"/>
      <c r="M29" s="82"/>
      <c r="N29" s="82"/>
      <c r="O29" s="64" t="s">
        <v>12</v>
      </c>
      <c r="P29" s="64" t="s">
        <v>12</v>
      </c>
      <c r="Q29" s="64" t="s">
        <v>12</v>
      </c>
      <c r="R29" s="64" t="s">
        <v>12</v>
      </c>
      <c r="S29" s="63" t="s">
        <v>21</v>
      </c>
      <c r="T29" s="63" t="s">
        <v>21</v>
      </c>
      <c r="U29" s="63" t="s">
        <v>21</v>
      </c>
      <c r="V29" s="63" t="s">
        <v>21</v>
      </c>
      <c r="W29" s="82"/>
      <c r="X29" s="82"/>
    </row>
    <row r="30" spans="1:25" ht="108.5">
      <c r="A30" s="92">
        <v>29</v>
      </c>
      <c r="B30" s="90" t="s">
        <v>312</v>
      </c>
      <c r="C30" s="72" t="s">
        <v>332</v>
      </c>
      <c r="D30" s="99" t="s">
        <v>313</v>
      </c>
      <c r="E30" s="107" t="s">
        <v>314</v>
      </c>
      <c r="F30" s="100" t="s">
        <v>300</v>
      </c>
      <c r="G30" s="90" t="s">
        <v>338</v>
      </c>
      <c r="H30" s="90" t="s">
        <v>315</v>
      </c>
      <c r="I30" s="72" t="s">
        <v>11</v>
      </c>
      <c r="J30" s="92"/>
      <c r="K30" s="92"/>
      <c r="L30" s="92"/>
      <c r="M30" s="92"/>
      <c r="N30" s="92"/>
      <c r="O30" s="92"/>
      <c r="P30" s="84" t="s">
        <v>12</v>
      </c>
      <c r="Q30" s="65" t="s">
        <v>172</v>
      </c>
      <c r="R30" s="65" t="s">
        <v>172</v>
      </c>
      <c r="S30" s="65" t="s">
        <v>172</v>
      </c>
      <c r="T30" s="65" t="s">
        <v>172</v>
      </c>
      <c r="U30" s="65" t="s">
        <v>172</v>
      </c>
      <c r="V30" s="65" t="s">
        <v>172</v>
      </c>
      <c r="W30" s="82"/>
      <c r="X30" s="82"/>
    </row>
    <row r="31" spans="1:25" ht="108.5">
      <c r="A31" s="92">
        <v>30</v>
      </c>
      <c r="B31" s="90" t="s">
        <v>316</v>
      </c>
      <c r="C31" s="72" t="s">
        <v>335</v>
      </c>
      <c r="D31" s="99" t="s">
        <v>349</v>
      </c>
      <c r="E31" s="107" t="s">
        <v>317</v>
      </c>
      <c r="F31" s="100" t="s">
        <v>300</v>
      </c>
      <c r="G31" s="90" t="s">
        <v>338</v>
      </c>
      <c r="H31" s="90" t="s">
        <v>315</v>
      </c>
      <c r="I31" s="72" t="s">
        <v>11</v>
      </c>
      <c r="J31" s="92"/>
      <c r="K31" s="92"/>
      <c r="L31" s="92"/>
      <c r="M31" s="92"/>
      <c r="N31" s="92"/>
      <c r="O31" s="92"/>
      <c r="P31" s="84" t="s">
        <v>12</v>
      </c>
      <c r="Q31" s="84" t="s">
        <v>22</v>
      </c>
      <c r="R31" s="84" t="s">
        <v>22</v>
      </c>
      <c r="S31" s="84" t="s">
        <v>22</v>
      </c>
      <c r="T31" s="84" t="s">
        <v>22</v>
      </c>
      <c r="U31" s="114" t="s">
        <v>22</v>
      </c>
      <c r="V31" s="114" t="s">
        <v>22</v>
      </c>
      <c r="W31" s="82"/>
      <c r="X31" s="82"/>
    </row>
    <row r="32" spans="1:25" s="19" customFormat="1" ht="77.5">
      <c r="A32" s="92">
        <v>31</v>
      </c>
      <c r="B32" s="90" t="s">
        <v>318</v>
      </c>
      <c r="C32" s="72" t="s">
        <v>334</v>
      </c>
      <c r="D32" s="99" t="s">
        <v>319</v>
      </c>
      <c r="E32" s="107" t="s">
        <v>320</v>
      </c>
      <c r="F32" s="100" t="s">
        <v>300</v>
      </c>
      <c r="G32" s="90" t="s">
        <v>338</v>
      </c>
      <c r="H32" s="90" t="s">
        <v>315</v>
      </c>
      <c r="I32" s="72" t="s">
        <v>11</v>
      </c>
      <c r="J32" s="92"/>
      <c r="K32" s="92"/>
      <c r="L32" s="92"/>
      <c r="M32" s="92"/>
      <c r="N32" s="92"/>
      <c r="O32" s="92"/>
      <c r="P32" s="84" t="s">
        <v>12</v>
      </c>
      <c r="Q32" s="63" t="s">
        <v>21</v>
      </c>
      <c r="R32" s="63" t="s">
        <v>21</v>
      </c>
      <c r="S32" s="63" t="s">
        <v>21</v>
      </c>
      <c r="T32" s="63" t="s">
        <v>21</v>
      </c>
      <c r="U32" s="63" t="s">
        <v>21</v>
      </c>
      <c r="V32" s="63" t="s">
        <v>21</v>
      </c>
      <c r="W32" s="82"/>
      <c r="X32" s="82"/>
    </row>
    <row r="33" spans="1:25" s="19" customFormat="1" ht="124">
      <c r="A33" s="92">
        <v>32</v>
      </c>
      <c r="B33" s="90" t="s">
        <v>356</v>
      </c>
      <c r="C33" s="72" t="s">
        <v>330</v>
      </c>
      <c r="D33" s="99" t="s">
        <v>359</v>
      </c>
      <c r="E33" s="107" t="s">
        <v>360</v>
      </c>
      <c r="F33" s="100" t="s">
        <v>358</v>
      </c>
      <c r="G33" s="90" t="s">
        <v>1</v>
      </c>
      <c r="H33" s="90" t="s">
        <v>315</v>
      </c>
      <c r="I33" s="72" t="s">
        <v>11</v>
      </c>
      <c r="J33" s="92"/>
      <c r="K33" s="92"/>
      <c r="L33" s="92"/>
      <c r="M33" s="92"/>
      <c r="N33" s="92"/>
      <c r="O33" s="92"/>
      <c r="P33" s="84" t="s">
        <v>12</v>
      </c>
      <c r="Q33" s="84" t="s">
        <v>12</v>
      </c>
      <c r="R33" s="84" t="s">
        <v>12</v>
      </c>
      <c r="S33" s="84" t="s">
        <v>12</v>
      </c>
      <c r="T33" s="63" t="s">
        <v>21</v>
      </c>
      <c r="U33" s="63" t="s">
        <v>21</v>
      </c>
      <c r="V33" s="63" t="s">
        <v>21</v>
      </c>
      <c r="W33" s="82"/>
      <c r="X33" s="82"/>
    </row>
    <row r="34" spans="1:25" s="19" customFormat="1" ht="139.5">
      <c r="A34" s="92">
        <v>33</v>
      </c>
      <c r="B34" s="90" t="s">
        <v>357</v>
      </c>
      <c r="C34" s="72" t="s">
        <v>332</v>
      </c>
      <c r="D34" s="99" t="s">
        <v>362</v>
      </c>
      <c r="E34" s="107" t="s">
        <v>361</v>
      </c>
      <c r="F34" s="100" t="s">
        <v>358</v>
      </c>
      <c r="G34" s="90" t="s">
        <v>338</v>
      </c>
      <c r="H34" s="90" t="s">
        <v>315</v>
      </c>
      <c r="I34" s="72" t="s">
        <v>11</v>
      </c>
      <c r="J34" s="92"/>
      <c r="K34" s="92"/>
      <c r="L34" s="92"/>
      <c r="M34" s="92"/>
      <c r="N34" s="92"/>
      <c r="O34" s="92"/>
      <c r="P34" s="84" t="s">
        <v>12</v>
      </c>
      <c r="Q34" s="84" t="s">
        <v>12</v>
      </c>
      <c r="R34" s="84" t="s">
        <v>12</v>
      </c>
      <c r="S34" s="84" t="s">
        <v>12</v>
      </c>
      <c r="T34" s="65" t="s">
        <v>172</v>
      </c>
      <c r="U34" s="65" t="s">
        <v>172</v>
      </c>
      <c r="V34" s="65" t="s">
        <v>172</v>
      </c>
      <c r="W34" s="82"/>
      <c r="X34" s="82"/>
    </row>
    <row r="35" spans="1:25" ht="46.5">
      <c r="A35" s="92">
        <v>34</v>
      </c>
      <c r="B35" s="90" t="s">
        <v>369</v>
      </c>
      <c r="C35" s="72" t="s">
        <v>333</v>
      </c>
      <c r="D35" s="97" t="s">
        <v>368</v>
      </c>
      <c r="E35" s="92"/>
      <c r="F35" s="100" t="s">
        <v>358</v>
      </c>
      <c r="G35" s="90" t="s">
        <v>338</v>
      </c>
      <c r="H35" s="90" t="s">
        <v>315</v>
      </c>
      <c r="I35" s="72" t="s">
        <v>11</v>
      </c>
      <c r="J35" s="92"/>
      <c r="K35" s="92"/>
      <c r="L35" s="92"/>
      <c r="M35" s="92"/>
      <c r="N35" s="92"/>
      <c r="O35" s="92"/>
      <c r="P35" s="92"/>
      <c r="Q35" s="84" t="s">
        <v>12</v>
      </c>
      <c r="R35" s="84" t="s">
        <v>12</v>
      </c>
      <c r="S35" s="84" t="s">
        <v>12</v>
      </c>
      <c r="T35" s="63" t="s">
        <v>21</v>
      </c>
      <c r="U35" s="63" t="s">
        <v>21</v>
      </c>
      <c r="V35" s="63" t="s">
        <v>21</v>
      </c>
      <c r="W35" s="82"/>
      <c r="X35" s="82"/>
    </row>
    <row r="36" spans="1:25" ht="46.5">
      <c r="A36" s="92">
        <v>35</v>
      </c>
      <c r="B36" s="90" t="s">
        <v>370</v>
      </c>
      <c r="C36" s="72" t="s">
        <v>330</v>
      </c>
      <c r="D36" s="97" t="s">
        <v>365</v>
      </c>
      <c r="E36" s="92"/>
      <c r="F36" s="100" t="s">
        <v>358</v>
      </c>
      <c r="G36" s="90" t="s">
        <v>338</v>
      </c>
      <c r="H36" s="90" t="s">
        <v>371</v>
      </c>
      <c r="I36" s="72" t="s">
        <v>11</v>
      </c>
      <c r="J36" s="92"/>
      <c r="K36" s="92"/>
      <c r="L36" s="92"/>
      <c r="M36" s="92"/>
      <c r="N36" s="92"/>
      <c r="O36" s="92"/>
      <c r="P36" s="92"/>
      <c r="Q36" s="84" t="s">
        <v>12</v>
      </c>
      <c r="R36" s="84" t="s">
        <v>12</v>
      </c>
      <c r="S36" s="84" t="s">
        <v>12</v>
      </c>
      <c r="T36" s="63" t="s">
        <v>21</v>
      </c>
      <c r="U36" s="63" t="s">
        <v>21</v>
      </c>
      <c r="V36" s="63" t="s">
        <v>21</v>
      </c>
      <c r="W36" s="82"/>
      <c r="X36" s="82" t="s">
        <v>372</v>
      </c>
    </row>
    <row r="37" spans="1:25" ht="46.5">
      <c r="A37" s="92">
        <v>36</v>
      </c>
      <c r="B37" s="90" t="s">
        <v>374</v>
      </c>
      <c r="C37" s="72" t="s">
        <v>330</v>
      </c>
      <c r="D37" s="97" t="s">
        <v>367</v>
      </c>
      <c r="E37" s="92"/>
      <c r="F37" s="100" t="s">
        <v>358</v>
      </c>
      <c r="G37" s="90" t="s">
        <v>338</v>
      </c>
      <c r="H37" s="90" t="s">
        <v>315</v>
      </c>
      <c r="I37" s="72" t="s">
        <v>11</v>
      </c>
      <c r="J37" s="92"/>
      <c r="K37" s="92"/>
      <c r="L37" s="92"/>
      <c r="M37" s="92"/>
      <c r="N37" s="92"/>
      <c r="O37" s="92"/>
      <c r="P37" s="92"/>
      <c r="Q37" s="84" t="s">
        <v>12</v>
      </c>
      <c r="R37" s="84" t="s">
        <v>12</v>
      </c>
      <c r="S37" s="84" t="s">
        <v>12</v>
      </c>
      <c r="T37" s="65" t="s">
        <v>172</v>
      </c>
      <c r="U37" s="65" t="s">
        <v>172</v>
      </c>
      <c r="V37" s="65" t="s">
        <v>172</v>
      </c>
      <c r="W37" s="82"/>
      <c r="X37" s="82" t="s">
        <v>373</v>
      </c>
      <c r="Y37" s="35" t="s">
        <v>500</v>
      </c>
    </row>
    <row r="38" spans="1:25" ht="46.5">
      <c r="A38" s="92">
        <v>37</v>
      </c>
      <c r="B38" s="90" t="s">
        <v>378</v>
      </c>
      <c r="C38" s="72" t="s">
        <v>333</v>
      </c>
      <c r="D38" s="97" t="s">
        <v>455</v>
      </c>
      <c r="E38" s="92"/>
      <c r="F38" s="100" t="s">
        <v>358</v>
      </c>
      <c r="G38" s="90" t="s">
        <v>338</v>
      </c>
      <c r="H38" s="90" t="s">
        <v>315</v>
      </c>
      <c r="I38" s="72" t="s">
        <v>11</v>
      </c>
      <c r="J38" s="92"/>
      <c r="K38" s="92"/>
      <c r="L38" s="92"/>
      <c r="M38" s="92"/>
      <c r="N38" s="92"/>
      <c r="O38" s="92"/>
      <c r="P38" s="92"/>
      <c r="Q38" s="84" t="s">
        <v>12</v>
      </c>
      <c r="R38" s="84" t="s">
        <v>12</v>
      </c>
      <c r="S38" s="84" t="s">
        <v>12</v>
      </c>
      <c r="T38" s="65" t="s">
        <v>172</v>
      </c>
      <c r="U38" s="65" t="s">
        <v>172</v>
      </c>
      <c r="V38" s="65" t="s">
        <v>172</v>
      </c>
      <c r="W38" s="82"/>
      <c r="X38" s="82" t="s">
        <v>373</v>
      </c>
      <c r="Y38" s="35" t="s">
        <v>500</v>
      </c>
    </row>
    <row r="39" spans="1:25" ht="46.5">
      <c r="A39" s="92">
        <v>38</v>
      </c>
      <c r="B39" s="90" t="s">
        <v>377</v>
      </c>
      <c r="C39" s="72" t="s">
        <v>333</v>
      </c>
      <c r="D39" s="97" t="s">
        <v>366</v>
      </c>
      <c r="E39" s="92"/>
      <c r="F39" s="100" t="s">
        <v>358</v>
      </c>
      <c r="G39" s="90" t="s">
        <v>338</v>
      </c>
      <c r="H39" s="90" t="s">
        <v>315</v>
      </c>
      <c r="I39" s="72" t="s">
        <v>11</v>
      </c>
      <c r="J39" s="92"/>
      <c r="K39" s="92"/>
      <c r="L39" s="92"/>
      <c r="M39" s="92"/>
      <c r="N39" s="92"/>
      <c r="O39" s="92"/>
      <c r="P39" s="92"/>
      <c r="Q39" s="84" t="s">
        <v>12</v>
      </c>
      <c r="R39" s="84" t="s">
        <v>12</v>
      </c>
      <c r="S39" s="84" t="s">
        <v>12</v>
      </c>
      <c r="T39" s="84" t="s">
        <v>12</v>
      </c>
      <c r="U39" s="84" t="s">
        <v>12</v>
      </c>
      <c r="V39" s="84" t="s">
        <v>12</v>
      </c>
      <c r="W39" s="82"/>
      <c r="X39" s="82" t="s">
        <v>373</v>
      </c>
      <c r="Y39" s="35" t="s">
        <v>500</v>
      </c>
    </row>
    <row r="40" spans="1:25" ht="46.5">
      <c r="A40" s="92">
        <v>39</v>
      </c>
      <c r="B40" s="90" t="s">
        <v>375</v>
      </c>
      <c r="C40" s="72" t="s">
        <v>333</v>
      </c>
      <c r="D40" s="97" t="s">
        <v>376</v>
      </c>
      <c r="E40" s="92"/>
      <c r="F40" s="100" t="s">
        <v>358</v>
      </c>
      <c r="G40" s="90" t="s">
        <v>338</v>
      </c>
      <c r="H40" s="90" t="s">
        <v>315</v>
      </c>
      <c r="I40" s="72" t="s">
        <v>11</v>
      </c>
      <c r="J40" s="92"/>
      <c r="K40" s="92"/>
      <c r="L40" s="92"/>
      <c r="M40" s="92"/>
      <c r="N40" s="92"/>
      <c r="O40" s="92"/>
      <c r="P40" s="92"/>
      <c r="Q40" s="84" t="s">
        <v>12</v>
      </c>
      <c r="R40" s="84" t="s">
        <v>12</v>
      </c>
      <c r="S40" s="84" t="s">
        <v>12</v>
      </c>
      <c r="T40" s="65" t="s">
        <v>172</v>
      </c>
      <c r="U40" s="65" t="s">
        <v>172</v>
      </c>
      <c r="V40" s="65" t="s">
        <v>172</v>
      </c>
      <c r="W40" s="82"/>
      <c r="X40" s="82" t="s">
        <v>484</v>
      </c>
      <c r="Y40" s="35" t="s">
        <v>500</v>
      </c>
    </row>
    <row r="41" spans="1:25" s="33" customFormat="1" ht="46.5">
      <c r="A41" s="92">
        <v>40</v>
      </c>
      <c r="B41" s="90" t="s">
        <v>456</v>
      </c>
      <c r="C41" s="72" t="s">
        <v>333</v>
      </c>
      <c r="D41" s="107" t="s">
        <v>457</v>
      </c>
      <c r="E41" s="79"/>
      <c r="F41" s="108" t="s">
        <v>454</v>
      </c>
      <c r="G41" s="90" t="s">
        <v>1</v>
      </c>
      <c r="H41" s="90" t="s">
        <v>315</v>
      </c>
      <c r="I41" s="72" t="s">
        <v>11</v>
      </c>
      <c r="J41" s="79"/>
      <c r="K41" s="79"/>
      <c r="L41" s="79"/>
      <c r="M41" s="79"/>
      <c r="N41" s="79"/>
      <c r="O41" s="79"/>
      <c r="P41" s="79"/>
      <c r="Q41" s="79"/>
      <c r="R41" s="79"/>
      <c r="S41" s="84" t="s">
        <v>12</v>
      </c>
      <c r="T41" s="63" t="s">
        <v>21</v>
      </c>
      <c r="U41" s="63" t="s">
        <v>21</v>
      </c>
      <c r="V41" s="63" t="s">
        <v>21</v>
      </c>
      <c r="W41" s="82"/>
      <c r="X41" s="82"/>
    </row>
    <row r="42" spans="1:25" s="33" customFormat="1" ht="46.5">
      <c r="A42" s="92">
        <v>41</v>
      </c>
      <c r="B42" s="90" t="s">
        <v>458</v>
      </c>
      <c r="C42" s="72" t="s">
        <v>335</v>
      </c>
      <c r="D42" s="107" t="s">
        <v>459</v>
      </c>
      <c r="E42" s="79"/>
      <c r="F42" s="108" t="s">
        <v>454</v>
      </c>
      <c r="G42" s="90" t="s">
        <v>1</v>
      </c>
      <c r="H42" s="90" t="s">
        <v>315</v>
      </c>
      <c r="I42" s="72" t="s">
        <v>11</v>
      </c>
      <c r="J42" s="79"/>
      <c r="K42" s="79"/>
      <c r="L42" s="79"/>
      <c r="M42" s="79"/>
      <c r="N42" s="79"/>
      <c r="O42" s="79"/>
      <c r="P42" s="79"/>
      <c r="Q42" s="79"/>
      <c r="R42" s="79"/>
      <c r="S42" s="84" t="s">
        <v>12</v>
      </c>
      <c r="T42" s="84" t="s">
        <v>12</v>
      </c>
      <c r="U42" s="84" t="s">
        <v>12</v>
      </c>
      <c r="V42" s="84" t="s">
        <v>12</v>
      </c>
      <c r="W42" s="82"/>
      <c r="X42" s="82"/>
    </row>
    <row r="43" spans="1:25" s="33" customFormat="1" ht="46.5">
      <c r="A43" s="92">
        <v>42</v>
      </c>
      <c r="B43" s="90" t="s">
        <v>460</v>
      </c>
      <c r="C43" s="72" t="s">
        <v>330</v>
      </c>
      <c r="D43" s="107" t="s">
        <v>461</v>
      </c>
      <c r="E43" s="79"/>
      <c r="F43" s="108" t="s">
        <v>454</v>
      </c>
      <c r="G43" s="90" t="s">
        <v>1</v>
      </c>
      <c r="H43" s="90" t="s">
        <v>315</v>
      </c>
      <c r="I43" s="72" t="s">
        <v>11</v>
      </c>
      <c r="J43" s="79"/>
      <c r="K43" s="79"/>
      <c r="L43" s="79"/>
      <c r="M43" s="79"/>
      <c r="N43" s="79"/>
      <c r="O43" s="79"/>
      <c r="P43" s="79"/>
      <c r="Q43" s="79"/>
      <c r="R43" s="79"/>
      <c r="S43" s="84" t="s">
        <v>12</v>
      </c>
      <c r="T43" s="65" t="s">
        <v>172</v>
      </c>
      <c r="U43" s="65" t="s">
        <v>172</v>
      </c>
      <c r="V43" s="65" t="s">
        <v>172</v>
      </c>
      <c r="W43" s="82"/>
      <c r="X43" s="82"/>
      <c r="Y43" s="33" t="s">
        <v>499</v>
      </c>
    </row>
    <row r="44" spans="1:25" s="33" customFormat="1" ht="46.5">
      <c r="A44" s="92">
        <v>43</v>
      </c>
      <c r="B44" s="90" t="s">
        <v>462</v>
      </c>
      <c r="C44" s="72" t="s">
        <v>333</v>
      </c>
      <c r="D44" s="107" t="s">
        <v>463</v>
      </c>
      <c r="E44" s="79"/>
      <c r="F44" s="108" t="s">
        <v>454</v>
      </c>
      <c r="G44" s="90" t="s">
        <v>1</v>
      </c>
      <c r="H44" s="90" t="s">
        <v>315</v>
      </c>
      <c r="I44" s="72" t="s">
        <v>11</v>
      </c>
      <c r="J44" s="79"/>
      <c r="K44" s="79"/>
      <c r="L44" s="79"/>
      <c r="M44" s="79"/>
      <c r="N44" s="79"/>
      <c r="O44" s="79"/>
      <c r="P44" s="79"/>
      <c r="Q44" s="79"/>
      <c r="R44" s="79"/>
      <c r="S44" s="84" t="s">
        <v>12</v>
      </c>
      <c r="T44" s="65" t="s">
        <v>172</v>
      </c>
      <c r="U44" s="65" t="s">
        <v>172</v>
      </c>
      <c r="V44" s="65" t="s">
        <v>172</v>
      </c>
      <c r="W44" s="82"/>
      <c r="X44" s="82"/>
      <c r="Y44" s="33" t="s">
        <v>500</v>
      </c>
    </row>
    <row r="45" spans="1:25" s="33" customFormat="1" ht="46.5">
      <c r="A45" s="92">
        <v>44</v>
      </c>
      <c r="B45" s="90" t="s">
        <v>464</v>
      </c>
      <c r="C45" s="72" t="s">
        <v>330</v>
      </c>
      <c r="D45" s="107" t="s">
        <v>465</v>
      </c>
      <c r="E45" s="79"/>
      <c r="F45" s="108" t="s">
        <v>454</v>
      </c>
      <c r="G45" s="90" t="s">
        <v>1</v>
      </c>
      <c r="H45" s="90" t="s">
        <v>315</v>
      </c>
      <c r="I45" s="72" t="s">
        <v>11</v>
      </c>
      <c r="J45" s="79"/>
      <c r="K45" s="79"/>
      <c r="L45" s="79"/>
      <c r="M45" s="79"/>
      <c r="N45" s="79"/>
      <c r="O45" s="79"/>
      <c r="P45" s="79"/>
      <c r="Q45" s="79"/>
      <c r="R45" s="79"/>
      <c r="S45" s="84" t="s">
        <v>12</v>
      </c>
      <c r="T45" s="65" t="s">
        <v>172</v>
      </c>
      <c r="U45" s="65" t="s">
        <v>172</v>
      </c>
      <c r="V45" s="65" t="s">
        <v>172</v>
      </c>
      <c r="W45" s="82"/>
      <c r="X45" s="82"/>
      <c r="Y45" s="33" t="s">
        <v>499</v>
      </c>
    </row>
    <row r="46" spans="1:25" s="33" customFormat="1" ht="46.5">
      <c r="A46" s="92">
        <v>45</v>
      </c>
      <c r="B46" s="90" t="s">
        <v>466</v>
      </c>
      <c r="C46" s="72" t="s">
        <v>330</v>
      </c>
      <c r="D46" s="107" t="s">
        <v>467</v>
      </c>
      <c r="E46" s="79"/>
      <c r="F46" s="108" t="s">
        <v>454</v>
      </c>
      <c r="G46" s="90" t="s">
        <v>1</v>
      </c>
      <c r="H46" s="90" t="s">
        <v>315</v>
      </c>
      <c r="I46" s="72" t="s">
        <v>11</v>
      </c>
      <c r="J46" s="79"/>
      <c r="K46" s="79"/>
      <c r="L46" s="79"/>
      <c r="M46" s="79"/>
      <c r="N46" s="79"/>
      <c r="O46" s="79"/>
      <c r="P46" s="79"/>
      <c r="Q46" s="79"/>
      <c r="R46" s="79"/>
      <c r="S46" s="84" t="s">
        <v>12</v>
      </c>
      <c r="T46" s="65" t="s">
        <v>172</v>
      </c>
      <c r="U46" s="65" t="s">
        <v>172</v>
      </c>
      <c r="V46" s="65" t="s">
        <v>172</v>
      </c>
      <c r="W46" s="82"/>
      <c r="X46" s="82"/>
      <c r="Y46" s="33" t="s">
        <v>499</v>
      </c>
    </row>
    <row r="47" spans="1:25" ht="46.5">
      <c r="A47" s="92">
        <v>46</v>
      </c>
      <c r="B47" s="109" t="s">
        <v>486</v>
      </c>
      <c r="C47" s="110" t="s">
        <v>333</v>
      </c>
      <c r="D47" s="111" t="s">
        <v>487</v>
      </c>
      <c r="E47" s="92"/>
      <c r="F47" s="110" t="s">
        <v>479</v>
      </c>
      <c r="G47" s="110" t="s">
        <v>338</v>
      </c>
      <c r="H47" s="90" t="s">
        <v>315</v>
      </c>
      <c r="I47" s="110" t="s">
        <v>11</v>
      </c>
      <c r="J47" s="92"/>
      <c r="K47" s="92"/>
      <c r="L47" s="92"/>
      <c r="M47" s="92"/>
      <c r="N47" s="92"/>
      <c r="O47" s="92"/>
      <c r="P47" s="92"/>
      <c r="Q47" s="92"/>
      <c r="R47" s="92"/>
      <c r="S47" s="92"/>
      <c r="T47" s="84" t="s">
        <v>12</v>
      </c>
      <c r="U47" s="84" t="s">
        <v>12</v>
      </c>
      <c r="V47" s="84" t="s">
        <v>12</v>
      </c>
      <c r="W47" s="82"/>
      <c r="X47" s="82"/>
    </row>
    <row r="48" spans="1:25" ht="46.5" hidden="1">
      <c r="A48" s="92">
        <v>47</v>
      </c>
      <c r="B48" s="109" t="s">
        <v>488</v>
      </c>
      <c r="C48" s="110" t="s">
        <v>333</v>
      </c>
      <c r="D48" s="111" t="s">
        <v>489</v>
      </c>
      <c r="E48" s="92"/>
      <c r="F48" s="110" t="s">
        <v>479</v>
      </c>
      <c r="G48" s="110" t="s">
        <v>2</v>
      </c>
      <c r="H48" s="90" t="s">
        <v>315</v>
      </c>
      <c r="I48" s="110" t="s">
        <v>11</v>
      </c>
      <c r="J48" s="92"/>
      <c r="K48" s="92"/>
      <c r="L48" s="92"/>
      <c r="M48" s="92"/>
      <c r="N48" s="92"/>
      <c r="O48" s="92"/>
      <c r="P48" s="92"/>
      <c r="Q48" s="92"/>
      <c r="R48" s="92"/>
      <c r="S48" s="92"/>
      <c r="T48" s="84" t="s">
        <v>12</v>
      </c>
      <c r="U48" s="84" t="s">
        <v>12</v>
      </c>
      <c r="V48" s="84" t="s">
        <v>12</v>
      </c>
      <c r="W48" s="82"/>
      <c r="X48" s="82"/>
    </row>
    <row r="49" spans="1:25" ht="46.5">
      <c r="A49" s="92">
        <v>48</v>
      </c>
      <c r="B49" s="109" t="s">
        <v>490</v>
      </c>
      <c r="C49" s="110" t="s">
        <v>333</v>
      </c>
      <c r="D49" s="111" t="s">
        <v>491</v>
      </c>
      <c r="E49" s="92"/>
      <c r="F49" s="110" t="s">
        <v>479</v>
      </c>
      <c r="G49" s="110" t="s">
        <v>1</v>
      </c>
      <c r="H49" s="90" t="s">
        <v>315</v>
      </c>
      <c r="I49" s="110" t="s">
        <v>11</v>
      </c>
      <c r="J49" s="92"/>
      <c r="K49" s="92"/>
      <c r="L49" s="92"/>
      <c r="M49" s="92"/>
      <c r="N49" s="92"/>
      <c r="O49" s="92"/>
      <c r="P49" s="92"/>
      <c r="Q49" s="92"/>
      <c r="R49" s="92"/>
      <c r="S49" s="92"/>
      <c r="T49" s="84" t="s">
        <v>12</v>
      </c>
      <c r="U49" s="84" t="s">
        <v>12</v>
      </c>
      <c r="V49" s="84" t="s">
        <v>12</v>
      </c>
      <c r="W49" s="82"/>
      <c r="X49" s="82"/>
      <c r="Y49" s="35" t="s">
        <v>500</v>
      </c>
    </row>
    <row r="50" spans="1:25" ht="46.5">
      <c r="A50" s="92">
        <v>49</v>
      </c>
      <c r="B50" s="109" t="s">
        <v>492</v>
      </c>
      <c r="C50" s="110" t="s">
        <v>333</v>
      </c>
      <c r="D50" s="111" t="s">
        <v>493</v>
      </c>
      <c r="E50" s="92"/>
      <c r="F50" s="110" t="s">
        <v>479</v>
      </c>
      <c r="G50" s="110" t="s">
        <v>338</v>
      </c>
      <c r="H50" s="90" t="s">
        <v>315</v>
      </c>
      <c r="I50" s="110" t="s">
        <v>11</v>
      </c>
      <c r="J50" s="92"/>
      <c r="K50" s="92"/>
      <c r="L50" s="92"/>
      <c r="M50" s="92"/>
      <c r="N50" s="92"/>
      <c r="O50" s="92"/>
      <c r="P50" s="92"/>
      <c r="Q50" s="92"/>
      <c r="R50" s="92"/>
      <c r="S50" s="92"/>
      <c r="T50" s="84" t="s">
        <v>12</v>
      </c>
      <c r="U50" s="84" t="s">
        <v>12</v>
      </c>
      <c r="V50" s="84" t="s">
        <v>12</v>
      </c>
      <c r="W50" s="82"/>
      <c r="X50" s="82"/>
    </row>
    <row r="51" spans="1:25" ht="46.5">
      <c r="A51" s="92">
        <v>50</v>
      </c>
      <c r="B51" s="109" t="s">
        <v>494</v>
      </c>
      <c r="C51" s="110" t="s">
        <v>333</v>
      </c>
      <c r="D51" s="111" t="s">
        <v>495</v>
      </c>
      <c r="E51" s="92"/>
      <c r="F51" s="110" t="s">
        <v>479</v>
      </c>
      <c r="G51" s="110" t="s">
        <v>338</v>
      </c>
      <c r="H51" s="90" t="s">
        <v>315</v>
      </c>
      <c r="I51" s="110" t="s">
        <v>11</v>
      </c>
      <c r="J51" s="92"/>
      <c r="K51" s="92"/>
      <c r="L51" s="92"/>
      <c r="M51" s="92"/>
      <c r="N51" s="92"/>
      <c r="O51" s="92"/>
      <c r="P51" s="92"/>
      <c r="Q51" s="92"/>
      <c r="R51" s="92"/>
      <c r="S51" s="92"/>
      <c r="T51" s="84" t="s">
        <v>12</v>
      </c>
      <c r="U51" s="84" t="s">
        <v>12</v>
      </c>
      <c r="V51" s="84" t="s">
        <v>12</v>
      </c>
      <c r="W51" s="82"/>
      <c r="X51" s="82"/>
    </row>
    <row r="52" spans="1:25" ht="46.5">
      <c r="A52" s="92">
        <v>51</v>
      </c>
      <c r="B52" s="109" t="s">
        <v>496</v>
      </c>
      <c r="C52" s="110" t="s">
        <v>332</v>
      </c>
      <c r="D52" s="111" t="s">
        <v>497</v>
      </c>
      <c r="E52" s="92"/>
      <c r="F52" s="110" t="s">
        <v>479</v>
      </c>
      <c r="G52" s="110" t="s">
        <v>338</v>
      </c>
      <c r="H52" s="90" t="s">
        <v>510</v>
      </c>
      <c r="I52" s="110" t="s">
        <v>11</v>
      </c>
      <c r="J52" s="92"/>
      <c r="K52" s="92"/>
      <c r="L52" s="92"/>
      <c r="M52" s="92"/>
      <c r="N52" s="92"/>
      <c r="O52" s="92"/>
      <c r="P52" s="92"/>
      <c r="Q52" s="92"/>
      <c r="R52" s="92"/>
      <c r="S52" s="92"/>
      <c r="T52" s="84" t="s">
        <v>12</v>
      </c>
      <c r="U52" s="84" t="s">
        <v>12</v>
      </c>
      <c r="V52" s="84" t="s">
        <v>12</v>
      </c>
      <c r="W52" s="82"/>
      <c r="X52" s="82"/>
    </row>
    <row r="53" spans="1:25" ht="46.5">
      <c r="A53" s="92">
        <v>52</v>
      </c>
      <c r="B53" s="109" t="s">
        <v>512</v>
      </c>
      <c r="C53" s="110" t="s">
        <v>330</v>
      </c>
      <c r="D53" s="111" t="s">
        <v>514</v>
      </c>
      <c r="E53" s="92"/>
      <c r="F53" s="110" t="s">
        <v>509</v>
      </c>
      <c r="G53" s="110" t="s">
        <v>1</v>
      </c>
      <c r="H53" s="90" t="s">
        <v>511</v>
      </c>
      <c r="I53" s="110" t="s">
        <v>11</v>
      </c>
      <c r="J53" s="162"/>
      <c r="K53" s="162"/>
      <c r="L53" s="162"/>
      <c r="M53" s="162"/>
      <c r="N53" s="162"/>
      <c r="O53" s="162"/>
      <c r="P53" s="162"/>
      <c r="Q53" s="92"/>
      <c r="R53" s="92"/>
      <c r="S53" s="92"/>
      <c r="T53" s="92"/>
      <c r="U53" s="84" t="s">
        <v>12</v>
      </c>
      <c r="V53" s="84" t="s">
        <v>12</v>
      </c>
      <c r="W53" s="82"/>
      <c r="X53" s="82"/>
    </row>
    <row r="54" spans="1:25" ht="46.5">
      <c r="A54" s="92">
        <v>53</v>
      </c>
      <c r="B54" s="109" t="s">
        <v>513</v>
      </c>
      <c r="C54" s="110" t="s">
        <v>330</v>
      </c>
      <c r="D54" s="111" t="s">
        <v>515</v>
      </c>
      <c r="E54" s="92"/>
      <c r="F54" s="110" t="s">
        <v>509</v>
      </c>
      <c r="G54" s="110" t="s">
        <v>1</v>
      </c>
      <c r="H54" s="90" t="s">
        <v>511</v>
      </c>
      <c r="I54" s="110" t="s">
        <v>11</v>
      </c>
      <c r="J54" s="162"/>
      <c r="K54" s="162"/>
      <c r="L54" s="162"/>
      <c r="M54" s="162"/>
      <c r="N54" s="162"/>
      <c r="O54" s="162"/>
      <c r="P54" s="162"/>
      <c r="Q54" s="92"/>
      <c r="R54" s="92"/>
      <c r="S54" s="92"/>
      <c r="T54" s="92"/>
      <c r="U54" s="84" t="s">
        <v>12</v>
      </c>
      <c r="V54" s="84" t="s">
        <v>12</v>
      </c>
      <c r="W54" s="82"/>
      <c r="X54" s="82"/>
    </row>
    <row r="55" spans="1:25" ht="46.5">
      <c r="A55" s="92">
        <v>54</v>
      </c>
      <c r="B55" s="109" t="s">
        <v>516</v>
      </c>
      <c r="C55" s="110" t="s">
        <v>334</v>
      </c>
      <c r="D55" s="111" t="s">
        <v>520</v>
      </c>
      <c r="E55" s="92"/>
      <c r="F55" s="110" t="s">
        <v>523</v>
      </c>
      <c r="G55" s="110" t="s">
        <v>1</v>
      </c>
      <c r="H55" s="90" t="s">
        <v>511</v>
      </c>
      <c r="I55" s="110" t="s">
        <v>11</v>
      </c>
      <c r="J55" s="162"/>
      <c r="K55" s="162"/>
      <c r="L55" s="162"/>
      <c r="M55" s="162"/>
      <c r="N55" s="162"/>
      <c r="O55" s="162"/>
      <c r="P55" s="162"/>
      <c r="Q55" s="92"/>
      <c r="R55" s="92"/>
      <c r="S55" s="92"/>
      <c r="T55" s="92"/>
      <c r="U55" s="92"/>
      <c r="V55" s="84" t="s">
        <v>12</v>
      </c>
      <c r="W55" s="82"/>
      <c r="X55" s="82"/>
    </row>
    <row r="56" spans="1:25" ht="46.5">
      <c r="A56" s="92">
        <v>55</v>
      </c>
      <c r="B56" s="109" t="s">
        <v>519</v>
      </c>
      <c r="C56" s="110" t="s">
        <v>334</v>
      </c>
      <c r="D56" s="111" t="s">
        <v>521</v>
      </c>
      <c r="E56" s="92"/>
      <c r="F56" s="110" t="s">
        <v>523</v>
      </c>
      <c r="G56" s="110" t="s">
        <v>1</v>
      </c>
      <c r="H56" s="90" t="s">
        <v>511</v>
      </c>
      <c r="I56" s="110" t="s">
        <v>11</v>
      </c>
      <c r="J56" s="162"/>
      <c r="K56" s="162"/>
      <c r="L56" s="162"/>
      <c r="M56" s="162"/>
      <c r="N56" s="162"/>
      <c r="O56" s="162"/>
      <c r="P56" s="162"/>
      <c r="Q56" s="92"/>
      <c r="R56" s="92"/>
      <c r="S56" s="92"/>
      <c r="T56" s="92"/>
      <c r="U56" s="92"/>
      <c r="V56" s="84" t="s">
        <v>12</v>
      </c>
      <c r="W56" s="82"/>
      <c r="X56" s="82"/>
    </row>
    <row r="57" spans="1:25" ht="46.5">
      <c r="A57" s="92">
        <v>56</v>
      </c>
      <c r="B57" s="109" t="s">
        <v>518</v>
      </c>
      <c r="C57" s="110" t="s">
        <v>334</v>
      </c>
      <c r="D57" s="111" t="s">
        <v>524</v>
      </c>
      <c r="E57" s="92"/>
      <c r="F57" s="110" t="s">
        <v>523</v>
      </c>
      <c r="G57" s="110" t="s">
        <v>1</v>
      </c>
      <c r="H57" s="90" t="s">
        <v>511</v>
      </c>
      <c r="I57" s="110" t="s">
        <v>11</v>
      </c>
      <c r="J57" s="162"/>
      <c r="K57" s="162"/>
      <c r="L57" s="162"/>
      <c r="M57" s="162"/>
      <c r="N57" s="162"/>
      <c r="O57" s="162"/>
      <c r="P57" s="162"/>
      <c r="Q57" s="92"/>
      <c r="R57" s="92"/>
      <c r="S57" s="92"/>
      <c r="T57" s="92"/>
      <c r="U57" s="92"/>
      <c r="V57" s="84" t="s">
        <v>12</v>
      </c>
      <c r="W57" s="82"/>
      <c r="X57" s="82"/>
    </row>
    <row r="58" spans="1:25" ht="46.5">
      <c r="A58" s="92">
        <v>57</v>
      </c>
      <c r="B58" s="109" t="s">
        <v>517</v>
      </c>
      <c r="C58" s="110" t="s">
        <v>330</v>
      </c>
      <c r="D58" s="111" t="s">
        <v>522</v>
      </c>
      <c r="E58" s="164"/>
      <c r="F58" s="110" t="s">
        <v>523</v>
      </c>
      <c r="G58" s="110" t="s">
        <v>1</v>
      </c>
      <c r="H58" s="90" t="s">
        <v>511</v>
      </c>
      <c r="I58" s="110" t="s">
        <v>11</v>
      </c>
      <c r="J58" s="162"/>
      <c r="K58" s="162"/>
      <c r="L58" s="162"/>
      <c r="M58" s="162"/>
      <c r="N58" s="162"/>
      <c r="O58" s="162"/>
      <c r="P58" s="162"/>
      <c r="Q58" s="92"/>
      <c r="R58" s="92"/>
      <c r="S58" s="92"/>
      <c r="T58" s="92"/>
      <c r="U58" s="92"/>
      <c r="V58" s="84" t="s">
        <v>12</v>
      </c>
      <c r="W58" s="82"/>
      <c r="X58" s="82"/>
    </row>
    <row r="59" spans="1:25" ht="46.5">
      <c r="A59" s="92">
        <v>58</v>
      </c>
      <c r="B59" s="109" t="s">
        <v>528</v>
      </c>
      <c r="C59" s="93" t="s">
        <v>333</v>
      </c>
      <c r="D59" s="97" t="s">
        <v>527</v>
      </c>
      <c r="E59" s="165"/>
      <c r="F59" s="92" t="s">
        <v>523</v>
      </c>
      <c r="G59" s="92" t="s">
        <v>338</v>
      </c>
      <c r="H59" s="90" t="s">
        <v>511</v>
      </c>
      <c r="I59" s="110" t="s">
        <v>11</v>
      </c>
      <c r="J59" s="162"/>
      <c r="K59" s="162"/>
      <c r="L59" s="162"/>
      <c r="M59" s="162"/>
      <c r="N59" s="162"/>
      <c r="O59" s="162"/>
      <c r="P59" s="162"/>
      <c r="Q59" s="92"/>
      <c r="R59" s="92"/>
      <c r="S59" s="92"/>
      <c r="T59" s="92"/>
      <c r="U59" s="92"/>
      <c r="V59" s="84" t="s">
        <v>12</v>
      </c>
      <c r="W59" s="82"/>
      <c r="X59" s="82"/>
    </row>
    <row r="60" spans="1:25" ht="46.5">
      <c r="A60" s="92">
        <v>59</v>
      </c>
      <c r="B60" s="109" t="s">
        <v>532</v>
      </c>
      <c r="C60" s="93" t="s">
        <v>330</v>
      </c>
      <c r="D60" s="97" t="s">
        <v>531</v>
      </c>
      <c r="E60" s="92"/>
      <c r="F60" s="92" t="s">
        <v>523</v>
      </c>
      <c r="G60" s="90" t="s">
        <v>338</v>
      </c>
      <c r="H60" s="110" t="s">
        <v>511</v>
      </c>
      <c r="I60" s="162" t="s">
        <v>11</v>
      </c>
      <c r="J60" s="162"/>
      <c r="K60" s="162"/>
      <c r="L60" s="162"/>
      <c r="M60" s="162"/>
      <c r="N60" s="162"/>
      <c r="O60" s="162"/>
      <c r="P60" s="92"/>
      <c r="Q60" s="92"/>
      <c r="R60" s="92"/>
      <c r="S60" s="92"/>
      <c r="T60" s="92"/>
      <c r="U60" s="84"/>
      <c r="V60" s="82" t="s">
        <v>12</v>
      </c>
      <c r="W60" s="82"/>
      <c r="X60" s="35"/>
    </row>
    <row r="61" spans="1:25">
      <c r="D61" s="163"/>
      <c r="W61" s="38"/>
      <c r="X61" s="38"/>
    </row>
    <row r="62" spans="1:25">
      <c r="W62" s="38"/>
      <c r="X62" s="38"/>
    </row>
    <row r="63" spans="1:25">
      <c r="W63" s="38"/>
      <c r="X63" s="38"/>
    </row>
    <row r="64" spans="1:25">
      <c r="W64" s="38"/>
      <c r="X64" s="38"/>
    </row>
    <row r="65" spans="23:24">
      <c r="W65" s="38"/>
      <c r="X65" s="38"/>
    </row>
    <row r="66" spans="23:24">
      <c r="W66" s="38"/>
      <c r="X66" s="38"/>
    </row>
    <row r="67" spans="23:24">
      <c r="W67" s="38"/>
      <c r="X67" s="38"/>
    </row>
    <row r="68" spans="23:24">
      <c r="W68" s="38"/>
      <c r="X68" s="38"/>
    </row>
    <row r="69" spans="23:24">
      <c r="W69" s="38"/>
      <c r="X69" s="38"/>
    </row>
    <row r="70" spans="23:24">
      <c r="W70" s="38"/>
      <c r="X70" s="38"/>
    </row>
    <row r="71" spans="23:24">
      <c r="W71" s="38"/>
      <c r="X71" s="38"/>
    </row>
    <row r="72" spans="23:24">
      <c r="W72" s="38"/>
      <c r="X72" s="38"/>
    </row>
    <row r="73" spans="23:24">
      <c r="W73" s="38"/>
      <c r="X73" s="38"/>
    </row>
    <row r="74" spans="23:24">
      <c r="W74" s="38"/>
      <c r="X74" s="38"/>
    </row>
    <row r="75" spans="23:24">
      <c r="W75" s="38"/>
      <c r="X75" s="38"/>
    </row>
    <row r="76" spans="23:24">
      <c r="W76" s="38"/>
      <c r="X76" s="38"/>
    </row>
    <row r="77" spans="23:24">
      <c r="W77" s="38"/>
      <c r="X77" s="38"/>
    </row>
    <row r="78" spans="23:24">
      <c r="W78" s="38"/>
      <c r="X78" s="38"/>
    </row>
    <row r="79" spans="23:24">
      <c r="W79" s="38"/>
      <c r="X79" s="38"/>
    </row>
    <row r="80" spans="23:24">
      <c r="W80" s="38"/>
      <c r="X80" s="38"/>
    </row>
    <row r="81" spans="23:24">
      <c r="W81" s="38"/>
      <c r="X81" s="38"/>
    </row>
    <row r="82" spans="23:24">
      <c r="W82" s="38"/>
      <c r="X82" s="38"/>
    </row>
    <row r="83" spans="23:24">
      <c r="W83" s="38"/>
      <c r="X83" s="38"/>
    </row>
    <row r="84" spans="23:24">
      <c r="W84" s="38"/>
      <c r="X84" s="38"/>
    </row>
    <row r="85" spans="23:24">
      <c r="W85" s="38"/>
      <c r="X85" s="38"/>
    </row>
    <row r="86" spans="23:24">
      <c r="W86" s="38"/>
      <c r="X86" s="38"/>
    </row>
    <row r="87" spans="23:24">
      <c r="W87" s="38"/>
      <c r="X87" s="38"/>
    </row>
    <row r="88" spans="23:24">
      <c r="W88" s="38"/>
      <c r="X88" s="38"/>
    </row>
    <row r="89" spans="23:24">
      <c r="W89" s="38"/>
      <c r="X89" s="38"/>
    </row>
    <row r="90" spans="23:24">
      <c r="W90" s="38"/>
      <c r="X90" s="38"/>
    </row>
    <row r="91" spans="23:24">
      <c r="W91" s="38"/>
      <c r="X91" s="38"/>
    </row>
    <row r="92" spans="23:24">
      <c r="W92" s="38"/>
      <c r="X92" s="38"/>
    </row>
    <row r="93" spans="23:24">
      <c r="W93" s="38"/>
      <c r="X93" s="38"/>
    </row>
    <row r="94" spans="23:24">
      <c r="W94" s="38"/>
      <c r="X94" s="38"/>
    </row>
    <row r="95" spans="23:24">
      <c r="W95" s="38"/>
      <c r="X95" s="38"/>
    </row>
    <row r="96" spans="23:24">
      <c r="W96" s="38"/>
      <c r="X96" s="38"/>
    </row>
    <row r="97" spans="23:24">
      <c r="W97" s="38"/>
      <c r="X97" s="38"/>
    </row>
    <row r="98" spans="23:24">
      <c r="W98" s="38"/>
      <c r="X98" s="38"/>
    </row>
    <row r="99" spans="23:24">
      <c r="W99" s="38"/>
      <c r="X99" s="38"/>
    </row>
    <row r="100" spans="23:24">
      <c r="W100" s="38"/>
      <c r="X100" s="38"/>
    </row>
    <row r="101" spans="23:24">
      <c r="W101" s="38"/>
      <c r="X101" s="38"/>
    </row>
    <row r="102" spans="23:24">
      <c r="W102" s="38"/>
      <c r="X102" s="38"/>
    </row>
    <row r="103" spans="23:24">
      <c r="W103" s="38"/>
      <c r="X103" s="38"/>
    </row>
    <row r="104" spans="23:24">
      <c r="W104" s="38"/>
      <c r="X104" s="38"/>
    </row>
    <row r="105" spans="23:24">
      <c r="W105" s="38"/>
      <c r="X105" s="38"/>
    </row>
    <row r="106" spans="23:24">
      <c r="W106" s="38"/>
      <c r="X106" s="38"/>
    </row>
    <row r="107" spans="23:24">
      <c r="W107" s="38"/>
      <c r="X107" s="38"/>
    </row>
    <row r="108" spans="23:24">
      <c r="W108" s="38"/>
      <c r="X108" s="38"/>
    </row>
    <row r="109" spans="23:24">
      <c r="W109" s="38"/>
      <c r="X109" s="38"/>
    </row>
    <row r="110" spans="23:24">
      <c r="W110" s="38"/>
      <c r="X110" s="38"/>
    </row>
    <row r="111" spans="23:24">
      <c r="W111" s="38"/>
      <c r="X111" s="38"/>
    </row>
    <row r="112" spans="23:24">
      <c r="W112" s="38"/>
      <c r="X112" s="38"/>
    </row>
    <row r="113" spans="23:24">
      <c r="W113" s="38"/>
      <c r="X113" s="38"/>
    </row>
    <row r="114" spans="23:24">
      <c r="W114" s="38"/>
      <c r="X114" s="38"/>
    </row>
    <row r="115" spans="23:24">
      <c r="W115" s="38"/>
      <c r="X115" s="38"/>
    </row>
    <row r="116" spans="23:24">
      <c r="W116" s="38"/>
      <c r="X116" s="38"/>
    </row>
    <row r="117" spans="23:24">
      <c r="W117" s="38"/>
      <c r="X117" s="38"/>
    </row>
    <row r="118" spans="23:24">
      <c r="W118" s="38"/>
      <c r="X118" s="38"/>
    </row>
    <row r="119" spans="23:24">
      <c r="W119" s="38"/>
      <c r="X119" s="38"/>
    </row>
    <row r="120" spans="23:24">
      <c r="W120" s="38"/>
      <c r="X120" s="38"/>
    </row>
    <row r="121" spans="23:24">
      <c r="W121" s="38"/>
      <c r="X121" s="38"/>
    </row>
    <row r="122" spans="23:24">
      <c r="W122" s="38"/>
      <c r="X122" s="38"/>
    </row>
    <row r="123" spans="23:24">
      <c r="W123" s="38"/>
      <c r="X123" s="38"/>
    </row>
    <row r="124" spans="23:24">
      <c r="W124" s="38"/>
      <c r="X124" s="38"/>
    </row>
    <row r="125" spans="23:24">
      <c r="W125" s="38"/>
      <c r="X125" s="38"/>
    </row>
    <row r="126" spans="23:24">
      <c r="W126" s="38"/>
      <c r="X126" s="38"/>
    </row>
    <row r="127" spans="23:24">
      <c r="W127" s="38"/>
      <c r="X127" s="38"/>
    </row>
    <row r="128" spans="23:24">
      <c r="W128" s="38"/>
      <c r="X128" s="38"/>
    </row>
    <row r="129" spans="23:24">
      <c r="W129" s="38"/>
      <c r="X129" s="38"/>
    </row>
    <row r="130" spans="23:24">
      <c r="W130" s="38"/>
      <c r="X130" s="38"/>
    </row>
    <row r="131" spans="23:24">
      <c r="W131" s="38"/>
      <c r="X131" s="38"/>
    </row>
    <row r="132" spans="23:24">
      <c r="W132" s="38"/>
      <c r="X132" s="38"/>
    </row>
    <row r="133" spans="23:24">
      <c r="W133" s="38"/>
      <c r="X133" s="38"/>
    </row>
    <row r="134" spans="23:24">
      <c r="W134" s="38"/>
      <c r="X134" s="38"/>
    </row>
    <row r="135" spans="23:24">
      <c r="W135" s="38"/>
      <c r="X135" s="38"/>
    </row>
    <row r="136" spans="23:24">
      <c r="W136" s="38"/>
      <c r="X136" s="38"/>
    </row>
    <row r="137" spans="23:24">
      <c r="W137" s="38"/>
      <c r="X137" s="38"/>
    </row>
    <row r="138" spans="23:24">
      <c r="W138" s="38"/>
      <c r="X138" s="38"/>
    </row>
    <row r="139" spans="23:24">
      <c r="W139" s="38"/>
      <c r="X139" s="38"/>
    </row>
    <row r="140" spans="23:24">
      <c r="W140" s="38"/>
      <c r="X140" s="38"/>
    </row>
    <row r="141" spans="23:24">
      <c r="W141" s="38"/>
      <c r="X141" s="38"/>
    </row>
    <row r="142" spans="23:24">
      <c r="W142" s="38"/>
      <c r="X142" s="38"/>
    </row>
    <row r="143" spans="23:24">
      <c r="W143" s="38"/>
      <c r="X143" s="38"/>
    </row>
    <row r="144" spans="23:24">
      <c r="W144" s="38"/>
      <c r="X144" s="38"/>
    </row>
    <row r="145" spans="23:24">
      <c r="W145" s="38"/>
      <c r="X145" s="38"/>
    </row>
    <row r="146" spans="23:24">
      <c r="W146" s="38"/>
      <c r="X146" s="38"/>
    </row>
    <row r="147" spans="23:24">
      <c r="W147" s="38"/>
      <c r="X147" s="38"/>
    </row>
    <row r="148" spans="23:24">
      <c r="W148" s="38"/>
      <c r="X148" s="38"/>
    </row>
    <row r="149" spans="23:24">
      <c r="W149" s="38"/>
      <c r="X149" s="38"/>
    </row>
    <row r="150" spans="23:24">
      <c r="W150" s="38"/>
      <c r="X150" s="38"/>
    </row>
    <row r="151" spans="23:24">
      <c r="W151" s="38"/>
      <c r="X151" s="38"/>
    </row>
    <row r="152" spans="23:24">
      <c r="W152" s="38"/>
      <c r="X152" s="38"/>
    </row>
    <row r="153" spans="23:24">
      <c r="W153" s="38"/>
      <c r="X153" s="38"/>
    </row>
    <row r="154" spans="23:24">
      <c r="W154" s="38"/>
      <c r="X154" s="38"/>
    </row>
    <row r="155" spans="23:24">
      <c r="W155" s="38"/>
      <c r="X155" s="38"/>
    </row>
    <row r="156" spans="23:24">
      <c r="W156" s="38"/>
      <c r="X156" s="38"/>
    </row>
    <row r="157" spans="23:24">
      <c r="W157" s="38"/>
      <c r="X157" s="38"/>
    </row>
    <row r="158" spans="23:24">
      <c r="W158" s="38"/>
      <c r="X158" s="38"/>
    </row>
    <row r="159" spans="23:24">
      <c r="W159" s="38"/>
      <c r="X159" s="38"/>
    </row>
    <row r="160" spans="23:24">
      <c r="W160" s="38"/>
      <c r="X160" s="38"/>
    </row>
    <row r="161" spans="23:24">
      <c r="W161" s="38"/>
      <c r="X161" s="38"/>
    </row>
    <row r="162" spans="23:24">
      <c r="W162" s="38"/>
      <c r="X162" s="38"/>
    </row>
    <row r="163" spans="23:24">
      <c r="W163" s="38"/>
      <c r="X163" s="38"/>
    </row>
    <row r="164" spans="23:24">
      <c r="W164" s="38"/>
      <c r="X164" s="38"/>
    </row>
    <row r="165" spans="23:24">
      <c r="W165" s="38"/>
      <c r="X165" s="38"/>
    </row>
    <row r="166" spans="23:24">
      <c r="W166" s="38"/>
      <c r="X166" s="38"/>
    </row>
    <row r="167" spans="23:24">
      <c r="W167" s="38"/>
      <c r="X167" s="38"/>
    </row>
    <row r="168" spans="23:24">
      <c r="W168" s="38"/>
      <c r="X168" s="38"/>
    </row>
    <row r="169" spans="23:24">
      <c r="W169" s="38"/>
      <c r="X169" s="38"/>
    </row>
    <row r="170" spans="23:24">
      <c r="W170" s="38"/>
      <c r="X170" s="38"/>
    </row>
    <row r="171" spans="23:24">
      <c r="W171" s="38"/>
      <c r="X171" s="38"/>
    </row>
    <row r="172" spans="23:24">
      <c r="W172" s="38"/>
      <c r="X172" s="38"/>
    </row>
    <row r="173" spans="23:24">
      <c r="W173" s="38"/>
      <c r="X173" s="38"/>
    </row>
    <row r="174" spans="23:24">
      <c r="W174" s="38"/>
      <c r="X174" s="38"/>
    </row>
    <row r="175" spans="23:24">
      <c r="W175" s="38"/>
      <c r="X175" s="38"/>
    </row>
    <row r="176" spans="23:24">
      <c r="W176" s="38"/>
      <c r="X176" s="38"/>
    </row>
    <row r="177" spans="23:24">
      <c r="W177" s="38"/>
      <c r="X177" s="38"/>
    </row>
    <row r="178" spans="23:24">
      <c r="W178" s="38"/>
      <c r="X178" s="38"/>
    </row>
    <row r="179" spans="23:24">
      <c r="W179" s="38"/>
      <c r="X179" s="38"/>
    </row>
    <row r="180" spans="23:24">
      <c r="W180" s="38"/>
      <c r="X180" s="38"/>
    </row>
    <row r="181" spans="23:24">
      <c r="W181" s="38"/>
      <c r="X181" s="38"/>
    </row>
    <row r="182" spans="23:24">
      <c r="W182" s="38"/>
      <c r="X182" s="38"/>
    </row>
    <row r="183" spans="23:24">
      <c r="W183" s="38"/>
      <c r="X183" s="38"/>
    </row>
    <row r="184" spans="23:24">
      <c r="W184" s="38"/>
      <c r="X184" s="38"/>
    </row>
    <row r="185" spans="23:24">
      <c r="W185" s="38"/>
      <c r="X185" s="38"/>
    </row>
    <row r="186" spans="23:24">
      <c r="W186" s="38"/>
      <c r="X186" s="38"/>
    </row>
    <row r="187" spans="23:24">
      <c r="W187" s="38"/>
      <c r="X187" s="38"/>
    </row>
    <row r="188" spans="23:24">
      <c r="W188" s="38"/>
      <c r="X188" s="38"/>
    </row>
    <row r="189" spans="23:24">
      <c r="W189" s="38"/>
      <c r="X189" s="38"/>
    </row>
    <row r="190" spans="23:24">
      <c r="W190" s="38"/>
      <c r="X190" s="38"/>
    </row>
    <row r="191" spans="23:24">
      <c r="W191" s="38"/>
      <c r="X191" s="38"/>
    </row>
    <row r="192" spans="23:24">
      <c r="W192" s="38"/>
      <c r="X192" s="38"/>
    </row>
    <row r="193" spans="23:24">
      <c r="W193" s="38"/>
      <c r="X193" s="38"/>
    </row>
    <row r="194" spans="23:24">
      <c r="W194" s="38"/>
      <c r="X194" s="38"/>
    </row>
    <row r="195" spans="23:24">
      <c r="W195" s="38"/>
      <c r="X195" s="38"/>
    </row>
    <row r="196" spans="23:24">
      <c r="W196" s="38"/>
      <c r="X196" s="38"/>
    </row>
    <row r="197" spans="23:24">
      <c r="W197" s="38"/>
      <c r="X197" s="38"/>
    </row>
    <row r="198" spans="23:24">
      <c r="W198" s="38"/>
      <c r="X198" s="38"/>
    </row>
    <row r="199" spans="23:24">
      <c r="W199" s="38"/>
      <c r="X199" s="38"/>
    </row>
    <row r="200" spans="23:24">
      <c r="W200" s="38"/>
      <c r="X200" s="38"/>
    </row>
    <row r="201" spans="23:24">
      <c r="W201" s="38"/>
      <c r="X201" s="38"/>
    </row>
    <row r="202" spans="23:24">
      <c r="W202" s="38"/>
      <c r="X202" s="38"/>
    </row>
    <row r="203" spans="23:24">
      <c r="W203" s="38"/>
      <c r="X203" s="38"/>
    </row>
    <row r="204" spans="23:24">
      <c r="W204" s="38"/>
      <c r="X204" s="38"/>
    </row>
    <row r="205" spans="23:24">
      <c r="W205" s="38"/>
      <c r="X205" s="38"/>
    </row>
    <row r="206" spans="23:24">
      <c r="W206" s="38"/>
      <c r="X206" s="38"/>
    </row>
    <row r="207" spans="23:24">
      <c r="W207" s="38"/>
      <c r="X207" s="38"/>
    </row>
    <row r="208" spans="23:24">
      <c r="W208" s="38"/>
      <c r="X208" s="38"/>
    </row>
    <row r="209" spans="23:24">
      <c r="W209" s="38"/>
      <c r="X209" s="38"/>
    </row>
    <row r="210" spans="23:24">
      <c r="W210" s="38"/>
      <c r="X210" s="38"/>
    </row>
    <row r="211" spans="23:24">
      <c r="W211" s="38"/>
      <c r="X211" s="38"/>
    </row>
    <row r="212" spans="23:24">
      <c r="W212" s="38"/>
      <c r="X212" s="38"/>
    </row>
    <row r="213" spans="23:24">
      <c r="W213" s="38"/>
      <c r="X213" s="38"/>
    </row>
    <row r="214" spans="23:24">
      <c r="W214" s="38"/>
      <c r="X214" s="38"/>
    </row>
    <row r="215" spans="23:24">
      <c r="W215" s="38"/>
      <c r="X215" s="38"/>
    </row>
    <row r="216" spans="23:24">
      <c r="W216" s="38"/>
      <c r="X216" s="38"/>
    </row>
    <row r="217" spans="23:24">
      <c r="W217" s="38"/>
      <c r="X217" s="38"/>
    </row>
    <row r="218" spans="23:24">
      <c r="W218" s="38"/>
      <c r="X218" s="38"/>
    </row>
    <row r="219" spans="23:24">
      <c r="W219" s="38"/>
      <c r="X219" s="38"/>
    </row>
    <row r="220" spans="23:24">
      <c r="W220" s="38"/>
      <c r="X220" s="38"/>
    </row>
    <row r="221" spans="23:24">
      <c r="W221" s="38"/>
      <c r="X221" s="38"/>
    </row>
    <row r="222" spans="23:24">
      <c r="W222" s="38"/>
      <c r="X222" s="38"/>
    </row>
    <row r="223" spans="23:24">
      <c r="W223" s="38"/>
      <c r="X223" s="38"/>
    </row>
    <row r="224" spans="23:24">
      <c r="W224" s="38"/>
      <c r="X224" s="38"/>
    </row>
    <row r="225" spans="23:24">
      <c r="W225" s="38"/>
      <c r="X225" s="38"/>
    </row>
    <row r="226" spans="23:24">
      <c r="W226" s="38"/>
      <c r="X226" s="38"/>
    </row>
    <row r="227" spans="23:24">
      <c r="W227" s="38"/>
      <c r="X227" s="38"/>
    </row>
    <row r="228" spans="23:24">
      <c r="W228" s="38"/>
      <c r="X228" s="38"/>
    </row>
    <row r="229" spans="23:24">
      <c r="W229" s="38"/>
      <c r="X229" s="38"/>
    </row>
    <row r="230" spans="23:24">
      <c r="W230" s="38"/>
      <c r="X230" s="38"/>
    </row>
    <row r="231" spans="23:24">
      <c r="W231" s="38"/>
      <c r="X231" s="38"/>
    </row>
    <row r="232" spans="23:24">
      <c r="W232" s="38"/>
      <c r="X232" s="38"/>
    </row>
    <row r="233" spans="23:24">
      <c r="W233" s="38"/>
      <c r="X233" s="38"/>
    </row>
    <row r="234" spans="23:24">
      <c r="W234" s="38"/>
      <c r="X234" s="38"/>
    </row>
    <row r="235" spans="23:24">
      <c r="W235" s="38"/>
      <c r="X235" s="38"/>
    </row>
    <row r="236" spans="23:24">
      <c r="W236" s="38"/>
      <c r="X236" s="38"/>
    </row>
    <row r="237" spans="23:24">
      <c r="W237" s="38"/>
      <c r="X237" s="38"/>
    </row>
    <row r="238" spans="23:24">
      <c r="W238" s="38"/>
      <c r="X238" s="38"/>
    </row>
    <row r="239" spans="23:24">
      <c r="W239" s="38"/>
      <c r="X239" s="38"/>
    </row>
    <row r="240" spans="23:24">
      <c r="W240" s="38"/>
      <c r="X240" s="38"/>
    </row>
    <row r="241" spans="23:24">
      <c r="W241" s="38"/>
      <c r="X241" s="38"/>
    </row>
    <row r="242" spans="23:24">
      <c r="W242" s="38"/>
      <c r="X242" s="38"/>
    </row>
    <row r="243" spans="23:24">
      <c r="W243" s="38"/>
      <c r="X243" s="38"/>
    </row>
    <row r="244" spans="23:24">
      <c r="W244" s="38"/>
      <c r="X244" s="38"/>
    </row>
    <row r="245" spans="23:24">
      <c r="W245" s="38"/>
      <c r="X245" s="38"/>
    </row>
    <row r="246" spans="23:24">
      <c r="W246" s="38"/>
      <c r="X246" s="38"/>
    </row>
    <row r="247" spans="23:24">
      <c r="W247" s="38"/>
      <c r="X247" s="38"/>
    </row>
    <row r="248" spans="23:24">
      <c r="W248" s="38"/>
      <c r="X248" s="38"/>
    </row>
    <row r="249" spans="23:24">
      <c r="W249" s="38"/>
      <c r="X249" s="38"/>
    </row>
    <row r="250" spans="23:24">
      <c r="W250" s="38"/>
      <c r="X250" s="38"/>
    </row>
    <row r="251" spans="23:24">
      <c r="W251" s="38"/>
      <c r="X251" s="38"/>
    </row>
    <row r="252" spans="23:24">
      <c r="W252" s="38"/>
      <c r="X252" s="38"/>
    </row>
    <row r="253" spans="23:24">
      <c r="W253" s="38"/>
      <c r="X253" s="38"/>
    </row>
    <row r="254" spans="23:24">
      <c r="W254" s="38"/>
      <c r="X254" s="38"/>
    </row>
    <row r="255" spans="23:24">
      <c r="W255" s="38"/>
      <c r="X255" s="38"/>
    </row>
    <row r="256" spans="23:24">
      <c r="W256" s="38"/>
      <c r="X256" s="38"/>
    </row>
    <row r="257" spans="23:24">
      <c r="W257" s="38"/>
      <c r="X257" s="38"/>
    </row>
    <row r="258" spans="23:24">
      <c r="W258" s="38"/>
      <c r="X258" s="38"/>
    </row>
    <row r="259" spans="23:24">
      <c r="W259" s="38"/>
      <c r="X259" s="38"/>
    </row>
    <row r="260" spans="23:24">
      <c r="W260" s="38"/>
      <c r="X260" s="38"/>
    </row>
    <row r="261" spans="23:24">
      <c r="W261" s="38"/>
      <c r="X261" s="38"/>
    </row>
    <row r="262" spans="23:24">
      <c r="W262" s="38"/>
      <c r="X262" s="38"/>
    </row>
    <row r="263" spans="23:24">
      <c r="W263" s="38"/>
      <c r="X263" s="38"/>
    </row>
    <row r="264" spans="23:24">
      <c r="W264" s="38"/>
      <c r="X264" s="38"/>
    </row>
    <row r="265" spans="23:24">
      <c r="W265" s="38"/>
      <c r="X265" s="38"/>
    </row>
    <row r="266" spans="23:24">
      <c r="W266" s="38"/>
      <c r="X266" s="38"/>
    </row>
    <row r="267" spans="23:24">
      <c r="W267" s="38"/>
      <c r="X267" s="38"/>
    </row>
    <row r="268" spans="23:24">
      <c r="W268" s="38"/>
      <c r="X268" s="38"/>
    </row>
    <row r="269" spans="23:24">
      <c r="W269" s="38"/>
      <c r="X269" s="38"/>
    </row>
    <row r="270" spans="23:24">
      <c r="W270" s="38"/>
      <c r="X270" s="38"/>
    </row>
    <row r="271" spans="23:24">
      <c r="W271" s="38"/>
      <c r="X271" s="38"/>
    </row>
    <row r="272" spans="23:24">
      <c r="W272" s="38"/>
      <c r="X272" s="38"/>
    </row>
    <row r="273" spans="23:24">
      <c r="W273" s="38"/>
      <c r="X273" s="38"/>
    </row>
    <row r="274" spans="23:24">
      <c r="W274" s="38"/>
      <c r="X274" s="38"/>
    </row>
    <row r="275" spans="23:24">
      <c r="W275" s="38"/>
      <c r="X275" s="38"/>
    </row>
    <row r="276" spans="23:24">
      <c r="W276" s="38"/>
      <c r="X276" s="38"/>
    </row>
    <row r="277" spans="23:24">
      <c r="W277" s="38"/>
      <c r="X277" s="38"/>
    </row>
    <row r="278" spans="23:24">
      <c r="W278" s="38"/>
      <c r="X278" s="38"/>
    </row>
    <row r="279" spans="23:24">
      <c r="W279" s="38"/>
      <c r="X279" s="38"/>
    </row>
    <row r="280" spans="23:24">
      <c r="W280" s="38"/>
      <c r="X280" s="38"/>
    </row>
    <row r="281" spans="23:24">
      <c r="W281" s="38"/>
      <c r="X281" s="38"/>
    </row>
    <row r="282" spans="23:24">
      <c r="W282" s="38"/>
      <c r="X282" s="38"/>
    </row>
    <row r="283" spans="23:24">
      <c r="W283" s="38"/>
      <c r="X283" s="38"/>
    </row>
    <row r="284" spans="23:24">
      <c r="W284" s="38"/>
      <c r="X284" s="38"/>
    </row>
    <row r="285" spans="23:24">
      <c r="W285" s="38"/>
      <c r="X285" s="38"/>
    </row>
    <row r="286" spans="23:24">
      <c r="W286" s="38"/>
      <c r="X286" s="38"/>
    </row>
    <row r="287" spans="23:24">
      <c r="W287" s="38"/>
      <c r="X287" s="38"/>
    </row>
    <row r="288" spans="23:24">
      <c r="W288" s="38"/>
      <c r="X288" s="38"/>
    </row>
    <row r="289" spans="23:24">
      <c r="W289" s="38"/>
      <c r="X289" s="38"/>
    </row>
    <row r="290" spans="23:24">
      <c r="W290" s="38"/>
      <c r="X290" s="38"/>
    </row>
    <row r="291" spans="23:24">
      <c r="W291" s="38"/>
      <c r="X291" s="38"/>
    </row>
    <row r="292" spans="23:24">
      <c r="W292" s="38"/>
      <c r="X292" s="38"/>
    </row>
    <row r="293" spans="23:24">
      <c r="W293" s="38"/>
      <c r="X293" s="38"/>
    </row>
    <row r="294" spans="23:24">
      <c r="W294" s="38"/>
      <c r="X294" s="38"/>
    </row>
    <row r="295" spans="23:24">
      <c r="W295" s="38"/>
      <c r="X295" s="38"/>
    </row>
    <row r="296" spans="23:24">
      <c r="W296" s="38"/>
      <c r="X296" s="38"/>
    </row>
    <row r="297" spans="23:24">
      <c r="W297" s="38"/>
      <c r="X297" s="38"/>
    </row>
    <row r="298" spans="23:24">
      <c r="W298" s="38"/>
      <c r="X298" s="38"/>
    </row>
    <row r="299" spans="23:24">
      <c r="W299" s="38"/>
      <c r="X299" s="38"/>
    </row>
    <row r="300" spans="23:24">
      <c r="W300" s="38"/>
      <c r="X300" s="38"/>
    </row>
    <row r="301" spans="23:24">
      <c r="W301" s="38"/>
      <c r="X301" s="38"/>
    </row>
    <row r="302" spans="23:24">
      <c r="W302" s="38"/>
      <c r="X302" s="38"/>
    </row>
    <row r="303" spans="23:24">
      <c r="W303" s="38"/>
      <c r="X303" s="38"/>
    </row>
    <row r="304" spans="23:24">
      <c r="W304" s="38"/>
      <c r="X304" s="38"/>
    </row>
    <row r="305" spans="23:24">
      <c r="W305" s="38"/>
      <c r="X305" s="38"/>
    </row>
    <row r="306" spans="23:24">
      <c r="W306" s="38"/>
      <c r="X306" s="38"/>
    </row>
    <row r="307" spans="23:24">
      <c r="W307" s="38"/>
      <c r="X307" s="38"/>
    </row>
    <row r="308" spans="23:24">
      <c r="W308" s="38"/>
      <c r="X308" s="38"/>
    </row>
    <row r="309" spans="23:24">
      <c r="W309" s="38"/>
      <c r="X309" s="38"/>
    </row>
    <row r="310" spans="23:24">
      <c r="W310" s="38"/>
      <c r="X310" s="38"/>
    </row>
    <row r="311" spans="23:24">
      <c r="W311" s="38"/>
      <c r="X311" s="38"/>
    </row>
    <row r="312" spans="23:24">
      <c r="W312" s="38"/>
      <c r="X312" s="38"/>
    </row>
    <row r="313" spans="23:24">
      <c r="W313" s="38"/>
      <c r="X313" s="38"/>
    </row>
    <row r="314" spans="23:24">
      <c r="W314" s="38"/>
      <c r="X314" s="38"/>
    </row>
    <row r="315" spans="23:24">
      <c r="W315" s="38"/>
      <c r="X315" s="38"/>
    </row>
    <row r="316" spans="23:24">
      <c r="W316" s="38"/>
      <c r="X316" s="38"/>
    </row>
    <row r="317" spans="23:24">
      <c r="W317" s="38"/>
      <c r="X317" s="38"/>
    </row>
    <row r="318" spans="23:24">
      <c r="W318" s="38"/>
      <c r="X318" s="38"/>
    </row>
    <row r="319" spans="23:24">
      <c r="W319" s="38"/>
      <c r="X319" s="38"/>
    </row>
    <row r="320" spans="23:24">
      <c r="W320" s="38"/>
      <c r="X320" s="38"/>
    </row>
    <row r="321" spans="23:24">
      <c r="W321" s="38"/>
      <c r="X321" s="38"/>
    </row>
    <row r="322" spans="23:24">
      <c r="W322" s="38"/>
      <c r="X322" s="38"/>
    </row>
    <row r="323" spans="23:24">
      <c r="W323" s="38"/>
      <c r="X323" s="38"/>
    </row>
    <row r="324" spans="23:24">
      <c r="W324" s="38"/>
      <c r="X324" s="38"/>
    </row>
    <row r="325" spans="23:24">
      <c r="W325" s="38"/>
      <c r="X325" s="38"/>
    </row>
    <row r="326" spans="23:24">
      <c r="W326" s="38"/>
      <c r="X326" s="38"/>
    </row>
    <row r="327" spans="23:24">
      <c r="W327" s="38"/>
      <c r="X327" s="38"/>
    </row>
    <row r="328" spans="23:24">
      <c r="W328" s="38"/>
      <c r="X328" s="38"/>
    </row>
    <row r="329" spans="23:24">
      <c r="W329" s="38"/>
      <c r="X329" s="38"/>
    </row>
    <row r="330" spans="23:24">
      <c r="W330" s="38"/>
      <c r="X330" s="38"/>
    </row>
    <row r="331" spans="23:24">
      <c r="W331" s="38"/>
      <c r="X331" s="38"/>
    </row>
    <row r="332" spans="23:24">
      <c r="W332" s="38"/>
      <c r="X332" s="38"/>
    </row>
    <row r="333" spans="23:24">
      <c r="W333" s="38"/>
      <c r="X333" s="38"/>
    </row>
    <row r="334" spans="23:24">
      <c r="W334" s="38"/>
      <c r="X334" s="38"/>
    </row>
    <row r="335" spans="23:24">
      <c r="W335" s="38"/>
      <c r="X335" s="38"/>
    </row>
    <row r="336" spans="23:24">
      <c r="W336" s="38"/>
      <c r="X336" s="38"/>
    </row>
    <row r="337" spans="23:24">
      <c r="W337" s="38"/>
      <c r="X337" s="38"/>
    </row>
    <row r="338" spans="23:24">
      <c r="W338" s="38"/>
      <c r="X338" s="38"/>
    </row>
    <row r="339" spans="23:24">
      <c r="W339" s="38"/>
      <c r="X339" s="38"/>
    </row>
    <row r="340" spans="23:24">
      <c r="W340" s="38"/>
      <c r="X340" s="38"/>
    </row>
    <row r="341" spans="23:24">
      <c r="W341" s="38"/>
      <c r="X341" s="38"/>
    </row>
    <row r="342" spans="23:24">
      <c r="W342" s="38"/>
      <c r="X342" s="38"/>
    </row>
    <row r="343" spans="23:24">
      <c r="W343" s="38"/>
      <c r="X343" s="38"/>
    </row>
    <row r="344" spans="23:24">
      <c r="W344" s="38"/>
      <c r="X344" s="38"/>
    </row>
    <row r="345" spans="23:24">
      <c r="W345" s="38"/>
      <c r="X345" s="38"/>
    </row>
    <row r="346" spans="23:24">
      <c r="W346" s="38"/>
      <c r="X346" s="38"/>
    </row>
    <row r="347" spans="23:24">
      <c r="W347" s="38"/>
      <c r="X347" s="38"/>
    </row>
    <row r="348" spans="23:24">
      <c r="W348" s="38"/>
      <c r="X348" s="38"/>
    </row>
    <row r="349" spans="23:24">
      <c r="W349" s="38"/>
      <c r="X349" s="38"/>
    </row>
    <row r="350" spans="23:24">
      <c r="W350" s="38"/>
      <c r="X350" s="38"/>
    </row>
    <row r="351" spans="23:24">
      <c r="W351" s="38"/>
      <c r="X351" s="38"/>
    </row>
    <row r="352" spans="23:24">
      <c r="W352" s="38"/>
      <c r="X352" s="38"/>
    </row>
    <row r="353" spans="23:24">
      <c r="W353" s="38"/>
      <c r="X353" s="38"/>
    </row>
    <row r="354" spans="23:24">
      <c r="W354" s="38"/>
      <c r="X354" s="38"/>
    </row>
    <row r="355" spans="23:24">
      <c r="W355" s="38"/>
      <c r="X355" s="38"/>
    </row>
    <row r="356" spans="23:24">
      <c r="W356" s="38"/>
      <c r="X356" s="38"/>
    </row>
    <row r="357" spans="23:24">
      <c r="W357" s="38"/>
      <c r="X357" s="38"/>
    </row>
    <row r="358" spans="23:24">
      <c r="W358" s="38"/>
      <c r="X358" s="38"/>
    </row>
    <row r="359" spans="23:24">
      <c r="W359" s="38"/>
      <c r="X359" s="38"/>
    </row>
    <row r="360" spans="23:24">
      <c r="W360" s="38"/>
      <c r="X360" s="38"/>
    </row>
    <row r="361" spans="23:24">
      <c r="W361" s="38"/>
      <c r="X361" s="38"/>
    </row>
    <row r="362" spans="23:24">
      <c r="W362" s="38"/>
      <c r="X362" s="38"/>
    </row>
    <row r="363" spans="23:24">
      <c r="W363" s="38"/>
      <c r="X363" s="38"/>
    </row>
    <row r="364" spans="23:24">
      <c r="W364" s="38"/>
      <c r="X364" s="38"/>
    </row>
    <row r="365" spans="23:24">
      <c r="W365" s="38"/>
      <c r="X365" s="38"/>
    </row>
    <row r="366" spans="23:24">
      <c r="W366" s="38"/>
      <c r="X366" s="38"/>
    </row>
    <row r="367" spans="23:24">
      <c r="W367" s="38"/>
      <c r="X367" s="38"/>
    </row>
    <row r="368" spans="23:24">
      <c r="W368" s="38"/>
      <c r="X368" s="38"/>
    </row>
    <row r="369" spans="23:24">
      <c r="W369" s="38"/>
      <c r="X369" s="38"/>
    </row>
    <row r="370" spans="23:24">
      <c r="W370" s="38"/>
      <c r="X370" s="38"/>
    </row>
    <row r="371" spans="23:24">
      <c r="W371" s="38"/>
      <c r="X371" s="38"/>
    </row>
    <row r="372" spans="23:24">
      <c r="W372" s="38"/>
      <c r="X372" s="38"/>
    </row>
    <row r="373" spans="23:24">
      <c r="W373" s="38"/>
      <c r="X373" s="38"/>
    </row>
    <row r="374" spans="23:24">
      <c r="W374" s="38"/>
      <c r="X374" s="38"/>
    </row>
    <row r="375" spans="23:24">
      <c r="W375" s="38"/>
      <c r="X375" s="38"/>
    </row>
    <row r="376" spans="23:24">
      <c r="W376" s="38"/>
      <c r="X376" s="38"/>
    </row>
    <row r="377" spans="23:24">
      <c r="W377" s="38"/>
      <c r="X377" s="38"/>
    </row>
    <row r="378" spans="23:24">
      <c r="W378" s="38"/>
      <c r="X378" s="38"/>
    </row>
    <row r="379" spans="23:24">
      <c r="W379" s="38"/>
      <c r="X379" s="38"/>
    </row>
    <row r="380" spans="23:24">
      <c r="W380" s="38"/>
      <c r="X380" s="38"/>
    </row>
    <row r="381" spans="23:24">
      <c r="W381" s="38"/>
      <c r="X381" s="38"/>
    </row>
    <row r="382" spans="23:24">
      <c r="W382" s="38"/>
      <c r="X382" s="38"/>
    </row>
    <row r="383" spans="23:24">
      <c r="W383" s="38"/>
      <c r="X383" s="38"/>
    </row>
    <row r="384" spans="23:24">
      <c r="W384" s="38"/>
      <c r="X384" s="38"/>
    </row>
    <row r="385" spans="23:24">
      <c r="W385" s="38"/>
      <c r="X385" s="38"/>
    </row>
    <row r="386" spans="23:24">
      <c r="W386" s="38"/>
      <c r="X386" s="38"/>
    </row>
    <row r="387" spans="23:24">
      <c r="W387" s="38"/>
      <c r="X387" s="38"/>
    </row>
    <row r="388" spans="23:24">
      <c r="W388" s="38"/>
      <c r="X388" s="38"/>
    </row>
    <row r="389" spans="23:24">
      <c r="W389" s="38"/>
      <c r="X389" s="38"/>
    </row>
    <row r="390" spans="23:24">
      <c r="W390" s="38"/>
      <c r="X390" s="38"/>
    </row>
    <row r="391" spans="23:24">
      <c r="W391" s="38"/>
      <c r="X391" s="38"/>
    </row>
    <row r="392" spans="23:24">
      <c r="W392" s="38"/>
      <c r="X392" s="38"/>
    </row>
    <row r="393" spans="23:24">
      <c r="W393" s="38"/>
      <c r="X393" s="38"/>
    </row>
    <row r="394" spans="23:24">
      <c r="W394" s="38"/>
      <c r="X394" s="38"/>
    </row>
    <row r="395" spans="23:24">
      <c r="W395" s="38"/>
      <c r="X395" s="38"/>
    </row>
    <row r="396" spans="23:24">
      <c r="W396" s="38"/>
      <c r="X396" s="38"/>
    </row>
    <row r="397" spans="23:24">
      <c r="W397" s="38"/>
      <c r="X397" s="38"/>
    </row>
    <row r="398" spans="23:24">
      <c r="W398" s="38"/>
      <c r="X398" s="38"/>
    </row>
    <row r="399" spans="23:24">
      <c r="W399" s="38"/>
      <c r="X399" s="38"/>
    </row>
    <row r="400" spans="23:24">
      <c r="W400" s="38"/>
      <c r="X400" s="38"/>
    </row>
    <row r="401" spans="23:24">
      <c r="W401" s="38"/>
      <c r="X401" s="38"/>
    </row>
    <row r="402" spans="23:24">
      <c r="W402" s="38"/>
      <c r="X402" s="38"/>
    </row>
    <row r="403" spans="23:24">
      <c r="W403" s="38"/>
      <c r="X403" s="38"/>
    </row>
    <row r="404" spans="23:24">
      <c r="W404" s="38"/>
      <c r="X404" s="38"/>
    </row>
    <row r="405" spans="23:24">
      <c r="W405" s="38"/>
      <c r="X405" s="38"/>
    </row>
    <row r="406" spans="23:24">
      <c r="W406" s="38"/>
      <c r="X406" s="38"/>
    </row>
    <row r="407" spans="23:24">
      <c r="W407" s="38"/>
      <c r="X407" s="38"/>
    </row>
    <row r="408" spans="23:24">
      <c r="W408" s="38"/>
      <c r="X408" s="38"/>
    </row>
    <row r="409" spans="23:24">
      <c r="W409" s="38"/>
      <c r="X409" s="38"/>
    </row>
    <row r="410" spans="23:24">
      <c r="W410" s="38"/>
      <c r="X410" s="38"/>
    </row>
    <row r="411" spans="23:24">
      <c r="W411" s="38"/>
      <c r="X411" s="38"/>
    </row>
    <row r="412" spans="23:24">
      <c r="W412" s="38"/>
      <c r="X412" s="38"/>
    </row>
    <row r="413" spans="23:24">
      <c r="W413" s="38"/>
      <c r="X413" s="38"/>
    </row>
    <row r="414" spans="23:24">
      <c r="W414" s="38"/>
      <c r="X414" s="38"/>
    </row>
    <row r="415" spans="23:24">
      <c r="W415" s="38"/>
      <c r="X415" s="38"/>
    </row>
    <row r="416" spans="23:24">
      <c r="W416" s="38"/>
      <c r="X416" s="38"/>
    </row>
    <row r="417" spans="23:24">
      <c r="W417" s="38"/>
      <c r="X417" s="38"/>
    </row>
    <row r="418" spans="23:24">
      <c r="W418" s="38"/>
      <c r="X418" s="38"/>
    </row>
    <row r="419" spans="23:24">
      <c r="W419" s="38"/>
      <c r="X419" s="38"/>
    </row>
    <row r="420" spans="23:24">
      <c r="W420" s="38"/>
      <c r="X420" s="38"/>
    </row>
    <row r="421" spans="23:24">
      <c r="W421" s="38"/>
      <c r="X421" s="38"/>
    </row>
    <row r="422" spans="23:24">
      <c r="W422" s="38"/>
      <c r="X422" s="38"/>
    </row>
    <row r="423" spans="23:24">
      <c r="W423" s="38"/>
      <c r="X423" s="38"/>
    </row>
    <row r="424" spans="23:24">
      <c r="W424" s="38"/>
      <c r="X424" s="38"/>
    </row>
    <row r="425" spans="23:24">
      <c r="W425" s="38"/>
      <c r="X425" s="38"/>
    </row>
    <row r="426" spans="23:24">
      <c r="W426" s="38"/>
      <c r="X426" s="38"/>
    </row>
    <row r="427" spans="23:24">
      <c r="W427" s="38"/>
      <c r="X427" s="38"/>
    </row>
    <row r="428" spans="23:24">
      <c r="W428" s="38"/>
      <c r="X428" s="38"/>
    </row>
    <row r="429" spans="23:24">
      <c r="W429" s="38"/>
      <c r="X429" s="38"/>
    </row>
    <row r="430" spans="23:24">
      <c r="W430" s="38"/>
      <c r="X430" s="38"/>
    </row>
    <row r="431" spans="23:24">
      <c r="W431" s="38"/>
      <c r="X431" s="38"/>
    </row>
    <row r="432" spans="23:24">
      <c r="W432" s="38"/>
      <c r="X432" s="38"/>
    </row>
    <row r="433" spans="23:24">
      <c r="W433" s="38"/>
      <c r="X433" s="38"/>
    </row>
    <row r="434" spans="23:24">
      <c r="W434" s="38"/>
      <c r="X434" s="38"/>
    </row>
    <row r="435" spans="23:24">
      <c r="W435" s="38"/>
      <c r="X435" s="38"/>
    </row>
    <row r="436" spans="23:24">
      <c r="W436" s="38"/>
      <c r="X436" s="38"/>
    </row>
    <row r="437" spans="23:24">
      <c r="W437" s="38"/>
      <c r="X437" s="38"/>
    </row>
    <row r="438" spans="23:24">
      <c r="W438" s="38"/>
      <c r="X438" s="38"/>
    </row>
    <row r="439" spans="23:24">
      <c r="W439" s="38"/>
      <c r="X439" s="38"/>
    </row>
    <row r="440" spans="23:24">
      <c r="W440" s="38"/>
      <c r="X440" s="38"/>
    </row>
    <row r="441" spans="23:24">
      <c r="W441" s="38"/>
      <c r="X441" s="38"/>
    </row>
    <row r="442" spans="23:24">
      <c r="W442" s="38"/>
      <c r="X442" s="38"/>
    </row>
    <row r="443" spans="23:24">
      <c r="W443" s="38"/>
      <c r="X443" s="38"/>
    </row>
    <row r="444" spans="23:24">
      <c r="W444" s="38"/>
      <c r="X444" s="38"/>
    </row>
    <row r="445" spans="23:24">
      <c r="W445" s="38"/>
      <c r="X445" s="38"/>
    </row>
    <row r="446" spans="23:24">
      <c r="W446" s="38"/>
      <c r="X446" s="38"/>
    </row>
    <row r="447" spans="23:24">
      <c r="W447" s="38"/>
      <c r="X447" s="38"/>
    </row>
    <row r="448" spans="23:24">
      <c r="W448" s="38"/>
      <c r="X448" s="38"/>
    </row>
    <row r="449" spans="23:24">
      <c r="W449" s="38"/>
      <c r="X449" s="38"/>
    </row>
    <row r="450" spans="23:24">
      <c r="W450" s="38"/>
      <c r="X450" s="38"/>
    </row>
    <row r="451" spans="23:24">
      <c r="W451" s="38"/>
      <c r="X451" s="38"/>
    </row>
    <row r="452" spans="23:24">
      <c r="W452" s="38"/>
      <c r="X452" s="38"/>
    </row>
    <row r="453" spans="23:24">
      <c r="W453" s="38"/>
      <c r="X453" s="38"/>
    </row>
    <row r="454" spans="23:24">
      <c r="W454" s="38"/>
      <c r="X454" s="38"/>
    </row>
    <row r="455" spans="23:24">
      <c r="W455" s="38"/>
      <c r="X455" s="38"/>
    </row>
    <row r="456" spans="23:24">
      <c r="W456" s="38"/>
      <c r="X456" s="38"/>
    </row>
    <row r="457" spans="23:24">
      <c r="W457" s="38"/>
      <c r="X457" s="38"/>
    </row>
    <row r="458" spans="23:24">
      <c r="W458" s="38"/>
      <c r="X458" s="38"/>
    </row>
    <row r="459" spans="23:24">
      <c r="W459" s="38"/>
      <c r="X459" s="38"/>
    </row>
    <row r="460" spans="23:24">
      <c r="W460" s="38"/>
      <c r="X460" s="38"/>
    </row>
    <row r="461" spans="23:24">
      <c r="W461" s="38"/>
      <c r="X461" s="38"/>
    </row>
    <row r="462" spans="23:24">
      <c r="W462" s="38"/>
      <c r="X462" s="38"/>
    </row>
    <row r="463" spans="23:24">
      <c r="W463" s="38"/>
      <c r="X463" s="38"/>
    </row>
    <row r="464" spans="23:24">
      <c r="W464" s="38"/>
      <c r="X464" s="38"/>
    </row>
    <row r="465" spans="23:24">
      <c r="W465" s="38"/>
      <c r="X465" s="38"/>
    </row>
    <row r="466" spans="23:24">
      <c r="W466" s="38"/>
      <c r="X466" s="38"/>
    </row>
    <row r="467" spans="23:24">
      <c r="W467" s="38"/>
      <c r="X467" s="38"/>
    </row>
    <row r="468" spans="23:24">
      <c r="W468" s="38"/>
      <c r="X468" s="38"/>
    </row>
    <row r="469" spans="23:24">
      <c r="W469" s="38"/>
      <c r="X469" s="38"/>
    </row>
    <row r="470" spans="23:24">
      <c r="W470" s="38"/>
      <c r="X470" s="38"/>
    </row>
    <row r="471" spans="23:24">
      <c r="W471" s="38"/>
      <c r="X471" s="38"/>
    </row>
    <row r="472" spans="23:24">
      <c r="W472" s="38"/>
      <c r="X472" s="38"/>
    </row>
    <row r="473" spans="23:24">
      <c r="W473" s="38"/>
      <c r="X473" s="38"/>
    </row>
    <row r="474" spans="23:24">
      <c r="W474" s="38"/>
      <c r="X474" s="38"/>
    </row>
    <row r="475" spans="23:24">
      <c r="W475" s="38"/>
      <c r="X475" s="38"/>
    </row>
    <row r="476" spans="23:24">
      <c r="W476" s="38"/>
      <c r="X476" s="38"/>
    </row>
    <row r="477" spans="23:24">
      <c r="W477" s="38"/>
      <c r="X477" s="38"/>
    </row>
    <row r="478" spans="23:24">
      <c r="W478" s="38"/>
      <c r="X478" s="38"/>
    </row>
    <row r="479" spans="23:24">
      <c r="W479" s="38"/>
      <c r="X479" s="38"/>
    </row>
    <row r="480" spans="23:24">
      <c r="W480" s="38"/>
      <c r="X480" s="38"/>
    </row>
    <row r="481" spans="23:24">
      <c r="W481" s="38"/>
      <c r="X481" s="38"/>
    </row>
    <row r="482" spans="23:24">
      <c r="W482" s="38"/>
      <c r="X482" s="38"/>
    </row>
    <row r="483" spans="23:24">
      <c r="W483" s="38"/>
      <c r="X483" s="38"/>
    </row>
    <row r="484" spans="23:24">
      <c r="W484" s="38"/>
      <c r="X484" s="38"/>
    </row>
    <row r="485" spans="23:24">
      <c r="W485" s="38"/>
      <c r="X485" s="38"/>
    </row>
    <row r="486" spans="23:24">
      <c r="W486" s="38"/>
      <c r="X486" s="38"/>
    </row>
    <row r="487" spans="23:24">
      <c r="W487" s="38"/>
      <c r="X487" s="38"/>
    </row>
    <row r="488" spans="23:24">
      <c r="W488" s="38"/>
      <c r="X488" s="38"/>
    </row>
    <row r="489" spans="23:24">
      <c r="W489" s="38"/>
      <c r="X489" s="38"/>
    </row>
    <row r="490" spans="23:24">
      <c r="W490" s="38"/>
      <c r="X490" s="38"/>
    </row>
    <row r="491" spans="23:24">
      <c r="W491" s="38"/>
      <c r="X491" s="38"/>
    </row>
    <row r="492" spans="23:24">
      <c r="W492" s="38"/>
      <c r="X492" s="38"/>
    </row>
    <row r="493" spans="23:24">
      <c r="W493" s="38"/>
      <c r="X493" s="38"/>
    </row>
    <row r="494" spans="23:24">
      <c r="W494" s="38"/>
      <c r="X494" s="38"/>
    </row>
    <row r="495" spans="23:24">
      <c r="W495" s="38"/>
      <c r="X495" s="38"/>
    </row>
    <row r="496" spans="23:24">
      <c r="W496" s="38"/>
      <c r="X496" s="38"/>
    </row>
    <row r="497" spans="23:24">
      <c r="W497" s="38"/>
      <c r="X497" s="38"/>
    </row>
    <row r="498" spans="23:24">
      <c r="W498" s="38"/>
      <c r="X498" s="38"/>
    </row>
    <row r="499" spans="23:24">
      <c r="W499" s="38"/>
      <c r="X499" s="38"/>
    </row>
    <row r="500" spans="23:24">
      <c r="W500" s="38"/>
      <c r="X500" s="38"/>
    </row>
    <row r="501" spans="23:24">
      <c r="W501" s="38"/>
      <c r="X501" s="38"/>
    </row>
    <row r="502" spans="23:24">
      <c r="W502" s="38"/>
      <c r="X502" s="38"/>
    </row>
    <row r="503" spans="23:24">
      <c r="W503" s="38"/>
      <c r="X503" s="38"/>
    </row>
    <row r="504" spans="23:24">
      <c r="W504" s="38"/>
      <c r="X504" s="38"/>
    </row>
    <row r="505" spans="23:24">
      <c r="W505" s="38"/>
      <c r="X505" s="38"/>
    </row>
    <row r="506" spans="23:24">
      <c r="W506" s="38"/>
      <c r="X506" s="38"/>
    </row>
    <row r="507" spans="23:24">
      <c r="W507" s="38"/>
      <c r="X507" s="38"/>
    </row>
    <row r="508" spans="23:24">
      <c r="W508" s="38"/>
      <c r="X508" s="38"/>
    </row>
    <row r="509" spans="23:24">
      <c r="W509" s="38"/>
      <c r="X509" s="38"/>
    </row>
    <row r="510" spans="23:24">
      <c r="W510" s="38"/>
      <c r="X510" s="38"/>
    </row>
    <row r="511" spans="23:24">
      <c r="W511" s="38"/>
      <c r="X511" s="38"/>
    </row>
    <row r="512" spans="23:24">
      <c r="W512" s="38"/>
      <c r="X512" s="38"/>
    </row>
    <row r="513" spans="23:24">
      <c r="W513" s="38"/>
      <c r="X513" s="38"/>
    </row>
    <row r="514" spans="23:24">
      <c r="W514" s="38"/>
      <c r="X514" s="38"/>
    </row>
    <row r="515" spans="23:24">
      <c r="W515" s="38"/>
      <c r="X515" s="38"/>
    </row>
    <row r="516" spans="23:24">
      <c r="W516" s="38"/>
      <c r="X516" s="38"/>
    </row>
    <row r="517" spans="23:24">
      <c r="W517" s="38"/>
      <c r="X517" s="38"/>
    </row>
    <row r="518" spans="23:24">
      <c r="W518" s="38"/>
      <c r="X518" s="38"/>
    </row>
    <row r="519" spans="23:24">
      <c r="W519" s="38"/>
      <c r="X519" s="38"/>
    </row>
    <row r="520" spans="23:24">
      <c r="W520" s="38"/>
      <c r="X520" s="38"/>
    </row>
    <row r="521" spans="23:24">
      <c r="W521" s="38"/>
      <c r="X521" s="38"/>
    </row>
    <row r="522" spans="23:24">
      <c r="W522" s="38"/>
      <c r="X522" s="38"/>
    </row>
    <row r="523" spans="23:24">
      <c r="W523" s="38"/>
      <c r="X523" s="38"/>
    </row>
    <row r="524" spans="23:24">
      <c r="W524" s="38"/>
      <c r="X524" s="38"/>
    </row>
    <row r="525" spans="23:24">
      <c r="W525" s="38"/>
      <c r="X525" s="38"/>
    </row>
    <row r="526" spans="23:24">
      <c r="W526" s="38"/>
      <c r="X526" s="38"/>
    </row>
    <row r="527" spans="23:24">
      <c r="W527" s="38"/>
      <c r="X527" s="38"/>
    </row>
    <row r="528" spans="23:24">
      <c r="W528" s="38"/>
      <c r="X528" s="38"/>
    </row>
    <row r="529" spans="23:24">
      <c r="W529" s="38"/>
      <c r="X529" s="38"/>
    </row>
    <row r="530" spans="23:24">
      <c r="W530" s="38"/>
      <c r="X530" s="38"/>
    </row>
    <row r="531" spans="23:24">
      <c r="W531" s="38"/>
      <c r="X531" s="38"/>
    </row>
    <row r="532" spans="23:24">
      <c r="W532" s="38"/>
      <c r="X532" s="38"/>
    </row>
    <row r="533" spans="23:24">
      <c r="W533" s="38"/>
      <c r="X533" s="38"/>
    </row>
    <row r="534" spans="23:24">
      <c r="W534" s="38"/>
      <c r="X534" s="38"/>
    </row>
    <row r="535" spans="23:24">
      <c r="W535" s="38"/>
      <c r="X535" s="38"/>
    </row>
    <row r="536" spans="23:24">
      <c r="W536" s="38"/>
      <c r="X536" s="38"/>
    </row>
    <row r="537" spans="23:24">
      <c r="W537" s="38"/>
      <c r="X537" s="38"/>
    </row>
    <row r="538" spans="23:24">
      <c r="W538" s="38"/>
      <c r="X538" s="38"/>
    </row>
    <row r="539" spans="23:24">
      <c r="W539" s="38"/>
      <c r="X539" s="38"/>
    </row>
    <row r="540" spans="23:24">
      <c r="W540" s="38"/>
      <c r="X540" s="38"/>
    </row>
    <row r="541" spans="23:24">
      <c r="W541" s="38"/>
      <c r="X541" s="38"/>
    </row>
    <row r="542" spans="23:24">
      <c r="W542" s="38"/>
      <c r="X542" s="38"/>
    </row>
    <row r="543" spans="23:24">
      <c r="W543" s="38"/>
      <c r="X543" s="38"/>
    </row>
    <row r="544" spans="23:24">
      <c r="W544" s="38"/>
      <c r="X544" s="38"/>
    </row>
    <row r="545" spans="23:24">
      <c r="W545" s="38"/>
      <c r="X545" s="38"/>
    </row>
    <row r="546" spans="23:24">
      <c r="W546" s="38"/>
      <c r="X546" s="38"/>
    </row>
    <row r="547" spans="23:24">
      <c r="W547" s="38"/>
      <c r="X547" s="38"/>
    </row>
    <row r="548" spans="23:24">
      <c r="W548" s="38"/>
      <c r="X548" s="38"/>
    </row>
    <row r="549" spans="23:24">
      <c r="W549" s="38"/>
      <c r="X549" s="38"/>
    </row>
    <row r="550" spans="23:24">
      <c r="W550" s="38"/>
      <c r="X550" s="38"/>
    </row>
    <row r="551" spans="23:24">
      <c r="W551" s="38"/>
      <c r="X551" s="38"/>
    </row>
    <row r="552" spans="23:24">
      <c r="W552" s="38"/>
      <c r="X552" s="38"/>
    </row>
    <row r="553" spans="23:24">
      <c r="W553" s="38"/>
      <c r="X553" s="38"/>
    </row>
    <row r="554" spans="23:24">
      <c r="W554" s="38"/>
      <c r="X554" s="38"/>
    </row>
    <row r="555" spans="23:24">
      <c r="W555" s="38"/>
      <c r="X555" s="38"/>
    </row>
    <row r="556" spans="23:24">
      <c r="W556" s="38"/>
      <c r="X556" s="38"/>
    </row>
    <row r="557" spans="23:24">
      <c r="W557" s="38"/>
      <c r="X557" s="38"/>
    </row>
    <row r="558" spans="23:24">
      <c r="W558" s="38"/>
      <c r="X558" s="38"/>
    </row>
    <row r="559" spans="23:24">
      <c r="W559" s="38"/>
      <c r="X559" s="38"/>
    </row>
    <row r="560" spans="23:24">
      <c r="W560" s="38"/>
      <c r="X560" s="38"/>
    </row>
    <row r="561" spans="23:24">
      <c r="W561" s="38"/>
      <c r="X561" s="38"/>
    </row>
    <row r="562" spans="23:24">
      <c r="W562" s="38"/>
      <c r="X562" s="38"/>
    </row>
    <row r="563" spans="23:24">
      <c r="W563" s="38"/>
      <c r="X563" s="38"/>
    </row>
    <row r="564" spans="23:24">
      <c r="W564" s="38"/>
      <c r="X564" s="38"/>
    </row>
    <row r="565" spans="23:24">
      <c r="W565" s="38"/>
      <c r="X565" s="38"/>
    </row>
    <row r="566" spans="23:24">
      <c r="W566" s="38"/>
      <c r="X566" s="38"/>
    </row>
    <row r="567" spans="23:24">
      <c r="W567" s="38"/>
      <c r="X567" s="38"/>
    </row>
    <row r="568" spans="23:24">
      <c r="W568" s="38"/>
      <c r="X568" s="38"/>
    </row>
    <row r="569" spans="23:24">
      <c r="W569" s="38"/>
      <c r="X569" s="38"/>
    </row>
    <row r="570" spans="23:24">
      <c r="W570" s="38"/>
      <c r="X570" s="38"/>
    </row>
    <row r="571" spans="23:24">
      <c r="W571" s="38"/>
      <c r="X571" s="38"/>
    </row>
    <row r="572" spans="23:24">
      <c r="W572" s="38"/>
      <c r="X572" s="38"/>
    </row>
    <row r="573" spans="23:24">
      <c r="W573" s="38"/>
      <c r="X573" s="38"/>
    </row>
    <row r="574" spans="23:24">
      <c r="W574" s="38"/>
      <c r="X574" s="38"/>
    </row>
    <row r="575" spans="23:24">
      <c r="W575" s="38"/>
      <c r="X575" s="38"/>
    </row>
    <row r="576" spans="23:24">
      <c r="W576" s="38"/>
      <c r="X576" s="38"/>
    </row>
    <row r="577" spans="23:24">
      <c r="W577" s="38"/>
      <c r="X577" s="38"/>
    </row>
    <row r="578" spans="23:24">
      <c r="W578" s="38"/>
      <c r="X578" s="38"/>
    </row>
    <row r="579" spans="23:24">
      <c r="W579" s="38"/>
      <c r="X579" s="38"/>
    </row>
    <row r="580" spans="23:24">
      <c r="W580" s="38"/>
      <c r="X580" s="38"/>
    </row>
    <row r="581" spans="23:24">
      <c r="W581" s="38"/>
      <c r="X581" s="38"/>
    </row>
    <row r="582" spans="23:24">
      <c r="W582" s="38"/>
      <c r="X582" s="38"/>
    </row>
    <row r="583" spans="23:24">
      <c r="W583" s="38"/>
      <c r="X583" s="38"/>
    </row>
    <row r="584" spans="23:24">
      <c r="W584" s="38"/>
      <c r="X584" s="38"/>
    </row>
    <row r="585" spans="23:24">
      <c r="W585" s="38"/>
      <c r="X585" s="38"/>
    </row>
    <row r="586" spans="23:24">
      <c r="W586" s="38"/>
      <c r="X586" s="38"/>
    </row>
    <row r="587" spans="23:24">
      <c r="W587" s="38"/>
      <c r="X587" s="38"/>
    </row>
    <row r="588" spans="23:24">
      <c r="W588" s="38"/>
      <c r="X588" s="38"/>
    </row>
    <row r="589" spans="23:24">
      <c r="W589" s="38"/>
      <c r="X589" s="38"/>
    </row>
    <row r="590" spans="23:24">
      <c r="W590" s="38"/>
      <c r="X590" s="38"/>
    </row>
    <row r="591" spans="23:24">
      <c r="W591" s="38"/>
      <c r="X591" s="38"/>
    </row>
    <row r="592" spans="23:24">
      <c r="W592" s="38"/>
      <c r="X592" s="38"/>
    </row>
    <row r="593" spans="23:24">
      <c r="W593" s="38"/>
      <c r="X593" s="38"/>
    </row>
    <row r="594" spans="23:24">
      <c r="W594" s="38"/>
      <c r="X594" s="38"/>
    </row>
    <row r="595" spans="23:24">
      <c r="W595" s="38"/>
      <c r="X595" s="38"/>
    </row>
    <row r="596" spans="23:24">
      <c r="W596" s="38"/>
      <c r="X596" s="38"/>
    </row>
    <row r="597" spans="23:24">
      <c r="W597" s="38"/>
      <c r="X597" s="38"/>
    </row>
    <row r="598" spans="23:24">
      <c r="W598" s="38"/>
      <c r="X598" s="38"/>
    </row>
    <row r="599" spans="23:24">
      <c r="W599" s="38"/>
      <c r="X599" s="38"/>
    </row>
    <row r="600" spans="23:24">
      <c r="W600" s="38"/>
      <c r="X600" s="38"/>
    </row>
    <row r="601" spans="23:24">
      <c r="W601" s="38"/>
      <c r="X601" s="38"/>
    </row>
    <row r="602" spans="23:24">
      <c r="W602" s="38"/>
      <c r="X602" s="38"/>
    </row>
    <row r="603" spans="23:24">
      <c r="W603" s="38"/>
      <c r="X603" s="38"/>
    </row>
    <row r="604" spans="23:24">
      <c r="W604" s="38"/>
      <c r="X604" s="38"/>
    </row>
    <row r="605" spans="23:24">
      <c r="W605" s="38"/>
      <c r="X605" s="38"/>
    </row>
    <row r="606" spans="23:24">
      <c r="W606" s="38"/>
      <c r="X606" s="38"/>
    </row>
    <row r="607" spans="23:24">
      <c r="W607" s="38"/>
      <c r="X607" s="38"/>
    </row>
    <row r="608" spans="23:24">
      <c r="W608" s="38"/>
      <c r="X608" s="38"/>
    </row>
    <row r="609" spans="23:24">
      <c r="W609" s="38"/>
      <c r="X609" s="38"/>
    </row>
    <row r="610" spans="23:24">
      <c r="W610" s="38"/>
      <c r="X610" s="38"/>
    </row>
    <row r="611" spans="23:24">
      <c r="W611" s="38"/>
      <c r="X611" s="38"/>
    </row>
    <row r="612" spans="23:24">
      <c r="W612" s="38"/>
      <c r="X612" s="38"/>
    </row>
    <row r="613" spans="23:24">
      <c r="W613" s="38"/>
      <c r="X613" s="38"/>
    </row>
    <row r="614" spans="23:24">
      <c r="W614" s="38"/>
      <c r="X614" s="38"/>
    </row>
    <row r="615" spans="23:24">
      <c r="W615" s="38"/>
      <c r="X615" s="38"/>
    </row>
    <row r="616" spans="23:24">
      <c r="W616" s="38"/>
      <c r="X616" s="38"/>
    </row>
    <row r="617" spans="23:24">
      <c r="W617" s="38"/>
      <c r="X617" s="38"/>
    </row>
    <row r="618" spans="23:24">
      <c r="W618" s="38"/>
      <c r="X618" s="38"/>
    </row>
    <row r="619" spans="23:24">
      <c r="W619" s="38"/>
      <c r="X619" s="38"/>
    </row>
    <row r="620" spans="23:24">
      <c r="W620" s="38"/>
      <c r="X620" s="38"/>
    </row>
    <row r="621" spans="23:24">
      <c r="W621" s="38"/>
      <c r="X621" s="38"/>
    </row>
    <row r="622" spans="23:24">
      <c r="W622" s="38"/>
      <c r="X622" s="38"/>
    </row>
    <row r="623" spans="23:24">
      <c r="W623" s="38"/>
      <c r="X623" s="38"/>
    </row>
    <row r="624" spans="23:24">
      <c r="W624" s="38"/>
      <c r="X624" s="38"/>
    </row>
    <row r="625" spans="23:24">
      <c r="W625" s="38"/>
      <c r="X625" s="38"/>
    </row>
    <row r="626" spans="23:24">
      <c r="W626" s="38"/>
      <c r="X626" s="38"/>
    </row>
    <row r="627" spans="23:24">
      <c r="W627" s="38"/>
      <c r="X627" s="38"/>
    </row>
    <row r="628" spans="23:24">
      <c r="W628" s="38"/>
      <c r="X628" s="38"/>
    </row>
    <row r="629" spans="23:24">
      <c r="W629" s="38"/>
      <c r="X629" s="38"/>
    </row>
    <row r="630" spans="23:24">
      <c r="W630" s="38"/>
      <c r="X630" s="38"/>
    </row>
    <row r="631" spans="23:24">
      <c r="W631" s="38"/>
      <c r="X631" s="38"/>
    </row>
    <row r="632" spans="23:24">
      <c r="W632" s="38"/>
      <c r="X632" s="38"/>
    </row>
    <row r="633" spans="23:24">
      <c r="W633" s="38"/>
      <c r="X633" s="38"/>
    </row>
    <row r="634" spans="23:24">
      <c r="W634" s="38"/>
      <c r="X634" s="38"/>
    </row>
    <row r="635" spans="23:24">
      <c r="W635" s="38"/>
      <c r="X635" s="38"/>
    </row>
    <row r="636" spans="23:24">
      <c r="W636" s="38"/>
      <c r="X636" s="38"/>
    </row>
    <row r="637" spans="23:24">
      <c r="W637" s="38"/>
      <c r="X637" s="38"/>
    </row>
    <row r="638" spans="23:24">
      <c r="W638" s="38"/>
      <c r="X638" s="38"/>
    </row>
    <row r="639" spans="23:24">
      <c r="W639" s="38"/>
      <c r="X639" s="38"/>
    </row>
    <row r="640" spans="23:24">
      <c r="W640" s="38"/>
      <c r="X640" s="38"/>
    </row>
    <row r="641" spans="23:24">
      <c r="W641" s="38"/>
      <c r="X641" s="38"/>
    </row>
    <row r="642" spans="23:24">
      <c r="W642" s="38"/>
      <c r="X642" s="38"/>
    </row>
    <row r="643" spans="23:24">
      <c r="W643" s="38"/>
      <c r="X643" s="38"/>
    </row>
    <row r="644" spans="23:24">
      <c r="W644" s="38"/>
      <c r="X644" s="38"/>
    </row>
    <row r="645" spans="23:24">
      <c r="W645" s="38"/>
      <c r="X645" s="38"/>
    </row>
    <row r="646" spans="23:24">
      <c r="W646" s="38"/>
      <c r="X646" s="38"/>
    </row>
    <row r="647" spans="23:24">
      <c r="W647" s="38"/>
      <c r="X647" s="38"/>
    </row>
    <row r="648" spans="23:24">
      <c r="W648" s="38"/>
      <c r="X648" s="38"/>
    </row>
    <row r="649" spans="23:24">
      <c r="W649" s="38"/>
      <c r="X649" s="38"/>
    </row>
    <row r="650" spans="23:24">
      <c r="W650" s="38"/>
      <c r="X650" s="38"/>
    </row>
    <row r="651" spans="23:24">
      <c r="W651" s="38"/>
      <c r="X651" s="38"/>
    </row>
    <row r="652" spans="23:24">
      <c r="W652" s="38"/>
      <c r="X652" s="38"/>
    </row>
    <row r="653" spans="23:24">
      <c r="W653" s="38"/>
      <c r="X653" s="38"/>
    </row>
    <row r="654" spans="23:24">
      <c r="W654" s="38"/>
      <c r="X654" s="38"/>
    </row>
    <row r="655" spans="23:24">
      <c r="W655" s="38"/>
      <c r="X655" s="38"/>
    </row>
    <row r="656" spans="23:24">
      <c r="W656" s="38"/>
      <c r="X656" s="38"/>
    </row>
    <row r="657" spans="23:24">
      <c r="W657" s="38"/>
      <c r="X657" s="38"/>
    </row>
    <row r="658" spans="23:24">
      <c r="W658" s="38"/>
      <c r="X658" s="38"/>
    </row>
    <row r="659" spans="23:24">
      <c r="W659" s="38"/>
      <c r="X659" s="38"/>
    </row>
    <row r="660" spans="23:24">
      <c r="W660" s="38"/>
      <c r="X660" s="38"/>
    </row>
    <row r="661" spans="23:24">
      <c r="W661" s="38"/>
      <c r="X661" s="38"/>
    </row>
    <row r="662" spans="23:24">
      <c r="W662" s="38"/>
      <c r="X662" s="38"/>
    </row>
    <row r="663" spans="23:24">
      <c r="W663" s="38"/>
      <c r="X663" s="38"/>
    </row>
    <row r="664" spans="23:24">
      <c r="W664" s="38"/>
      <c r="X664" s="38"/>
    </row>
    <row r="665" spans="23:24">
      <c r="W665" s="38"/>
      <c r="X665" s="38"/>
    </row>
    <row r="666" spans="23:24">
      <c r="W666" s="38"/>
      <c r="X666" s="38"/>
    </row>
    <row r="667" spans="23:24">
      <c r="W667" s="38"/>
      <c r="X667" s="38"/>
    </row>
    <row r="668" spans="23:24">
      <c r="W668" s="38"/>
      <c r="X668" s="38"/>
    </row>
    <row r="669" spans="23:24">
      <c r="W669" s="38"/>
      <c r="X669" s="38"/>
    </row>
    <row r="670" spans="23:24">
      <c r="W670" s="38"/>
      <c r="X670" s="38"/>
    </row>
    <row r="671" spans="23:24">
      <c r="W671" s="38"/>
      <c r="X671" s="38"/>
    </row>
    <row r="672" spans="23:24">
      <c r="W672" s="38"/>
      <c r="X672" s="38"/>
    </row>
    <row r="673" spans="23:24">
      <c r="W673" s="38"/>
      <c r="X673" s="38"/>
    </row>
    <row r="674" spans="23:24">
      <c r="W674" s="38"/>
      <c r="X674" s="38"/>
    </row>
    <row r="675" spans="23:24">
      <c r="W675" s="38"/>
      <c r="X675" s="38"/>
    </row>
    <row r="676" spans="23:24">
      <c r="W676" s="38"/>
      <c r="X676" s="38"/>
    </row>
    <row r="677" spans="23:24">
      <c r="W677" s="38"/>
      <c r="X677" s="38"/>
    </row>
    <row r="678" spans="23:24">
      <c r="W678" s="38"/>
      <c r="X678" s="38"/>
    </row>
    <row r="679" spans="23:24">
      <c r="W679" s="38"/>
      <c r="X679" s="38"/>
    </row>
    <row r="680" spans="23:24">
      <c r="W680" s="38"/>
      <c r="X680" s="38"/>
    </row>
    <row r="681" spans="23:24">
      <c r="W681" s="38"/>
      <c r="X681" s="38"/>
    </row>
    <row r="682" spans="23:24">
      <c r="W682" s="38"/>
      <c r="X682" s="38"/>
    </row>
    <row r="683" spans="23:24">
      <c r="W683" s="38"/>
      <c r="X683" s="38"/>
    </row>
    <row r="684" spans="23:24">
      <c r="W684" s="38"/>
      <c r="X684" s="38"/>
    </row>
    <row r="685" spans="23:24">
      <c r="W685" s="38"/>
      <c r="X685" s="38"/>
    </row>
    <row r="686" spans="23:24">
      <c r="W686" s="38"/>
      <c r="X686" s="38"/>
    </row>
    <row r="687" spans="23:24">
      <c r="W687" s="38"/>
      <c r="X687" s="38"/>
    </row>
    <row r="688" spans="23:24">
      <c r="W688" s="38"/>
      <c r="X688" s="38"/>
    </row>
    <row r="689" spans="23:24">
      <c r="W689" s="38"/>
      <c r="X689" s="38"/>
    </row>
    <row r="690" spans="23:24">
      <c r="W690" s="38"/>
      <c r="X690" s="38"/>
    </row>
    <row r="691" spans="23:24">
      <c r="W691" s="38"/>
      <c r="X691" s="38"/>
    </row>
    <row r="692" spans="23:24">
      <c r="W692" s="38"/>
      <c r="X692" s="38"/>
    </row>
    <row r="693" spans="23:24">
      <c r="W693" s="38"/>
      <c r="X693" s="38"/>
    </row>
    <row r="694" spans="23:24">
      <c r="W694" s="38"/>
      <c r="X694" s="38"/>
    </row>
    <row r="695" spans="23:24">
      <c r="W695" s="38"/>
      <c r="X695" s="38"/>
    </row>
    <row r="696" spans="23:24">
      <c r="W696" s="38"/>
      <c r="X696" s="38"/>
    </row>
    <row r="697" spans="23:24">
      <c r="W697" s="38"/>
      <c r="X697" s="38"/>
    </row>
    <row r="698" spans="23:24">
      <c r="W698" s="38"/>
      <c r="X698" s="38"/>
    </row>
    <row r="699" spans="23:24">
      <c r="W699" s="38"/>
      <c r="X699" s="38"/>
    </row>
    <row r="700" spans="23:24">
      <c r="W700" s="38"/>
      <c r="X700" s="38"/>
    </row>
    <row r="701" spans="23:24">
      <c r="W701" s="38"/>
      <c r="X701" s="38"/>
    </row>
    <row r="702" spans="23:24">
      <c r="W702" s="38"/>
      <c r="X702" s="38"/>
    </row>
    <row r="703" spans="23:24">
      <c r="W703" s="38"/>
      <c r="X703" s="38"/>
    </row>
    <row r="704" spans="23:24">
      <c r="W704" s="38"/>
      <c r="X704" s="38"/>
    </row>
    <row r="705" spans="23:24">
      <c r="W705" s="38"/>
      <c r="X705" s="38"/>
    </row>
    <row r="706" spans="23:24">
      <c r="W706" s="38"/>
      <c r="X706" s="38"/>
    </row>
    <row r="707" spans="23:24">
      <c r="W707" s="38"/>
      <c r="X707" s="38"/>
    </row>
    <row r="708" spans="23:24">
      <c r="W708" s="38"/>
      <c r="X708" s="38"/>
    </row>
    <row r="709" spans="23:24">
      <c r="W709" s="38"/>
      <c r="X709" s="38"/>
    </row>
    <row r="710" spans="23:24">
      <c r="W710" s="38"/>
      <c r="X710" s="38"/>
    </row>
    <row r="711" spans="23:24">
      <c r="W711" s="38"/>
      <c r="X711" s="38"/>
    </row>
    <row r="712" spans="23:24">
      <c r="W712" s="38"/>
      <c r="X712" s="38"/>
    </row>
    <row r="713" spans="23:24">
      <c r="W713" s="38"/>
      <c r="X713" s="38"/>
    </row>
    <row r="714" spans="23:24">
      <c r="W714" s="38"/>
      <c r="X714" s="38"/>
    </row>
    <row r="715" spans="23:24">
      <c r="W715" s="38"/>
      <c r="X715" s="38"/>
    </row>
    <row r="716" spans="23:24">
      <c r="W716" s="38"/>
      <c r="X716" s="38"/>
    </row>
    <row r="717" spans="23:24">
      <c r="W717" s="38"/>
      <c r="X717" s="38"/>
    </row>
    <row r="718" spans="23:24">
      <c r="W718" s="38"/>
      <c r="X718" s="38"/>
    </row>
    <row r="719" spans="23:24">
      <c r="W719" s="38"/>
      <c r="X719" s="38"/>
    </row>
    <row r="720" spans="23:24">
      <c r="W720" s="38"/>
      <c r="X720" s="38"/>
    </row>
    <row r="721" spans="23:24">
      <c r="W721" s="38"/>
      <c r="X721" s="38"/>
    </row>
    <row r="722" spans="23:24">
      <c r="W722" s="38"/>
      <c r="X722" s="38"/>
    </row>
    <row r="723" spans="23:24">
      <c r="W723" s="38"/>
      <c r="X723" s="38"/>
    </row>
    <row r="724" spans="23:24">
      <c r="W724" s="38"/>
      <c r="X724" s="38"/>
    </row>
    <row r="725" spans="23:24">
      <c r="W725" s="38"/>
      <c r="X725" s="38"/>
    </row>
    <row r="726" spans="23:24">
      <c r="W726" s="38"/>
      <c r="X726" s="38"/>
    </row>
    <row r="727" spans="23:24">
      <c r="W727" s="38"/>
      <c r="X727" s="38"/>
    </row>
    <row r="728" spans="23:24">
      <c r="W728" s="38"/>
      <c r="X728" s="38"/>
    </row>
    <row r="729" spans="23:24">
      <c r="W729" s="38"/>
      <c r="X729" s="38"/>
    </row>
    <row r="730" spans="23:24">
      <c r="W730" s="38"/>
      <c r="X730" s="38"/>
    </row>
    <row r="731" spans="23:24">
      <c r="W731" s="38"/>
      <c r="X731" s="38"/>
    </row>
    <row r="732" spans="23:24">
      <c r="W732" s="38"/>
      <c r="X732" s="38"/>
    </row>
    <row r="733" spans="23:24">
      <c r="W733" s="38"/>
      <c r="X733" s="38"/>
    </row>
    <row r="734" spans="23:24">
      <c r="W734" s="38"/>
      <c r="X734" s="38"/>
    </row>
    <row r="735" spans="23:24">
      <c r="W735" s="38"/>
      <c r="X735" s="38"/>
    </row>
    <row r="736" spans="23:24">
      <c r="W736" s="38"/>
      <c r="X736" s="38"/>
    </row>
    <row r="737" spans="23:24">
      <c r="W737" s="38"/>
      <c r="X737" s="38"/>
    </row>
    <row r="738" spans="23:24">
      <c r="W738" s="38"/>
      <c r="X738" s="38"/>
    </row>
    <row r="739" spans="23:24">
      <c r="W739" s="38"/>
      <c r="X739" s="38"/>
    </row>
    <row r="740" spans="23:24">
      <c r="W740" s="38"/>
      <c r="X740" s="38"/>
    </row>
    <row r="741" spans="23:24">
      <c r="W741" s="38"/>
      <c r="X741" s="38"/>
    </row>
    <row r="742" spans="23:24">
      <c r="W742" s="38"/>
      <c r="X742" s="38"/>
    </row>
    <row r="743" spans="23:24">
      <c r="W743" s="38"/>
      <c r="X743" s="38"/>
    </row>
    <row r="744" spans="23:24">
      <c r="W744" s="38"/>
      <c r="X744" s="38"/>
    </row>
    <row r="745" spans="23:24">
      <c r="W745" s="38"/>
      <c r="X745" s="38"/>
    </row>
    <row r="746" spans="23:24">
      <c r="W746" s="38"/>
      <c r="X746" s="38"/>
    </row>
    <row r="747" spans="23:24">
      <c r="W747" s="38"/>
      <c r="X747" s="38"/>
    </row>
    <row r="748" spans="23:24">
      <c r="W748" s="38"/>
      <c r="X748" s="38"/>
    </row>
    <row r="749" spans="23:24">
      <c r="W749" s="38"/>
      <c r="X749" s="38"/>
    </row>
    <row r="750" spans="23:24">
      <c r="W750" s="38"/>
      <c r="X750" s="38"/>
    </row>
    <row r="751" spans="23:24">
      <c r="W751" s="38"/>
      <c r="X751" s="38"/>
    </row>
    <row r="752" spans="23:24">
      <c r="W752" s="38"/>
      <c r="X752" s="38"/>
    </row>
    <row r="753" spans="23:24">
      <c r="W753" s="38"/>
      <c r="X753" s="38"/>
    </row>
    <row r="754" spans="23:24">
      <c r="W754" s="38"/>
      <c r="X754" s="38"/>
    </row>
    <row r="755" spans="23:24">
      <c r="W755" s="38"/>
      <c r="X755" s="38"/>
    </row>
    <row r="756" spans="23:24">
      <c r="W756" s="38"/>
      <c r="X756" s="38"/>
    </row>
    <row r="757" spans="23:24">
      <c r="W757" s="38"/>
      <c r="X757" s="38"/>
    </row>
    <row r="758" spans="23:24">
      <c r="W758" s="38"/>
      <c r="X758" s="38"/>
    </row>
    <row r="759" spans="23:24">
      <c r="W759" s="38"/>
      <c r="X759" s="38"/>
    </row>
    <row r="760" spans="23:24">
      <c r="W760" s="38"/>
      <c r="X760" s="38"/>
    </row>
    <row r="761" spans="23:24">
      <c r="W761" s="38"/>
      <c r="X761" s="38"/>
    </row>
    <row r="762" spans="23:24">
      <c r="W762" s="38"/>
      <c r="X762" s="38"/>
    </row>
    <row r="763" spans="23:24">
      <c r="W763" s="38"/>
      <c r="X763" s="38"/>
    </row>
    <row r="764" spans="23:24">
      <c r="W764" s="38"/>
      <c r="X764" s="38"/>
    </row>
    <row r="765" spans="23:24">
      <c r="W765" s="38"/>
      <c r="X765" s="38"/>
    </row>
    <row r="766" spans="23:24">
      <c r="W766" s="38"/>
      <c r="X766" s="38"/>
    </row>
    <row r="767" spans="23:24">
      <c r="W767" s="38"/>
      <c r="X767" s="38"/>
    </row>
    <row r="768" spans="23:24">
      <c r="W768" s="38"/>
      <c r="X768" s="38"/>
    </row>
    <row r="769" spans="23:24">
      <c r="W769" s="38"/>
      <c r="X769" s="38"/>
    </row>
    <row r="770" spans="23:24">
      <c r="W770" s="38"/>
      <c r="X770" s="38"/>
    </row>
    <row r="771" spans="23:24">
      <c r="W771" s="38"/>
      <c r="X771" s="38"/>
    </row>
    <row r="772" spans="23:24">
      <c r="W772" s="38"/>
      <c r="X772" s="38"/>
    </row>
    <row r="773" spans="23:24">
      <c r="W773" s="38"/>
      <c r="X773" s="38"/>
    </row>
    <row r="774" spans="23:24">
      <c r="W774" s="38"/>
      <c r="X774" s="38"/>
    </row>
    <row r="775" spans="23:24">
      <c r="W775" s="38"/>
      <c r="X775" s="38"/>
    </row>
    <row r="776" spans="23:24">
      <c r="W776" s="38"/>
      <c r="X776" s="38"/>
    </row>
    <row r="777" spans="23:24">
      <c r="W777" s="38"/>
      <c r="X777" s="38"/>
    </row>
    <row r="778" spans="23:24">
      <c r="W778" s="38"/>
      <c r="X778" s="38"/>
    </row>
    <row r="779" spans="23:24">
      <c r="W779" s="38"/>
      <c r="X779" s="38"/>
    </row>
    <row r="780" spans="23:24">
      <c r="W780" s="38"/>
      <c r="X780" s="38"/>
    </row>
    <row r="781" spans="23:24">
      <c r="W781" s="38"/>
      <c r="X781" s="38"/>
    </row>
    <row r="782" spans="23:24">
      <c r="W782" s="38"/>
      <c r="X782" s="38"/>
    </row>
    <row r="783" spans="23:24">
      <c r="W783" s="38"/>
      <c r="X783" s="38"/>
    </row>
    <row r="784" spans="23:24">
      <c r="W784" s="38"/>
      <c r="X784" s="38"/>
    </row>
    <row r="785" spans="23:24">
      <c r="W785" s="38"/>
      <c r="X785" s="38"/>
    </row>
    <row r="786" spans="23:24">
      <c r="W786" s="38"/>
      <c r="X786" s="38"/>
    </row>
    <row r="787" spans="23:24">
      <c r="W787" s="38"/>
      <c r="X787" s="38"/>
    </row>
    <row r="788" spans="23:24">
      <c r="W788" s="38"/>
      <c r="X788" s="38"/>
    </row>
    <row r="789" spans="23:24">
      <c r="W789" s="38"/>
      <c r="X789" s="38"/>
    </row>
    <row r="790" spans="23:24">
      <c r="W790" s="38"/>
      <c r="X790" s="38"/>
    </row>
    <row r="791" spans="23:24">
      <c r="W791" s="38"/>
      <c r="X791" s="38"/>
    </row>
    <row r="792" spans="23:24">
      <c r="W792" s="38"/>
      <c r="X792" s="38"/>
    </row>
    <row r="793" spans="23:24">
      <c r="W793" s="38"/>
      <c r="X793" s="38"/>
    </row>
    <row r="794" spans="23:24">
      <c r="W794" s="38"/>
      <c r="X794" s="38"/>
    </row>
    <row r="795" spans="23:24">
      <c r="W795" s="38"/>
      <c r="X795" s="38"/>
    </row>
    <row r="796" spans="23:24">
      <c r="W796" s="38"/>
      <c r="X796" s="38"/>
    </row>
    <row r="797" spans="23:24">
      <c r="W797" s="38"/>
      <c r="X797" s="38"/>
    </row>
    <row r="798" spans="23:24">
      <c r="W798" s="38"/>
      <c r="X798" s="38"/>
    </row>
    <row r="799" spans="23:24">
      <c r="W799" s="38"/>
      <c r="X799" s="38"/>
    </row>
    <row r="800" spans="23:24">
      <c r="W800" s="38"/>
      <c r="X800" s="38"/>
    </row>
    <row r="801" spans="23:24">
      <c r="W801" s="38"/>
      <c r="X801" s="38"/>
    </row>
    <row r="802" spans="23:24">
      <c r="W802" s="38"/>
      <c r="X802" s="38"/>
    </row>
    <row r="803" spans="23:24">
      <c r="W803" s="38"/>
      <c r="X803" s="38"/>
    </row>
    <row r="804" spans="23:24">
      <c r="W804" s="38"/>
      <c r="X804" s="38"/>
    </row>
    <row r="805" spans="23:24">
      <c r="W805" s="38"/>
      <c r="X805" s="38"/>
    </row>
    <row r="806" spans="23:24">
      <c r="W806" s="38"/>
      <c r="X806" s="38"/>
    </row>
    <row r="807" spans="23:24">
      <c r="W807" s="38"/>
      <c r="X807" s="38"/>
    </row>
    <row r="808" spans="23:24">
      <c r="W808" s="38"/>
      <c r="X808" s="38"/>
    </row>
    <row r="809" spans="23:24">
      <c r="W809" s="38"/>
      <c r="X809" s="38"/>
    </row>
    <row r="810" spans="23:24">
      <c r="W810" s="38"/>
      <c r="X810" s="38"/>
    </row>
    <row r="811" spans="23:24">
      <c r="W811" s="38"/>
      <c r="X811" s="38"/>
    </row>
    <row r="812" spans="23:24">
      <c r="W812" s="38"/>
      <c r="X812" s="38"/>
    </row>
    <row r="813" spans="23:24">
      <c r="W813" s="38"/>
      <c r="X813" s="38"/>
    </row>
    <row r="814" spans="23:24">
      <c r="W814" s="38"/>
      <c r="X814" s="38"/>
    </row>
    <row r="815" spans="23:24">
      <c r="W815" s="38"/>
      <c r="X815" s="38"/>
    </row>
    <row r="816" spans="23:24">
      <c r="W816" s="38"/>
      <c r="X816" s="38"/>
    </row>
    <row r="817" spans="23:24">
      <c r="W817" s="38"/>
      <c r="X817" s="38"/>
    </row>
    <row r="818" spans="23:24">
      <c r="W818" s="38"/>
      <c r="X818" s="38"/>
    </row>
    <row r="819" spans="23:24">
      <c r="W819" s="38"/>
      <c r="X819" s="38"/>
    </row>
    <row r="820" spans="23:24">
      <c r="W820" s="38"/>
      <c r="X820" s="38"/>
    </row>
    <row r="821" spans="23:24">
      <c r="W821" s="38"/>
      <c r="X821" s="38"/>
    </row>
    <row r="822" spans="23:24">
      <c r="W822" s="38"/>
      <c r="X822" s="38"/>
    </row>
    <row r="823" spans="23:24">
      <c r="W823" s="38"/>
      <c r="X823" s="38"/>
    </row>
    <row r="824" spans="23:24">
      <c r="W824" s="38"/>
      <c r="X824" s="38"/>
    </row>
    <row r="825" spans="23:24">
      <c r="W825" s="38"/>
      <c r="X825" s="38"/>
    </row>
    <row r="826" spans="23:24">
      <c r="W826" s="38"/>
      <c r="X826" s="38"/>
    </row>
    <row r="827" spans="23:24">
      <c r="W827" s="38"/>
      <c r="X827" s="38"/>
    </row>
    <row r="828" spans="23:24">
      <c r="W828" s="38"/>
      <c r="X828" s="38"/>
    </row>
    <row r="829" spans="23:24">
      <c r="W829" s="38"/>
      <c r="X829" s="38"/>
    </row>
    <row r="830" spans="23:24">
      <c r="W830" s="38"/>
      <c r="X830" s="38"/>
    </row>
    <row r="831" spans="23:24">
      <c r="W831" s="38"/>
      <c r="X831" s="38"/>
    </row>
    <row r="832" spans="23:24">
      <c r="W832" s="38"/>
      <c r="X832" s="38"/>
    </row>
    <row r="833" spans="23:24">
      <c r="W833" s="38"/>
      <c r="X833" s="38"/>
    </row>
    <row r="834" spans="23:24">
      <c r="W834" s="38"/>
      <c r="X834" s="38"/>
    </row>
    <row r="835" spans="23:24">
      <c r="W835" s="38"/>
      <c r="X835" s="38"/>
    </row>
    <row r="836" spans="23:24">
      <c r="W836" s="38"/>
      <c r="X836" s="38"/>
    </row>
    <row r="837" spans="23:24">
      <c r="W837" s="38"/>
      <c r="X837" s="38"/>
    </row>
    <row r="838" spans="23:24">
      <c r="W838" s="38"/>
      <c r="X838" s="38"/>
    </row>
    <row r="839" spans="23:24">
      <c r="W839" s="38"/>
      <c r="X839" s="38"/>
    </row>
    <row r="840" spans="23:24">
      <c r="W840" s="38"/>
      <c r="X840" s="38"/>
    </row>
    <row r="841" spans="23:24">
      <c r="W841" s="38"/>
      <c r="X841" s="38"/>
    </row>
    <row r="842" spans="23:24">
      <c r="W842" s="38"/>
      <c r="X842" s="38"/>
    </row>
    <row r="843" spans="23:24">
      <c r="W843" s="38"/>
      <c r="X843" s="38"/>
    </row>
    <row r="844" spans="23:24">
      <c r="W844" s="38"/>
      <c r="X844" s="38"/>
    </row>
    <row r="845" spans="23:24">
      <c r="W845" s="38"/>
      <c r="X845" s="38"/>
    </row>
    <row r="846" spans="23:24">
      <c r="W846" s="38"/>
      <c r="X846" s="38"/>
    </row>
    <row r="847" spans="23:24">
      <c r="W847" s="38"/>
      <c r="X847" s="38"/>
    </row>
    <row r="848" spans="23:24">
      <c r="W848" s="38"/>
      <c r="X848" s="38"/>
    </row>
    <row r="849" spans="23:24">
      <c r="W849" s="38"/>
      <c r="X849" s="38"/>
    </row>
    <row r="850" spans="23:24">
      <c r="W850" s="38"/>
      <c r="X850" s="38"/>
    </row>
    <row r="851" spans="23:24">
      <c r="W851" s="38"/>
      <c r="X851" s="38"/>
    </row>
    <row r="852" spans="23:24">
      <c r="W852" s="38"/>
      <c r="X852" s="38"/>
    </row>
    <row r="853" spans="23:24">
      <c r="W853" s="38"/>
      <c r="X853" s="38"/>
    </row>
    <row r="854" spans="23:24">
      <c r="W854" s="38"/>
      <c r="X854" s="38"/>
    </row>
    <row r="855" spans="23:24">
      <c r="W855" s="38"/>
      <c r="X855" s="38"/>
    </row>
    <row r="856" spans="23:24">
      <c r="W856" s="38"/>
      <c r="X856" s="38"/>
    </row>
    <row r="857" spans="23:24">
      <c r="W857" s="38"/>
      <c r="X857" s="38"/>
    </row>
    <row r="858" spans="23:24">
      <c r="W858" s="38"/>
      <c r="X858" s="38"/>
    </row>
    <row r="859" spans="23:24">
      <c r="W859" s="38"/>
      <c r="X859" s="38"/>
    </row>
    <row r="860" spans="23:24">
      <c r="W860" s="38"/>
      <c r="X860" s="38"/>
    </row>
    <row r="861" spans="23:24">
      <c r="W861" s="38"/>
      <c r="X861" s="38"/>
    </row>
    <row r="862" spans="23:24">
      <c r="W862" s="38"/>
      <c r="X862" s="38"/>
    </row>
    <row r="863" spans="23:24">
      <c r="W863" s="38"/>
      <c r="X863" s="38"/>
    </row>
    <row r="864" spans="23:24">
      <c r="W864" s="38"/>
      <c r="X864" s="38"/>
    </row>
    <row r="865" spans="23:24">
      <c r="W865" s="38"/>
      <c r="X865" s="38"/>
    </row>
    <row r="866" spans="23:24">
      <c r="W866" s="38"/>
      <c r="X866" s="38"/>
    </row>
    <row r="867" spans="23:24">
      <c r="W867" s="38"/>
      <c r="X867" s="38"/>
    </row>
    <row r="868" spans="23:24">
      <c r="W868" s="38"/>
      <c r="X868" s="38"/>
    </row>
    <row r="869" spans="23:24">
      <c r="W869" s="38"/>
      <c r="X869" s="38"/>
    </row>
    <row r="870" spans="23:24">
      <c r="W870" s="38"/>
      <c r="X870" s="38"/>
    </row>
    <row r="871" spans="23:24">
      <c r="W871" s="38"/>
      <c r="X871" s="38"/>
    </row>
    <row r="872" spans="23:24">
      <c r="W872" s="38"/>
      <c r="X872" s="38"/>
    </row>
    <row r="873" spans="23:24">
      <c r="W873" s="38"/>
      <c r="X873" s="38"/>
    </row>
    <row r="874" spans="23:24">
      <c r="W874" s="38"/>
      <c r="X874" s="38"/>
    </row>
    <row r="875" spans="23:24">
      <c r="W875" s="38"/>
      <c r="X875" s="38"/>
    </row>
    <row r="876" spans="23:24">
      <c r="W876" s="38"/>
      <c r="X876" s="38"/>
    </row>
    <row r="877" spans="23:24">
      <c r="W877" s="38"/>
      <c r="X877" s="38"/>
    </row>
    <row r="878" spans="23:24">
      <c r="W878" s="38"/>
      <c r="X878" s="38"/>
    </row>
    <row r="879" spans="23:24">
      <c r="W879" s="38"/>
      <c r="X879" s="38"/>
    </row>
    <row r="880" spans="23:24">
      <c r="W880" s="38"/>
      <c r="X880" s="38"/>
    </row>
    <row r="881" spans="23:24">
      <c r="W881" s="38"/>
      <c r="X881" s="38"/>
    </row>
    <row r="882" spans="23:24">
      <c r="W882" s="38"/>
      <c r="X882" s="38"/>
    </row>
    <row r="883" spans="23:24">
      <c r="W883" s="38"/>
      <c r="X883" s="38"/>
    </row>
    <row r="884" spans="23:24">
      <c r="W884" s="38"/>
      <c r="X884" s="38"/>
    </row>
    <row r="885" spans="23:24">
      <c r="W885" s="38"/>
      <c r="X885" s="38"/>
    </row>
    <row r="886" spans="23:24">
      <c r="W886" s="38"/>
      <c r="X886" s="38"/>
    </row>
    <row r="887" spans="23:24">
      <c r="W887" s="38"/>
      <c r="X887" s="38"/>
    </row>
    <row r="888" spans="23:24">
      <c r="W888" s="38"/>
      <c r="X888" s="38"/>
    </row>
    <row r="889" spans="23:24">
      <c r="W889" s="38"/>
      <c r="X889" s="38"/>
    </row>
    <row r="890" spans="23:24">
      <c r="W890" s="38"/>
      <c r="X890" s="38"/>
    </row>
    <row r="891" spans="23:24">
      <c r="W891" s="38"/>
      <c r="X891" s="38"/>
    </row>
    <row r="892" spans="23:24">
      <c r="W892" s="38"/>
      <c r="X892" s="38"/>
    </row>
    <row r="893" spans="23:24">
      <c r="W893" s="38"/>
      <c r="X893" s="38"/>
    </row>
    <row r="894" spans="23:24">
      <c r="W894" s="38"/>
      <c r="X894" s="38"/>
    </row>
    <row r="895" spans="23:24">
      <c r="W895" s="38"/>
      <c r="X895" s="38"/>
    </row>
    <row r="896" spans="23:24">
      <c r="W896" s="38"/>
      <c r="X896" s="38"/>
    </row>
    <row r="897" spans="23:24">
      <c r="W897" s="38"/>
      <c r="X897" s="38"/>
    </row>
    <row r="898" spans="23:24">
      <c r="W898" s="38"/>
      <c r="X898" s="38"/>
    </row>
    <row r="899" spans="23:24">
      <c r="W899" s="38"/>
      <c r="X899" s="38"/>
    </row>
    <row r="900" spans="23:24">
      <c r="W900" s="38"/>
      <c r="X900" s="38"/>
    </row>
    <row r="901" spans="23:24">
      <c r="W901" s="38"/>
      <c r="X901" s="38"/>
    </row>
    <row r="902" spans="23:24">
      <c r="W902" s="38"/>
      <c r="X902" s="38"/>
    </row>
    <row r="903" spans="23:24">
      <c r="W903" s="38"/>
      <c r="X903" s="38"/>
    </row>
    <row r="904" spans="23:24">
      <c r="W904" s="38"/>
      <c r="X904" s="38"/>
    </row>
    <row r="905" spans="23:24">
      <c r="W905" s="38"/>
      <c r="X905" s="38"/>
    </row>
    <row r="906" spans="23:24">
      <c r="W906" s="38"/>
      <c r="X906" s="38"/>
    </row>
    <row r="907" spans="23:24">
      <c r="W907" s="38"/>
      <c r="X907" s="38"/>
    </row>
    <row r="908" spans="23:24">
      <c r="W908" s="38"/>
      <c r="X908" s="38"/>
    </row>
    <row r="909" spans="23:24">
      <c r="W909" s="38"/>
      <c r="X909" s="38"/>
    </row>
    <row r="910" spans="23:24">
      <c r="W910" s="38"/>
      <c r="X910" s="38"/>
    </row>
    <row r="911" spans="23:24">
      <c r="W911" s="38"/>
      <c r="X911" s="38"/>
    </row>
    <row r="912" spans="23:24">
      <c r="W912" s="38"/>
      <c r="X912" s="38"/>
    </row>
    <row r="913" spans="23:24">
      <c r="W913" s="38"/>
      <c r="X913" s="38"/>
    </row>
    <row r="914" spans="23:24">
      <c r="W914" s="38"/>
      <c r="X914" s="38"/>
    </row>
    <row r="915" spans="23:24">
      <c r="W915" s="38"/>
      <c r="X915" s="38"/>
    </row>
    <row r="916" spans="23:24">
      <c r="W916" s="38"/>
      <c r="X916" s="38"/>
    </row>
    <row r="917" spans="23:24">
      <c r="W917" s="38"/>
      <c r="X917" s="38"/>
    </row>
    <row r="918" spans="23:24">
      <c r="W918" s="38"/>
      <c r="X918" s="38"/>
    </row>
    <row r="919" spans="23:24">
      <c r="W919" s="38"/>
      <c r="X919" s="38"/>
    </row>
    <row r="920" spans="23:24">
      <c r="W920" s="38"/>
      <c r="X920" s="38"/>
    </row>
    <row r="921" spans="23:24">
      <c r="W921" s="38"/>
      <c r="X921" s="38"/>
    </row>
    <row r="922" spans="23:24">
      <c r="W922" s="38"/>
      <c r="X922" s="38"/>
    </row>
    <row r="923" spans="23:24">
      <c r="W923" s="38"/>
      <c r="X923" s="38"/>
    </row>
    <row r="924" spans="23:24">
      <c r="W924" s="38"/>
      <c r="X924" s="38"/>
    </row>
    <row r="925" spans="23:24">
      <c r="W925" s="38"/>
      <c r="X925" s="38"/>
    </row>
    <row r="926" spans="23:24">
      <c r="W926" s="38"/>
      <c r="X926" s="38"/>
    </row>
    <row r="927" spans="23:24">
      <c r="W927" s="38"/>
      <c r="X927" s="38"/>
    </row>
    <row r="928" spans="23:24">
      <c r="W928" s="38"/>
      <c r="X928" s="38"/>
    </row>
    <row r="929" spans="23:24">
      <c r="W929" s="38"/>
      <c r="X929" s="38"/>
    </row>
    <row r="930" spans="23:24">
      <c r="W930" s="38"/>
      <c r="X930" s="38"/>
    </row>
    <row r="931" spans="23:24">
      <c r="W931" s="38"/>
      <c r="X931" s="38"/>
    </row>
    <row r="932" spans="23:24">
      <c r="W932" s="38"/>
      <c r="X932" s="38"/>
    </row>
    <row r="933" spans="23:24">
      <c r="W933" s="38"/>
      <c r="X933" s="38"/>
    </row>
    <row r="934" spans="23:24">
      <c r="W934" s="38"/>
      <c r="X934" s="38"/>
    </row>
    <row r="935" spans="23:24">
      <c r="W935" s="38"/>
      <c r="X935" s="38"/>
    </row>
    <row r="936" spans="23:24">
      <c r="W936" s="38"/>
      <c r="X936" s="38"/>
    </row>
    <row r="937" spans="23:24">
      <c r="W937" s="38"/>
      <c r="X937" s="38"/>
    </row>
    <row r="938" spans="23:24">
      <c r="W938" s="38"/>
      <c r="X938" s="38"/>
    </row>
    <row r="939" spans="23:24">
      <c r="W939" s="38"/>
      <c r="X939" s="38"/>
    </row>
    <row r="940" spans="23:24">
      <c r="W940" s="38"/>
      <c r="X940" s="38"/>
    </row>
    <row r="941" spans="23:24">
      <c r="W941" s="38"/>
      <c r="X941" s="38"/>
    </row>
    <row r="942" spans="23:24">
      <c r="W942" s="38"/>
      <c r="X942" s="38"/>
    </row>
    <row r="943" spans="23:24">
      <c r="W943" s="38"/>
      <c r="X943" s="38"/>
    </row>
    <row r="944" spans="23:24">
      <c r="W944" s="38"/>
      <c r="X944" s="38"/>
    </row>
    <row r="945" spans="23:24">
      <c r="W945" s="38"/>
      <c r="X945" s="38"/>
    </row>
    <row r="946" spans="23:24">
      <c r="W946" s="38"/>
      <c r="X946" s="38"/>
    </row>
    <row r="947" spans="23:24">
      <c r="W947" s="38"/>
      <c r="X947" s="38"/>
    </row>
    <row r="948" spans="23:24">
      <c r="W948" s="38"/>
      <c r="X948" s="38"/>
    </row>
    <row r="949" spans="23:24">
      <c r="W949" s="38"/>
      <c r="X949" s="38"/>
    </row>
    <row r="950" spans="23:24">
      <c r="W950" s="38"/>
      <c r="X950" s="38"/>
    </row>
    <row r="951" spans="23:24">
      <c r="W951" s="38"/>
      <c r="X951" s="38"/>
    </row>
    <row r="952" spans="23:24">
      <c r="W952" s="38"/>
      <c r="X952" s="38"/>
    </row>
    <row r="953" spans="23:24">
      <c r="W953" s="38"/>
      <c r="X953" s="38"/>
    </row>
    <row r="954" spans="23:24">
      <c r="W954" s="38"/>
      <c r="X954" s="38"/>
    </row>
    <row r="955" spans="23:24">
      <c r="W955" s="38"/>
      <c r="X955" s="38"/>
    </row>
    <row r="956" spans="23:24">
      <c r="W956" s="38"/>
      <c r="X956" s="38"/>
    </row>
    <row r="957" spans="23:24">
      <c r="W957" s="38"/>
      <c r="X957" s="38"/>
    </row>
    <row r="958" spans="23:24">
      <c r="W958" s="38"/>
      <c r="X958" s="38"/>
    </row>
    <row r="959" spans="23:24">
      <c r="W959" s="38"/>
      <c r="X959" s="38"/>
    </row>
    <row r="960" spans="23:24">
      <c r="W960" s="38"/>
      <c r="X960" s="38"/>
    </row>
    <row r="961" spans="23:24">
      <c r="W961" s="38"/>
      <c r="X961" s="38"/>
    </row>
    <row r="962" spans="23:24">
      <c r="W962" s="38"/>
      <c r="X962" s="38"/>
    </row>
    <row r="963" spans="23:24">
      <c r="W963" s="38"/>
      <c r="X963" s="38"/>
    </row>
    <row r="964" spans="23:24">
      <c r="W964" s="38"/>
      <c r="X964" s="38"/>
    </row>
    <row r="965" spans="23:24">
      <c r="W965" s="38"/>
      <c r="X965" s="38"/>
    </row>
    <row r="966" spans="23:24">
      <c r="W966" s="38"/>
      <c r="X966" s="38"/>
    </row>
    <row r="967" spans="23:24">
      <c r="W967" s="38"/>
      <c r="X967" s="38"/>
    </row>
    <row r="968" spans="23:24">
      <c r="W968" s="38"/>
      <c r="X968" s="38"/>
    </row>
    <row r="969" spans="23:24">
      <c r="W969" s="38"/>
      <c r="X969" s="38"/>
    </row>
    <row r="970" spans="23:24">
      <c r="W970" s="38"/>
      <c r="X970" s="38"/>
    </row>
    <row r="971" spans="23:24">
      <c r="W971" s="38"/>
      <c r="X971" s="38"/>
    </row>
    <row r="972" spans="23:24">
      <c r="W972" s="38"/>
      <c r="X972" s="38"/>
    </row>
    <row r="973" spans="23:24">
      <c r="W973" s="38"/>
      <c r="X973" s="38"/>
    </row>
    <row r="974" spans="23:24">
      <c r="W974" s="38"/>
      <c r="X974" s="38"/>
    </row>
    <row r="975" spans="23:24">
      <c r="W975" s="38"/>
      <c r="X975" s="38"/>
    </row>
    <row r="976" spans="23:24">
      <c r="W976" s="38"/>
      <c r="X976" s="38"/>
    </row>
    <row r="977" spans="23:24">
      <c r="W977" s="38"/>
      <c r="X977" s="38"/>
    </row>
    <row r="978" spans="23:24">
      <c r="W978" s="38"/>
      <c r="X978" s="38"/>
    </row>
  </sheetData>
  <autoFilter ref="A1:Y59">
    <filterColumn colId="6">
      <filters>
        <filter val="P0"/>
        <filter val="P1"/>
      </filters>
    </filterColumn>
  </autoFilter>
  <hyperlinks>
    <hyperlink ref="B2" r:id="rId1"/>
    <hyperlink ref="B7" r:id="rId2"/>
    <hyperlink ref="B11" r:id="rId3"/>
    <hyperlink ref="B12" r:id="rId4"/>
    <hyperlink ref="B13" r:id="rId5"/>
    <hyperlink ref="B10" r:id="rId6"/>
    <hyperlink ref="B28" r:id="rId7" tooltip="https://tvsmotorcompany.atlassian.net/browse/dom-297" display="https://tvsmotorcompany.atlassian.net/browse/DOM-297"/>
    <hyperlink ref="B29" r:id="rId8" display="https://tvsmotorcompany.atlassian.net/jira/software/projects/DOM/boards/1070?selectedIssue=DOM-296"/>
    <hyperlink ref="B4" r:id="rId9"/>
    <hyperlink ref="B53" r:id="rId10"/>
    <hyperlink ref="B54" r:id="rId11" tooltip="https://tvsmotorcompany.atlassian.net/browse/dom-343" display="https://tvsmotorcompany.atlassian.net/browse/DOM-343"/>
    <hyperlink ref="D55" r:id="rId12" display="https://tvsmotorcompany.atlassian.net/browse/DOM-345"/>
    <hyperlink ref="D56" r:id="rId13" display="https://tvsmotorcompany.atlassian.net/browse/DOM-346"/>
    <hyperlink ref="D57" r:id="rId14" display="https://tvsmotorcompany.atlassian.net/browse/DOM-347"/>
    <hyperlink ref="D58" r:id="rId15" display="https://tvsmotorcompany.atlassian.net/browse/DOM-348"/>
  </hyperlinks>
  <pageMargins left="0.7" right="0.7" top="0.75" bottom="0.75" header="0.3" footer="0.3"/>
  <pageSetup orientation="portrait"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9" workbookViewId="0">
      <selection activeCell="E35" sqref="E35"/>
    </sheetView>
  </sheetViews>
  <sheetFormatPr defaultRowHeight="14.5"/>
  <cols>
    <col min="2" max="2" width="19.7265625" customWidth="1"/>
    <col min="3" max="3" width="18.36328125" customWidth="1"/>
    <col min="4" max="4" width="22.54296875" customWidth="1"/>
    <col min="5" max="5" width="31" style="112" customWidth="1"/>
    <col min="6" max="6" width="13.7265625" customWidth="1"/>
  </cols>
  <sheetData>
    <row r="1" spans="1:6" s="33" customFormat="1" ht="15.5">
      <c r="A1" s="86" t="s">
        <v>5</v>
      </c>
      <c r="B1" s="86" t="s">
        <v>114</v>
      </c>
      <c r="C1" s="86" t="s">
        <v>327</v>
      </c>
      <c r="D1" s="86" t="s">
        <v>19</v>
      </c>
      <c r="E1" s="86" t="s">
        <v>507</v>
      </c>
      <c r="F1" s="86" t="s">
        <v>419</v>
      </c>
    </row>
    <row r="2" spans="1:6" ht="46.5">
      <c r="A2" s="92">
        <v>1</v>
      </c>
      <c r="B2" s="88" t="s">
        <v>76</v>
      </c>
      <c r="C2" s="72" t="s">
        <v>328</v>
      </c>
      <c r="D2" s="72" t="s">
        <v>56</v>
      </c>
      <c r="E2" s="74" t="s">
        <v>499</v>
      </c>
      <c r="F2" s="115"/>
    </row>
    <row r="3" spans="1:6" ht="46.5">
      <c r="A3" s="92">
        <v>2</v>
      </c>
      <c r="B3" s="88" t="s">
        <v>79</v>
      </c>
      <c r="C3" s="72" t="s">
        <v>332</v>
      </c>
      <c r="D3" s="72" t="s">
        <v>59</v>
      </c>
      <c r="E3" s="72" t="s">
        <v>499</v>
      </c>
      <c r="F3" s="115"/>
    </row>
    <row r="4" spans="1:6" ht="46.5">
      <c r="A4" s="92">
        <v>3</v>
      </c>
      <c r="B4" s="72" t="s">
        <v>84</v>
      </c>
      <c r="C4" s="72" t="s">
        <v>333</v>
      </c>
      <c r="D4" s="72" t="s">
        <v>345</v>
      </c>
      <c r="E4" s="72" t="s">
        <v>499</v>
      </c>
      <c r="F4" s="115"/>
    </row>
    <row r="5" spans="1:6" ht="46.5">
      <c r="A5" s="92">
        <v>4</v>
      </c>
      <c r="B5" s="72" t="s">
        <v>89</v>
      </c>
      <c r="C5" s="72" t="s">
        <v>330</v>
      </c>
      <c r="D5" s="72" t="s">
        <v>119</v>
      </c>
      <c r="E5" s="74" t="s">
        <v>499</v>
      </c>
      <c r="F5" s="115"/>
    </row>
    <row r="6" spans="1:6" ht="46.5">
      <c r="A6" s="92">
        <v>5</v>
      </c>
      <c r="B6" s="72" t="s">
        <v>124</v>
      </c>
      <c r="C6" s="72" t="s">
        <v>330</v>
      </c>
      <c r="D6" s="93" t="s">
        <v>346</v>
      </c>
      <c r="E6" s="72" t="s">
        <v>499</v>
      </c>
      <c r="F6" s="115"/>
    </row>
    <row r="7" spans="1:6" ht="46.5">
      <c r="A7" s="92">
        <v>6</v>
      </c>
      <c r="B7" s="72" t="s">
        <v>126</v>
      </c>
      <c r="C7" s="72" t="s">
        <v>330</v>
      </c>
      <c r="D7" s="72" t="s">
        <v>348</v>
      </c>
      <c r="E7" s="72" t="s">
        <v>499</v>
      </c>
      <c r="F7" s="115"/>
    </row>
    <row r="8" spans="1:6" ht="46.5">
      <c r="A8" s="92">
        <v>7</v>
      </c>
      <c r="B8" s="90" t="s">
        <v>374</v>
      </c>
      <c r="C8" s="72" t="s">
        <v>330</v>
      </c>
      <c r="D8" s="93" t="s">
        <v>367</v>
      </c>
      <c r="E8" s="93" t="s">
        <v>500</v>
      </c>
      <c r="F8" s="115"/>
    </row>
    <row r="9" spans="1:6" ht="62">
      <c r="A9" s="92">
        <v>8</v>
      </c>
      <c r="B9" s="90" t="s">
        <v>378</v>
      </c>
      <c r="C9" s="72" t="s">
        <v>333</v>
      </c>
      <c r="D9" s="93" t="s">
        <v>455</v>
      </c>
      <c r="E9" s="93" t="s">
        <v>500</v>
      </c>
      <c r="F9" s="115"/>
    </row>
    <row r="10" spans="1:6" ht="15.5">
      <c r="A10" s="92">
        <v>9</v>
      </c>
      <c r="B10" s="90" t="s">
        <v>377</v>
      </c>
      <c r="C10" s="72" t="s">
        <v>333</v>
      </c>
      <c r="D10" s="93" t="s">
        <v>366</v>
      </c>
      <c r="E10" s="93" t="s">
        <v>500</v>
      </c>
      <c r="F10" s="115"/>
    </row>
    <row r="11" spans="1:6" ht="62">
      <c r="A11" s="92">
        <v>10</v>
      </c>
      <c r="B11" s="90" t="s">
        <v>375</v>
      </c>
      <c r="C11" s="72" t="s">
        <v>333</v>
      </c>
      <c r="D11" s="93" t="s">
        <v>376</v>
      </c>
      <c r="E11" s="93" t="s">
        <v>500</v>
      </c>
      <c r="F11" s="115"/>
    </row>
    <row r="12" spans="1:6" ht="31">
      <c r="A12" s="92">
        <v>11</v>
      </c>
      <c r="B12" s="90" t="s">
        <v>460</v>
      </c>
      <c r="C12" s="72" t="s">
        <v>330</v>
      </c>
      <c r="D12" s="90" t="s">
        <v>461</v>
      </c>
      <c r="E12" s="72" t="s">
        <v>499</v>
      </c>
      <c r="F12" s="115"/>
    </row>
    <row r="13" spans="1:6" ht="31">
      <c r="A13" s="92">
        <v>12</v>
      </c>
      <c r="B13" s="90" t="s">
        <v>462</v>
      </c>
      <c r="C13" s="72" t="s">
        <v>333</v>
      </c>
      <c r="D13" s="90" t="s">
        <v>463</v>
      </c>
      <c r="E13" s="72" t="s">
        <v>500</v>
      </c>
      <c r="F13" s="115"/>
    </row>
    <row r="14" spans="1:6" ht="46.5">
      <c r="A14" s="92">
        <v>13</v>
      </c>
      <c r="B14" s="90" t="s">
        <v>464</v>
      </c>
      <c r="C14" s="72" t="s">
        <v>330</v>
      </c>
      <c r="D14" s="90" t="s">
        <v>465</v>
      </c>
      <c r="E14" s="72" t="s">
        <v>499</v>
      </c>
      <c r="F14" s="115"/>
    </row>
    <row r="15" spans="1:6" ht="46.5">
      <c r="A15" s="92">
        <v>14</v>
      </c>
      <c r="B15" s="90" t="s">
        <v>466</v>
      </c>
      <c r="C15" s="72" t="s">
        <v>330</v>
      </c>
      <c r="D15" s="90" t="s">
        <v>467</v>
      </c>
      <c r="E15" s="72" t="s">
        <v>499</v>
      </c>
      <c r="F15" s="115"/>
    </row>
    <row r="16" spans="1:6" ht="31">
      <c r="A16" s="92">
        <v>15</v>
      </c>
      <c r="B16" s="109" t="s">
        <v>490</v>
      </c>
      <c r="C16" s="110" t="s">
        <v>333</v>
      </c>
      <c r="D16" s="110" t="s">
        <v>491</v>
      </c>
      <c r="E16" s="93" t="s">
        <v>500</v>
      </c>
      <c r="F16" s="115"/>
    </row>
    <row r="17" spans="1:6" ht="62">
      <c r="A17" s="92">
        <v>16</v>
      </c>
      <c r="B17" s="125" t="s">
        <v>44</v>
      </c>
      <c r="C17" s="74" t="s">
        <v>330</v>
      </c>
      <c r="D17" s="72" t="s">
        <v>45</v>
      </c>
      <c r="E17" s="72" t="s">
        <v>499</v>
      </c>
      <c r="F17" s="115"/>
    </row>
    <row r="18" spans="1:6" ht="56">
      <c r="A18" s="92">
        <v>17</v>
      </c>
      <c r="B18" s="124" t="s">
        <v>166</v>
      </c>
      <c r="C18" s="74" t="s">
        <v>330</v>
      </c>
      <c r="D18" s="76" t="s">
        <v>165</v>
      </c>
      <c r="E18" s="81" t="s">
        <v>499</v>
      </c>
      <c r="F18" s="115"/>
    </row>
    <row r="19" spans="1:6" ht="56">
      <c r="A19" s="92">
        <v>18</v>
      </c>
      <c r="B19" s="137" t="s">
        <v>167</v>
      </c>
      <c r="C19" s="74" t="s">
        <v>330</v>
      </c>
      <c r="D19" s="140" t="s">
        <v>168</v>
      </c>
      <c r="E19" s="81" t="s">
        <v>10</v>
      </c>
      <c r="F19" s="115"/>
    </row>
    <row r="20" spans="1:6" ht="56">
      <c r="A20" s="92">
        <v>19</v>
      </c>
      <c r="B20" s="137" t="s">
        <v>175</v>
      </c>
      <c r="C20" s="74" t="s">
        <v>334</v>
      </c>
      <c r="D20" s="142" t="s">
        <v>170</v>
      </c>
      <c r="E20" s="81" t="s">
        <v>499</v>
      </c>
      <c r="F20" s="115"/>
    </row>
  </sheetData>
  <hyperlinks>
    <hyperlink ref="B2" r:id="rId1"/>
    <hyperlink ref="B3"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 sqref="E1:E1048576"/>
    </sheetView>
  </sheetViews>
  <sheetFormatPr defaultRowHeight="14.5"/>
  <cols>
    <col min="1" max="1" width="16.453125" style="56" customWidth="1"/>
    <col min="2" max="2" width="39.08984375" style="56" customWidth="1"/>
    <col min="3" max="3" width="44.1796875" style="56" customWidth="1"/>
    <col min="4" max="4" width="49" style="56" customWidth="1"/>
    <col min="5" max="16384" width="8.7265625" style="56"/>
  </cols>
  <sheetData>
    <row r="1" spans="1:5">
      <c r="A1" s="57" t="s">
        <v>385</v>
      </c>
      <c r="B1" s="58" t="s">
        <v>386</v>
      </c>
      <c r="C1" s="58" t="s">
        <v>387</v>
      </c>
      <c r="D1" s="58" t="s">
        <v>413</v>
      </c>
      <c r="E1" s="58" t="s">
        <v>419</v>
      </c>
    </row>
    <row r="2" spans="1:5" ht="28">
      <c r="A2" s="59" t="s">
        <v>4</v>
      </c>
      <c r="B2" s="60" t="s">
        <v>388</v>
      </c>
      <c r="C2" s="60" t="s">
        <v>389</v>
      </c>
      <c r="D2" s="61" t="s">
        <v>420</v>
      </c>
      <c r="E2" s="61" t="s">
        <v>4</v>
      </c>
    </row>
    <row r="3" spans="1:5" ht="58">
      <c r="A3" s="59" t="s">
        <v>426</v>
      </c>
      <c r="B3" s="60" t="s">
        <v>272</v>
      </c>
      <c r="C3" s="60" t="s">
        <v>390</v>
      </c>
      <c r="D3" s="62" t="s">
        <v>421</v>
      </c>
      <c r="E3" s="61" t="s">
        <v>212</v>
      </c>
    </row>
    <row r="4" spans="1:5" ht="116">
      <c r="A4" s="59" t="s">
        <v>427</v>
      </c>
      <c r="B4" s="60" t="s">
        <v>205</v>
      </c>
      <c r="C4" s="60" t="s">
        <v>391</v>
      </c>
      <c r="D4" s="62" t="s">
        <v>422</v>
      </c>
      <c r="E4" s="61" t="s">
        <v>212</v>
      </c>
    </row>
    <row r="5" spans="1:5" ht="42">
      <c r="A5" s="59" t="s">
        <v>428</v>
      </c>
      <c r="B5" s="60" t="s">
        <v>268</v>
      </c>
      <c r="C5" s="60" t="s">
        <v>392</v>
      </c>
      <c r="D5" s="61" t="s">
        <v>420</v>
      </c>
      <c r="E5" s="61" t="s">
        <v>4</v>
      </c>
    </row>
    <row r="6" spans="1:5" ht="28">
      <c r="A6" s="59" t="s">
        <v>429</v>
      </c>
      <c r="B6" s="60" t="s">
        <v>266</v>
      </c>
      <c r="C6" s="60" t="s">
        <v>393</v>
      </c>
      <c r="D6" s="61" t="s">
        <v>420</v>
      </c>
      <c r="E6" s="61" t="s">
        <v>4</v>
      </c>
    </row>
    <row r="7" spans="1:5" ht="42">
      <c r="A7" s="59" t="s">
        <v>430</v>
      </c>
      <c r="B7" s="60" t="s">
        <v>394</v>
      </c>
      <c r="C7" s="60" t="s">
        <v>395</v>
      </c>
      <c r="D7" s="61" t="s">
        <v>414</v>
      </c>
      <c r="E7" s="61" t="s">
        <v>21</v>
      </c>
    </row>
    <row r="8" spans="1:5" ht="72.5">
      <c r="A8" s="59" t="s">
        <v>431</v>
      </c>
      <c r="B8" s="60" t="s">
        <v>396</v>
      </c>
      <c r="C8" s="60" t="s">
        <v>397</v>
      </c>
      <c r="D8" s="62" t="s">
        <v>423</v>
      </c>
      <c r="E8" s="68" t="s">
        <v>212</v>
      </c>
    </row>
    <row r="9" spans="1:5" ht="58">
      <c r="A9" s="59" t="s">
        <v>432</v>
      </c>
      <c r="B9" s="60" t="s">
        <v>398</v>
      </c>
      <c r="C9" s="60" t="s">
        <v>399</v>
      </c>
      <c r="D9" s="62" t="s">
        <v>424</v>
      </c>
      <c r="E9" s="61" t="s">
        <v>212</v>
      </c>
    </row>
    <row r="10" spans="1:5" ht="42">
      <c r="A10" s="59" t="s">
        <v>433</v>
      </c>
      <c r="B10" s="60" t="s">
        <v>400</v>
      </c>
      <c r="C10" s="60" t="s">
        <v>401</v>
      </c>
      <c r="D10" s="61" t="s">
        <v>415</v>
      </c>
      <c r="E10" s="61" t="s">
        <v>212</v>
      </c>
    </row>
    <row r="11" spans="1:5" ht="28">
      <c r="A11" s="59" t="s">
        <v>434</v>
      </c>
      <c r="B11" s="60" t="s">
        <v>402</v>
      </c>
      <c r="C11" s="60" t="s">
        <v>403</v>
      </c>
      <c r="D11" s="61" t="s">
        <v>416</v>
      </c>
      <c r="E11" s="61" t="s">
        <v>212</v>
      </c>
    </row>
    <row r="12" spans="1:5" ht="56">
      <c r="A12" s="59" t="s">
        <v>435</v>
      </c>
      <c r="B12" s="60" t="s">
        <v>404</v>
      </c>
      <c r="C12" s="60" t="s">
        <v>425</v>
      </c>
      <c r="D12" s="61" t="s">
        <v>416</v>
      </c>
      <c r="E12" s="61" t="s">
        <v>212</v>
      </c>
    </row>
    <row r="13" spans="1:5" ht="70">
      <c r="A13" s="59" t="s">
        <v>436</v>
      </c>
      <c r="B13" s="60" t="s">
        <v>405</v>
      </c>
      <c r="C13" s="60" t="s">
        <v>406</v>
      </c>
      <c r="D13" s="61" t="s">
        <v>417</v>
      </c>
      <c r="E13" s="61" t="s">
        <v>212</v>
      </c>
    </row>
    <row r="14" spans="1:5" s="69" customFormat="1" ht="42">
      <c r="A14" s="66" t="s">
        <v>437</v>
      </c>
      <c r="B14" s="67" t="s">
        <v>407</v>
      </c>
      <c r="C14" s="67" t="s">
        <v>408</v>
      </c>
      <c r="D14" s="68" t="s">
        <v>416</v>
      </c>
      <c r="E14" s="68" t="s">
        <v>212</v>
      </c>
    </row>
    <row r="15" spans="1:5" ht="56">
      <c r="A15" s="59" t="s">
        <v>438</v>
      </c>
      <c r="B15" s="60" t="s">
        <v>409</v>
      </c>
      <c r="C15" s="60" t="s">
        <v>410</v>
      </c>
      <c r="D15" s="61" t="s">
        <v>418</v>
      </c>
      <c r="E15" s="61" t="s">
        <v>4</v>
      </c>
    </row>
    <row r="16" spans="1:5" ht="42">
      <c r="A16" s="59" t="s">
        <v>439</v>
      </c>
      <c r="B16" s="60" t="s">
        <v>411</v>
      </c>
      <c r="C16" s="60" t="s">
        <v>412</v>
      </c>
      <c r="D16" s="61" t="s">
        <v>414</v>
      </c>
      <c r="E16" s="61" t="s">
        <v>21</v>
      </c>
    </row>
  </sheetData>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hyperlink ref="A15" r:id="rId13"/>
    <hyperlink ref="A16" r:id="rId14"/>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Template/>
  <TotalTime>454</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Android Bugs</vt:lpstr>
      <vt:lpstr>IOS Bugs</vt:lpstr>
      <vt:lpstr>App Support team</vt:lpstr>
      <vt:lpstr>Pricol observation and status</vt:lpstr>
    </vt:vector>
  </TitlesOfParts>
  <Company>Extentia Information Technology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Kishor Malji</dc:creator>
  <dc:description/>
  <cp:lastModifiedBy>Welcome</cp:lastModifiedBy>
  <cp:revision>140</cp:revision>
  <dcterms:created xsi:type="dcterms:W3CDTF">2019-10-21T05:19:02Z</dcterms:created>
  <dcterms:modified xsi:type="dcterms:W3CDTF">2024-04-21T13:53:49Z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ProgId">
    <vt:lpwstr>Excel.Sheet</vt:lpwstr>
  </property>
  <property fmtid="{D5CDD505-2E9C-101B-9397-08002B2CF9AE}" pid="5" name="ScaleCrop">
    <vt:bool>false</vt:bool>
  </property>
  <property fmtid="{D5CDD505-2E9C-101B-9397-08002B2CF9AE}" pid="6" name="ShareDoc">
    <vt:bool>false</vt:bool>
  </property>
</Properties>
</file>