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syiallouros/Desktop/LSE_DA_EP/LSE_DA_EP_Agent3-Change-datasets/"/>
    </mc:Choice>
  </mc:AlternateContent>
  <xr:revisionPtr revIDLastSave="0" documentId="13_ncr:1_{94237C32-C321-8944-955D-572ECA542D6B}" xr6:coauthVersionLast="47" xr6:coauthVersionMax="47" xr10:uidLastSave="{00000000-0000-0000-0000-000000000000}"/>
  <bookViews>
    <workbookView xWindow="0" yWindow="0" windowWidth="38400" windowHeight="21600" xr2:uid="{3F2A87C7-5150-3C4A-9EA9-FC8CE575AAD9}"/>
  </bookViews>
  <sheets>
    <sheet name="Column_Names" sheetId="1" r:id="rId1"/>
    <sheet name="DataFrames" sheetId="2" r:id="rId2"/>
    <sheet name="ad_platform" sheetId="3" r:id="rId3"/>
    <sheet name="ad_format" sheetId="6" r:id="rId4"/>
    <sheet name="creative_family" sheetId="4" r:id="rId5"/>
    <sheet name="Measures" sheetId="5" r:id="rId6"/>
    <sheet name="Missing_Valu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D31" i="1"/>
  <c r="D17" i="1"/>
  <c r="D16" i="1"/>
  <c r="D25" i="1"/>
  <c r="D15" i="1"/>
  <c r="D14" i="1"/>
  <c r="D10" i="1"/>
  <c r="D29" i="1"/>
  <c r="D28" i="1"/>
  <c r="D30" i="1"/>
  <c r="D8" i="1"/>
  <c r="D4" i="1"/>
  <c r="F10" i="1"/>
  <c r="F8" i="1"/>
  <c r="F4" i="1"/>
  <c r="F7" i="1"/>
  <c r="E10" i="1"/>
  <c r="C4" i="1"/>
  <c r="C11" i="1"/>
  <c r="C8" i="1"/>
  <c r="C7" i="1"/>
  <c r="C30" i="1"/>
  <c r="C29" i="1"/>
  <c r="G10" i="1"/>
  <c r="D7" i="1"/>
  <c r="E9" i="1"/>
  <c r="G9" i="1"/>
  <c r="F9" i="1"/>
  <c r="D9" i="1"/>
  <c r="C9" i="1"/>
  <c r="G6" i="1"/>
  <c r="E6" i="1"/>
  <c r="F6" i="1"/>
  <c r="D20" i="7"/>
  <c r="D19" i="7"/>
  <c r="D18" i="7"/>
  <c r="D17" i="7"/>
  <c r="D16" i="7"/>
  <c r="D12" i="7"/>
  <c r="D11" i="7"/>
  <c r="D10" i="7"/>
  <c r="D9" i="7"/>
  <c r="D8" i="7"/>
  <c r="D5" i="7"/>
  <c r="D4" i="7"/>
</calcChain>
</file>

<file path=xl/sharedStrings.xml><?xml version="1.0" encoding="utf-8"?>
<sst xmlns="http://schemas.openxmlformats.org/spreadsheetml/2006/main" count="362" uniqueCount="213">
  <si>
    <t>N/A</t>
  </si>
  <si>
    <t>weighted_ctr_score</t>
  </si>
  <si>
    <t>total_sessions</t>
  </si>
  <si>
    <t>total_duration</t>
  </si>
  <si>
    <t>total_bounces</t>
  </si>
  <si>
    <t>requested_url_path</t>
  </si>
  <si>
    <t>impressions</t>
  </si>
  <si>
    <t>goal</t>
  </si>
  <si>
    <t>follows</t>
  </si>
  <si>
    <t>days_away_from_max_date</t>
  </si>
  <si>
    <t>date</t>
  </si>
  <si>
    <t>ctr_score</t>
  </si>
  <si>
    <t>creative_size</t>
  </si>
  <si>
    <t>company_name</t>
  </si>
  <si>
    <t>clicks</t>
  </si>
  <si>
    <t>completions</t>
  </si>
  <si>
    <t>campaign_traffic</t>
  </si>
  <si>
    <t>city_country</t>
  </si>
  <si>
    <t>campaign</t>
  </si>
  <si>
    <t>A True/False boolean to identify the latest data</t>
  </si>
  <si>
    <t>latest_report</t>
  </si>
  <si>
    <t>The cost of the ad delivery</t>
  </si>
  <si>
    <t>spend</t>
  </si>
  <si>
    <t>The number of times a video was played through to the end</t>
  </si>
  <si>
    <t>video_100%_views</t>
  </si>
  <si>
    <t>The number of times a video play was started</t>
  </si>
  <si>
    <t>video_starts</t>
  </si>
  <si>
    <t>The approximate number of unique individuals who engaged with the ad</t>
  </si>
  <si>
    <t>reach</t>
  </si>
  <si>
    <t>Click Through Rate. The sum of clicks divided by the sum of impressions</t>
  </si>
  <si>
    <t>ctr</t>
  </si>
  <si>
    <t>audience</t>
  </si>
  <si>
    <t>creative_version</t>
  </si>
  <si>
    <t>creative_family</t>
  </si>
  <si>
    <t>ad_format</t>
  </si>
  <si>
    <t>ad_platform</t>
  </si>
  <si>
    <t>05_change_2022_ga_ma</t>
  </si>
  <si>
    <t>04_general_stats_web_traffic</t>
  </si>
  <si>
    <t>03_goal_stats_web_traffic</t>
  </si>
  <si>
    <t>02_creative_output</t>
  </si>
  <si>
    <t>01_demographic_output</t>
  </si>
  <si>
    <t>description</t>
  </si>
  <si>
    <t>Column</t>
  </si>
  <si>
    <t>Ignore</t>
  </si>
  <si>
    <t>Column1</t>
  </si>
  <si>
    <t>Comments</t>
  </si>
  <si>
    <t>DataFrame</t>
  </si>
  <si>
    <t>df_demographics</t>
  </si>
  <si>
    <t>df_campaigns</t>
  </si>
  <si>
    <t>df_goal</t>
  </si>
  <si>
    <t>df_general</t>
  </si>
  <si>
    <t>df_ga</t>
  </si>
  <si>
    <t>Domain Display     53736</t>
  </si>
  <si>
    <t>User ID Display    12882</t>
  </si>
  <si>
    <t>OTT                11877</t>
  </si>
  <si>
    <t>Google SEM          8613</t>
  </si>
  <si>
    <t>LinkedIn            8400</t>
  </si>
  <si>
    <t>Facebook            2979</t>
  </si>
  <si>
    <t>Instagram           2802</t>
  </si>
  <si>
    <t>Trade Media          779</t>
  </si>
  <si>
    <t>LinkedIn           86535</t>
  </si>
  <si>
    <t>Domain Display     41067</t>
  </si>
  <si>
    <t>User ID Display    15519</t>
  </si>
  <si>
    <t>Google SEM          1992</t>
  </si>
  <si>
    <t>Trade Media          398</t>
  </si>
  <si>
    <t>OTT                  106</t>
  </si>
  <si>
    <t>Facebook              31</t>
  </si>
  <si>
    <t>Google SEM         3533</t>
  </si>
  <si>
    <t>LinkedIn            454</t>
  </si>
  <si>
    <t>Trade Media         311</t>
  </si>
  <si>
    <t>Domain Display      105</t>
  </si>
  <si>
    <t>Facebook             73</t>
  </si>
  <si>
    <t>User ID Display      62</t>
  </si>
  <si>
    <t>OTT                  1</t>
  </si>
  <si>
    <t>Domain Display     4865</t>
  </si>
  <si>
    <t>LinkedIn           3080</t>
  </si>
  <si>
    <t>User ID Display    2762</t>
  </si>
  <si>
    <t>Facebook           1007</t>
  </si>
  <si>
    <t>Trade Media         547</t>
  </si>
  <si>
    <t>Google SEM          482</t>
  </si>
  <si>
    <t>OTT                  78</t>
  </si>
  <si>
    <t>Domain Display     15152</t>
  </si>
  <si>
    <t>User ID Display    11960</t>
  </si>
  <si>
    <t>Google SEM         10277</t>
  </si>
  <si>
    <t>LinkedIn            7579</t>
  </si>
  <si>
    <t>Trade Media         1430</t>
  </si>
  <si>
    <t>Facebook            1130</t>
  </si>
  <si>
    <t>Value Counts</t>
  </si>
  <si>
    <t>CloserTwins                      38453</t>
  </si>
  <si>
    <t>UnfairAdvantage                  38437</t>
  </si>
  <si>
    <t>CloseFaster                      15476</t>
  </si>
  <si>
    <t>SEM Ads                           8613</t>
  </si>
  <si>
    <t>CompetitiveOpportunity             114</t>
  </si>
  <si>
    <t>Carousel Ad1                        20</t>
  </si>
  <si>
    <t>Ad1 Domain                          20</t>
  </si>
  <si>
    <t>Ad1 audience 1                      12</t>
  </si>
  <si>
    <t>Carousel Ad1 - CRM Audience 1       10</t>
  </si>
  <si>
    <t>Ad1                                  8</t>
  </si>
  <si>
    <t>Carousel Ad2 - CRM Audience 2        8</t>
  </si>
  <si>
    <t>Carousel Ad1 - CRM Audience3         7</t>
  </si>
  <si>
    <t>Ad1 Audience 3 CRM                   7</t>
  </si>
  <si>
    <t>by Campaign</t>
  </si>
  <si>
    <t>CTR</t>
  </si>
  <si>
    <t>CPC</t>
  </si>
  <si>
    <t>duration per session</t>
  </si>
  <si>
    <t>by Platform</t>
  </si>
  <si>
    <t>TG1</t>
  </si>
  <si>
    <t>TG2</t>
  </si>
  <si>
    <t>TG3</t>
  </si>
  <si>
    <t>Impressions</t>
  </si>
  <si>
    <t>Completions</t>
  </si>
  <si>
    <t>Description</t>
  </si>
  <si>
    <t>Ads in web pages not tailored to the individual user</t>
  </si>
  <si>
    <t>Ads in web pages tailored to the individual user</t>
  </si>
  <si>
    <t>Ads magazines read by people in the real estate financing industry</t>
  </si>
  <si>
    <t>Ads on TV players</t>
  </si>
  <si>
    <t>Facebook</t>
  </si>
  <si>
    <t>Google Search Engine Marketing</t>
  </si>
  <si>
    <t>Instagram</t>
  </si>
  <si>
    <t>LinkedIn</t>
  </si>
  <si>
    <t>Display                               39191</t>
  </si>
  <si>
    <t>Video                                 38782</t>
  </si>
  <si>
    <t>Single image                          18462</t>
  </si>
  <si>
    <t>Follower ads                          15019</t>
  </si>
  <si>
    <t>Carousel                              12639</t>
  </si>
  <si>
    <t>Native                                 9363</t>
  </si>
  <si>
    <t>Remarketing                            4094</t>
  </si>
  <si>
    <t>CPC                                    1992</t>
  </si>
  <si>
    <t>No lock campaign                       1424</t>
  </si>
  <si>
    <t>Audio                                  1374</t>
  </si>
  <si>
    <t>Display - Interactive                  1366</t>
  </si>
  <si>
    <t>Banner                                  819</t>
  </si>
  <si>
    <t>Dsc                                     582</t>
  </si>
  <si>
    <t>Inside_mortgage_finance_newsletter      181</t>
  </si>
  <si>
    <t>Housingwire                             125</t>
  </si>
  <si>
    <t>Scotsman                                 55</t>
  </si>
  <si>
    <t>Animated                                 41</t>
  </si>
  <si>
    <t>National_mortgage_news                   24</t>
  </si>
  <si>
    <t>Nmn                                      13</t>
  </si>
  <si>
    <t>Interactive                               6</t>
  </si>
  <si>
    <t>Display                  45371</t>
  </si>
  <si>
    <t>Native                   15445</t>
  </si>
  <si>
    <t>CPC                       8613</t>
  </si>
  <si>
    <t>Single image              7878</t>
  </si>
  <si>
    <t>Video                     7172</t>
  </si>
  <si>
    <t>TV                        6806</t>
  </si>
  <si>
    <t>MOBILE                    2776</t>
  </si>
  <si>
    <t>Audio                     2524</t>
  </si>
  <si>
    <t>TABLET                    1912</t>
  </si>
  <si>
    <t>Display - Interactive     1464</t>
  </si>
  <si>
    <t>Carousel                  1334</t>
  </si>
  <si>
    <t>DESKTOP                    383</t>
  </si>
  <si>
    <t>Follower ads               291</t>
  </si>
  <si>
    <t>No lock campaign            28</t>
  </si>
  <si>
    <t>CPC                                   3533</t>
  </si>
  <si>
    <t>Single image                           387</t>
  </si>
  <si>
    <t>Video                                  112</t>
  </si>
  <si>
    <t>Housingwire                            106</t>
  </si>
  <si>
    <t>Inside_mortgage_finance_newsletter      81</t>
  </si>
  <si>
    <t>Carousel                                74</t>
  </si>
  <si>
    <t>Scotsman                                66</t>
  </si>
  <si>
    <t>Chrisman                                33</t>
  </si>
  <si>
    <t>National_mortgage_news                  17</t>
  </si>
  <si>
    <t>Animated                                10</t>
  </si>
  <si>
    <t>Nmn                                      8</t>
  </si>
  <si>
    <t>Single image                          4165</t>
  </si>
  <si>
    <t>Video                                 1906</t>
  </si>
  <si>
    <t>Carousel                               584</t>
  </si>
  <si>
    <t>CPC                                    482</t>
  </si>
  <si>
    <t>Animated                               272</t>
  </si>
  <si>
    <t>Housingwire                            204</t>
  </si>
  <si>
    <t>Inside_mortgage_finance_newsletter     167</t>
  </si>
  <si>
    <t>National_mortgage_news                  80</t>
  </si>
  <si>
    <t>Scotsman                                35</t>
  </si>
  <si>
    <t>Chrisman                                29</t>
  </si>
  <si>
    <t>Nmn                                     24</t>
  </si>
  <si>
    <t>Nmn_partner_insight_2                    5</t>
  </si>
  <si>
    <t>Nmn_partner_insight_1                    3</t>
  </si>
  <si>
    <t>Single image                          11827</t>
  </si>
  <si>
    <t>CPC                                   10277</t>
  </si>
  <si>
    <t>Carousel                               2667</t>
  </si>
  <si>
    <t>Video                                  1972</t>
  </si>
  <si>
    <t>Animated                               1346</t>
  </si>
  <si>
    <t>Inside_mortgage_finance_newsletter      624</t>
  </si>
  <si>
    <t>Housingwire                             554</t>
  </si>
  <si>
    <t>Scotsman                                115</t>
  </si>
  <si>
    <t>National_mortgage_news                  100</t>
  </si>
  <si>
    <t>Nmn                                      37</t>
  </si>
  <si>
    <t>What's the importance of this?</t>
  </si>
  <si>
    <t>Six audience groups which we mapped to three target groups</t>
  </si>
  <si>
    <t>Data Type</t>
  </si>
  <si>
    <t>Objject</t>
  </si>
  <si>
    <t>float</t>
  </si>
  <si>
    <t>Need to change the data type to float</t>
  </si>
  <si>
    <t>Boolean</t>
  </si>
  <si>
    <t>What's the importance of this?
Need to change the data type to bool</t>
  </si>
  <si>
    <t>Integer</t>
  </si>
  <si>
    <t>?</t>
  </si>
  <si>
    <t>DateTime</t>
  </si>
  <si>
    <t>How the ad was delivered (which of eight platforms)
example values: LinkedIn</t>
  </si>
  <si>
    <t>This describes what type of ad it was, for example a static image or a video.
example values: video</t>
  </si>
  <si>
    <t>This is the different “groups” of ads run during the campaign, and represent different overarching messages and creative stylings
Complete list given in email from Agent3
example values: CloserTwins</t>
  </si>
  <si>
    <t>This is a breakdown of the creative families to specific versions – refers to the specific ad rather than the family it belonged to
example values: NoDTI</t>
  </si>
  <si>
    <t>example values: FY22, ESPN, MTV</t>
  </si>
  <si>
    <t>example values: Chicago, United States</t>
  </si>
  <si>
    <t>example values: Campaign; General Traffic</t>
  </si>
  <si>
    <t>Total number of records</t>
  </si>
  <si>
    <t>Non-null</t>
  </si>
  <si>
    <t>Seven months to 31 October 2022</t>
  </si>
  <si>
    <t>This is the ctr weight of 0.5; 1.0; or 1.5 which is an attempt to reflect whether the ctr was below (0.5), in line (1.0), or above (1.5) the benchmark ctr for the platform</t>
  </si>
  <si>
    <t>Brokers signed up for business with CW</t>
  </si>
  <si>
    <t>Brokerage the broker works at</t>
  </si>
  <si>
    <t>% values indicate the extent of missing data (e.g., 99% indicates that 1% of data is missing)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</si>
</sst>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4"/>
      <color rgb="FF000000"/>
      <name val="Courier New"/>
      <family val="1"/>
    </font>
    <font>
      <b/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9" fontId="0" fillId="0" borderId="0" xfId="1" applyFont="1"/>
    <xf numFmtId="0" fontId="3" fillId="0" borderId="0" xfId="0" applyFont="1" applyAlignment="1">
      <alignment horizontal="right"/>
    </xf>
    <xf numFmtId="9" fontId="4" fillId="0" borderId="0" xfId="1" applyFont="1"/>
    <xf numFmtId="9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9" fontId="1" fillId="0" borderId="0" xfId="1" applyFont="1" applyAlignment="1">
      <alignment horizontal="center" vertical="top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9" fontId="4" fillId="0" borderId="0" xfId="1" applyFont="1" applyAlignment="1">
      <alignment horizontal="center" vertical="top"/>
    </xf>
    <xf numFmtId="0" fontId="5" fillId="0" borderId="0" xfId="0" applyFont="1" applyAlignment="1">
      <alignment vertical="top"/>
    </xf>
    <xf numFmtId="0" fontId="0" fillId="0" borderId="0" xfId="0" applyAlignment="1">
      <alignment horizontal="center" vertical="top"/>
    </xf>
    <xf numFmtId="9" fontId="0" fillId="0" borderId="0" xfId="1" applyFont="1" applyAlignment="1">
      <alignment horizontal="center" vertical="top"/>
    </xf>
    <xf numFmtId="0" fontId="3" fillId="0" borderId="0" xfId="0" applyFont="1" applyAlignment="1">
      <alignment vertical="top"/>
    </xf>
    <xf numFmtId="0" fontId="0" fillId="0" borderId="0" xfId="0" quotePrefix="1"/>
  </cellXfs>
  <cellStyles count="2">
    <cellStyle name="Normal" xfId="0" builtinId="0"/>
    <cellStyle name="Per cent" xfId="1" builtinId="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top" textRotation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3A8E8D-FC3E-7346-873A-727CC01C3596}" name="Table2" displayName="Table2" ref="A3:J34" totalsRowShown="0" headerRowDxfId="11" dataDxfId="10">
  <autoFilter ref="A3:J34" xr:uid="{D6AE3089-100B-F944-A5AA-8630A6344135}"/>
  <tableColumns count="10">
    <tableColumn id="1" xr3:uid="{20BE6F1C-B838-E64B-859F-3653DAB9F44D}" name="Column" dataDxfId="9"/>
    <tableColumn id="8" xr3:uid="{6065B6F4-11D6-7343-AE08-4BB8150F6959}" name="description" dataDxfId="8"/>
    <tableColumn id="3" xr3:uid="{ED92EE06-B760-FE45-9420-47106C6DEEBE}" name="01_demographic_output" dataDxfId="7"/>
    <tableColumn id="4" xr3:uid="{38AACE43-17D9-F64E-87F4-F8EB7244038A}" name="02_creative_output" dataDxfId="6"/>
    <tableColumn id="6" xr3:uid="{045DCD60-5C9B-C340-A0D4-C003DBCCF4DF}" name="04_general_stats_web_traffic" dataDxfId="5" dataCellStyle="Per cent"/>
    <tableColumn id="5" xr3:uid="{70B2A32C-6FC5-3547-B4D1-AD50821CB897}" name="03_goal_stats_web_traffic" dataDxfId="4"/>
    <tableColumn id="7" xr3:uid="{748B2426-FB6E-884F-9C1C-7768772CEFBD}" name="05_change_2022_ga_ma" dataDxfId="3"/>
    <tableColumn id="2" xr3:uid="{419A26F5-C865-064C-8F6A-D0F010E80FE4}" name="Comments" dataDxfId="2"/>
    <tableColumn id="10" xr3:uid="{97517D02-F169-DD4E-85BB-8210FF3F52B4}" name="Data Type" dataDxfId="1"/>
    <tableColumn id="9" xr3:uid="{5C392BF5-3B68-7F49-83B3-C931854A897B}" name="Column1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EACD0-2AE8-924E-A270-72CFE6CE15B2}">
  <dimension ref="A1:J34"/>
  <sheetViews>
    <sheetView tabSelected="1" zoomScale="150" zoomScaleNormal="150" workbookViewId="0">
      <selection activeCell="B2" sqref="B2"/>
    </sheetView>
  </sheetViews>
  <sheetFormatPr baseColWidth="10" defaultRowHeight="14" x14ac:dyDescent="0.2"/>
  <cols>
    <col min="1" max="1" width="27.796875" bestFit="1" customWidth="1"/>
    <col min="2" max="2" width="109.59765625" bestFit="1" customWidth="1"/>
    <col min="3" max="6" width="10.59765625" customWidth="1"/>
    <col min="8" max="8" width="33.59765625" customWidth="1"/>
    <col min="9" max="9" width="32.59765625" bestFit="1" customWidth="1"/>
    <col min="10" max="10" width="15.3984375" customWidth="1"/>
  </cols>
  <sheetData>
    <row r="1" spans="1:10" x14ac:dyDescent="0.2">
      <c r="B1" s="22" t="s">
        <v>212</v>
      </c>
    </row>
    <row r="2" spans="1:10" x14ac:dyDescent="0.2">
      <c r="C2" s="15">
        <v>145648</v>
      </c>
      <c r="D2" s="16">
        <v>102068</v>
      </c>
      <c r="E2" s="16">
        <v>13194</v>
      </c>
      <c r="F2" s="16">
        <v>16509</v>
      </c>
      <c r="G2" s="15">
        <v>47529</v>
      </c>
    </row>
    <row r="3" spans="1:10" x14ac:dyDescent="0.2">
      <c r="A3" s="1" t="s">
        <v>42</v>
      </c>
      <c r="B3" s="1" t="s">
        <v>41</v>
      </c>
      <c r="C3" s="1" t="s">
        <v>40</v>
      </c>
      <c r="D3" s="1" t="s">
        <v>39</v>
      </c>
      <c r="E3" s="1" t="s">
        <v>37</v>
      </c>
      <c r="F3" s="1" t="s">
        <v>38</v>
      </c>
      <c r="G3" s="1" t="s">
        <v>36</v>
      </c>
      <c r="H3" t="s">
        <v>45</v>
      </c>
      <c r="I3" t="s">
        <v>190</v>
      </c>
      <c r="J3" t="s">
        <v>44</v>
      </c>
    </row>
    <row r="4" spans="1:10" x14ac:dyDescent="0.2">
      <c r="A4" s="6" t="s">
        <v>18</v>
      </c>
      <c r="B4" s="6" t="s">
        <v>203</v>
      </c>
      <c r="C4" s="14">
        <f>144852/$C$2</f>
        <v>0.99453476875755242</v>
      </c>
      <c r="D4" s="14">
        <f>101996/$D$2</f>
        <v>0.99929458792177761</v>
      </c>
      <c r="E4" s="13" t="s">
        <v>0</v>
      </c>
      <c r="F4" s="17">
        <f>4823/$F$2</f>
        <v>0.29214367920528195</v>
      </c>
      <c r="G4" s="14">
        <v>1</v>
      </c>
      <c r="H4" s="6"/>
      <c r="I4" s="6" t="s">
        <v>191</v>
      </c>
      <c r="J4" s="6"/>
    </row>
    <row r="5" spans="1:10" x14ac:dyDescent="0.2">
      <c r="A5" s="6" t="s">
        <v>10</v>
      </c>
      <c r="B5" s="6"/>
      <c r="C5" s="14">
        <v>1</v>
      </c>
      <c r="D5" s="14">
        <v>1</v>
      </c>
      <c r="E5" s="14">
        <v>1</v>
      </c>
      <c r="F5" s="14">
        <v>1</v>
      </c>
      <c r="G5" s="14">
        <v>1</v>
      </c>
      <c r="H5" s="6" t="s">
        <v>208</v>
      </c>
      <c r="I5" s="6" t="s">
        <v>198</v>
      </c>
      <c r="J5" s="6">
        <v>1</v>
      </c>
    </row>
    <row r="6" spans="1:10" ht="30" x14ac:dyDescent="0.2">
      <c r="A6" s="5" t="s">
        <v>35</v>
      </c>
      <c r="B6" s="8" t="s">
        <v>199</v>
      </c>
      <c r="C6" s="12">
        <v>1</v>
      </c>
      <c r="D6" s="12">
        <v>1</v>
      </c>
      <c r="E6" s="14">
        <f>12821/13194</f>
        <v>0.97172957404881011</v>
      </c>
      <c r="F6" s="17">
        <f>4549/16609</f>
        <v>0.27388765127340597</v>
      </c>
      <c r="G6" s="14">
        <f>47528/47529</f>
        <v>0.9999789602137642</v>
      </c>
      <c r="H6" s="6"/>
      <c r="I6" s="6" t="s">
        <v>191</v>
      </c>
      <c r="J6" s="6">
        <v>1</v>
      </c>
    </row>
    <row r="7" spans="1:10" ht="45" x14ac:dyDescent="0.2">
      <c r="A7" s="6" t="s">
        <v>33</v>
      </c>
      <c r="B7" s="8" t="s">
        <v>201</v>
      </c>
      <c r="C7" s="14">
        <f>113005/$C$2</f>
        <v>0.77587745798088548</v>
      </c>
      <c r="D7" s="14">
        <f>101997/$D$2</f>
        <v>0.99930438531175292</v>
      </c>
      <c r="E7" s="14">
        <v>1</v>
      </c>
      <c r="F7" s="17">
        <f>4594/$F$2</f>
        <v>0.27827245744745288</v>
      </c>
      <c r="G7" s="14">
        <v>1</v>
      </c>
      <c r="H7" s="6"/>
      <c r="I7" s="6" t="s">
        <v>191</v>
      </c>
      <c r="J7" s="6">
        <v>1</v>
      </c>
    </row>
    <row r="8" spans="1:10" ht="30" x14ac:dyDescent="0.2">
      <c r="A8" s="6" t="s">
        <v>32</v>
      </c>
      <c r="B8" s="8" t="s">
        <v>202</v>
      </c>
      <c r="C8" s="17">
        <f>123008/$C$2</f>
        <v>0.84455673953641652</v>
      </c>
      <c r="D8" s="14">
        <f>101543/$D$2</f>
        <v>0.99485637026296192</v>
      </c>
      <c r="E8" s="14">
        <v>1</v>
      </c>
      <c r="F8" s="17">
        <f>4294/$F$2</f>
        <v>0.26010055121448905</v>
      </c>
      <c r="G8" s="14">
        <v>1</v>
      </c>
      <c r="H8" s="6"/>
      <c r="I8" s="6" t="s">
        <v>191</v>
      </c>
      <c r="J8" s="6"/>
    </row>
    <row r="9" spans="1:10" ht="30" x14ac:dyDescent="0.2">
      <c r="A9" s="6" t="s">
        <v>34</v>
      </c>
      <c r="B9" s="8" t="s">
        <v>200</v>
      </c>
      <c r="C9" s="14">
        <f>145552/$C$2</f>
        <v>0.99934087663407667</v>
      </c>
      <c r="D9" s="14">
        <f>101997/$D$2</f>
        <v>0.99930438531175292</v>
      </c>
      <c r="E9" s="17">
        <f>7956/$E$2</f>
        <v>0.60300136425648021</v>
      </c>
      <c r="F9" s="17">
        <f>4427/$F$2</f>
        <v>0.26815676297776969</v>
      </c>
      <c r="G9" s="17">
        <f>29519/$G$2</f>
        <v>0.62107344989374913</v>
      </c>
      <c r="H9" s="6"/>
      <c r="I9" s="6" t="s">
        <v>191</v>
      </c>
      <c r="J9" s="6">
        <v>2</v>
      </c>
    </row>
    <row r="10" spans="1:10" x14ac:dyDescent="0.2">
      <c r="A10" s="6" t="s">
        <v>31</v>
      </c>
      <c r="B10" s="6" t="s">
        <v>189</v>
      </c>
      <c r="C10" s="14">
        <v>1</v>
      </c>
      <c r="D10" s="14">
        <f>102027/$D$2</f>
        <v>0.99959830701101227</v>
      </c>
      <c r="E10" s="14">
        <f>12430/$E$2</f>
        <v>0.9420948916174019</v>
      </c>
      <c r="F10" s="17">
        <f>4242/$F$2</f>
        <v>0.25695075413410867</v>
      </c>
      <c r="G10" s="14">
        <f>47140/$G$2</f>
        <v>0.99181552315428478</v>
      </c>
      <c r="H10" s="6"/>
      <c r="I10" s="6" t="s">
        <v>191</v>
      </c>
      <c r="J10" s="6">
        <v>1</v>
      </c>
    </row>
    <row r="11" spans="1:10" x14ac:dyDescent="0.2">
      <c r="A11" s="21" t="s">
        <v>13</v>
      </c>
      <c r="B11" s="6" t="s">
        <v>211</v>
      </c>
      <c r="C11" s="14">
        <f>145647/$C$2</f>
        <v>0.99999313413160495</v>
      </c>
      <c r="D11" s="13" t="s">
        <v>0</v>
      </c>
      <c r="E11" s="13" t="s">
        <v>0</v>
      </c>
      <c r="F11" s="13" t="s">
        <v>0</v>
      </c>
      <c r="G11" s="13" t="s">
        <v>0</v>
      </c>
      <c r="H11" s="6"/>
      <c r="I11" s="6" t="s">
        <v>191</v>
      </c>
      <c r="J11" s="6">
        <v>2</v>
      </c>
    </row>
    <row r="12" spans="1:10" x14ac:dyDescent="0.2">
      <c r="A12" s="6"/>
      <c r="B12" s="6"/>
      <c r="C12" s="20"/>
      <c r="D12" s="19"/>
      <c r="E12" s="20"/>
      <c r="F12" s="19"/>
      <c r="G12" s="13"/>
      <c r="H12" s="6"/>
      <c r="I12" s="6"/>
      <c r="J12" s="6"/>
    </row>
    <row r="13" spans="1:10" x14ac:dyDescent="0.2">
      <c r="A13" s="6" t="s">
        <v>6</v>
      </c>
      <c r="B13" s="6"/>
      <c r="C13" s="14">
        <v>1</v>
      </c>
      <c r="D13" s="14">
        <v>1</v>
      </c>
      <c r="E13" s="13" t="s">
        <v>0</v>
      </c>
      <c r="F13" s="13" t="s">
        <v>0</v>
      </c>
      <c r="G13" s="13" t="s">
        <v>0</v>
      </c>
      <c r="H13" s="6"/>
      <c r="I13" s="6" t="s">
        <v>196</v>
      </c>
      <c r="J13" s="6">
        <v>1</v>
      </c>
    </row>
    <row r="14" spans="1:10" x14ac:dyDescent="0.2">
      <c r="A14" s="6" t="s">
        <v>14</v>
      </c>
      <c r="B14" s="6"/>
      <c r="C14" s="14">
        <v>1</v>
      </c>
      <c r="D14" s="17">
        <f>90191/$D$2</f>
        <v>0.88363639926323623</v>
      </c>
      <c r="E14" s="13" t="s">
        <v>0</v>
      </c>
      <c r="F14" s="13" t="s">
        <v>0</v>
      </c>
      <c r="G14" s="13" t="s">
        <v>0</v>
      </c>
      <c r="H14" s="6"/>
      <c r="I14" s="6" t="s">
        <v>192</v>
      </c>
      <c r="J14" s="6">
        <v>1</v>
      </c>
    </row>
    <row r="15" spans="1:10" x14ac:dyDescent="0.2">
      <c r="A15" s="6" t="s">
        <v>30</v>
      </c>
      <c r="B15" s="5" t="s">
        <v>29</v>
      </c>
      <c r="C15" s="13" t="s">
        <v>0</v>
      </c>
      <c r="D15" s="17">
        <f>89239/$D$2</f>
        <v>0.87430928400674057</v>
      </c>
      <c r="E15" s="13" t="s">
        <v>0</v>
      </c>
      <c r="F15" s="13" t="s">
        <v>0</v>
      </c>
      <c r="G15" s="13" t="s">
        <v>0</v>
      </c>
      <c r="H15" s="6"/>
      <c r="I15" s="6" t="s">
        <v>192</v>
      </c>
      <c r="J15" s="6">
        <v>1</v>
      </c>
    </row>
    <row r="16" spans="1:10" x14ac:dyDescent="0.2">
      <c r="A16" s="6" t="s">
        <v>1</v>
      </c>
      <c r="B16" s="6"/>
      <c r="C16" s="13" t="s">
        <v>0</v>
      </c>
      <c r="D16" s="17">
        <f>75018/$D$2</f>
        <v>0.73498060116784891</v>
      </c>
      <c r="E16" s="13" t="s">
        <v>0</v>
      </c>
      <c r="F16" s="13" t="s">
        <v>0</v>
      </c>
      <c r="G16" s="13" t="s">
        <v>0</v>
      </c>
      <c r="H16" s="6"/>
      <c r="I16" s="6" t="s">
        <v>192</v>
      </c>
      <c r="J16" s="6">
        <v>2</v>
      </c>
    </row>
    <row r="17" spans="1:10" x14ac:dyDescent="0.2">
      <c r="A17" s="6" t="s">
        <v>28</v>
      </c>
      <c r="B17" s="5" t="s">
        <v>27</v>
      </c>
      <c r="C17" s="13" t="s">
        <v>0</v>
      </c>
      <c r="D17" s="17">
        <f>80824/$D$2</f>
        <v>0.79186424736450212</v>
      </c>
      <c r="E17" s="13" t="s">
        <v>0</v>
      </c>
      <c r="F17" s="13" t="s">
        <v>0</v>
      </c>
      <c r="G17" s="13" t="s">
        <v>0</v>
      </c>
      <c r="H17" s="6"/>
      <c r="I17" s="6" t="s">
        <v>192</v>
      </c>
      <c r="J17" s="6">
        <v>1</v>
      </c>
    </row>
    <row r="18" spans="1:10" x14ac:dyDescent="0.2">
      <c r="A18" s="21" t="s">
        <v>22</v>
      </c>
      <c r="B18" s="5" t="s">
        <v>21</v>
      </c>
      <c r="C18" s="13" t="s">
        <v>0</v>
      </c>
      <c r="D18" s="14">
        <v>1</v>
      </c>
      <c r="E18" s="13" t="s">
        <v>0</v>
      </c>
      <c r="F18" s="13" t="s">
        <v>0</v>
      </c>
      <c r="G18" s="13" t="s">
        <v>0</v>
      </c>
      <c r="H18" s="6" t="s">
        <v>193</v>
      </c>
      <c r="I18" s="6" t="s">
        <v>192</v>
      </c>
      <c r="J18" s="6">
        <v>1</v>
      </c>
    </row>
    <row r="19" spans="1:10" x14ac:dyDescent="0.2">
      <c r="A19" s="5" t="s">
        <v>3</v>
      </c>
      <c r="B19" s="6"/>
      <c r="C19" s="13" t="s">
        <v>0</v>
      </c>
      <c r="D19" s="13" t="s">
        <v>0</v>
      </c>
      <c r="E19" s="14">
        <v>1</v>
      </c>
      <c r="F19" s="13" t="s">
        <v>0</v>
      </c>
      <c r="G19" s="13" t="s">
        <v>0</v>
      </c>
      <c r="H19" s="6"/>
      <c r="I19" s="6" t="s">
        <v>192</v>
      </c>
      <c r="J19" s="6">
        <v>1</v>
      </c>
    </row>
    <row r="20" spans="1:10" x14ac:dyDescent="0.2">
      <c r="A20" s="5" t="s">
        <v>2</v>
      </c>
      <c r="B20" s="6"/>
      <c r="C20" s="13" t="s">
        <v>0</v>
      </c>
      <c r="D20" s="13" t="s">
        <v>0</v>
      </c>
      <c r="E20" s="14">
        <v>1</v>
      </c>
      <c r="F20" s="13" t="s">
        <v>0</v>
      </c>
      <c r="G20" s="14">
        <v>1</v>
      </c>
      <c r="H20" s="6"/>
      <c r="I20" s="6" t="s">
        <v>196</v>
      </c>
      <c r="J20" s="6">
        <v>1</v>
      </c>
    </row>
    <row r="21" spans="1:10" x14ac:dyDescent="0.2">
      <c r="A21" s="5" t="s">
        <v>15</v>
      </c>
      <c r="B21" s="6" t="s">
        <v>210</v>
      </c>
      <c r="C21" s="13" t="s">
        <v>0</v>
      </c>
      <c r="D21" s="13" t="s">
        <v>0</v>
      </c>
      <c r="E21" s="13" t="s">
        <v>0</v>
      </c>
      <c r="F21" s="14">
        <v>1</v>
      </c>
      <c r="G21" s="13" t="s">
        <v>0</v>
      </c>
      <c r="H21" s="6"/>
      <c r="I21" s="6" t="s">
        <v>196</v>
      </c>
      <c r="J21" s="6">
        <v>1</v>
      </c>
    </row>
    <row r="22" spans="1:10" x14ac:dyDescent="0.2">
      <c r="A22" s="5" t="s">
        <v>17</v>
      </c>
      <c r="B22" s="6" t="s">
        <v>204</v>
      </c>
      <c r="C22" s="13" t="s">
        <v>0</v>
      </c>
      <c r="D22" s="13" t="s">
        <v>0</v>
      </c>
      <c r="E22" s="13" t="s">
        <v>0</v>
      </c>
      <c r="F22" s="13" t="s">
        <v>0</v>
      </c>
      <c r="G22" s="14">
        <v>1</v>
      </c>
      <c r="H22" s="6"/>
      <c r="I22" s="6" t="s">
        <v>191</v>
      </c>
      <c r="J22" s="6">
        <v>1</v>
      </c>
    </row>
    <row r="23" spans="1:10" x14ac:dyDescent="0.2">
      <c r="A23" s="6"/>
      <c r="B23" s="6"/>
      <c r="C23" s="19"/>
      <c r="D23" s="19"/>
      <c r="E23" s="20"/>
      <c r="F23" s="19"/>
      <c r="G23" s="14"/>
      <c r="H23" s="6"/>
      <c r="I23" s="6"/>
      <c r="J23" s="6"/>
    </row>
    <row r="24" spans="1:10" ht="30" x14ac:dyDescent="0.2">
      <c r="A24" s="6" t="s">
        <v>20</v>
      </c>
      <c r="B24" s="5" t="s">
        <v>19</v>
      </c>
      <c r="C24" s="14">
        <v>1</v>
      </c>
      <c r="D24" s="14">
        <v>1</v>
      </c>
      <c r="E24" s="14">
        <v>1</v>
      </c>
      <c r="F24" s="14">
        <v>1</v>
      </c>
      <c r="G24" s="14">
        <v>1</v>
      </c>
      <c r="H24" s="7" t="s">
        <v>195</v>
      </c>
      <c r="I24" s="6" t="s">
        <v>194</v>
      </c>
      <c r="J24" s="6">
        <v>2</v>
      </c>
    </row>
    <row r="25" spans="1:10" ht="30" x14ac:dyDescent="0.2">
      <c r="A25" s="6" t="s">
        <v>11</v>
      </c>
      <c r="B25" s="7" t="s">
        <v>209</v>
      </c>
      <c r="C25" s="13" t="s">
        <v>0</v>
      </c>
      <c r="D25" s="17">
        <f>75018/$D$2</f>
        <v>0.73498060116784891</v>
      </c>
      <c r="E25" s="13" t="s">
        <v>0</v>
      </c>
      <c r="F25" s="13" t="s">
        <v>0</v>
      </c>
      <c r="G25" s="13" t="s">
        <v>0</v>
      </c>
      <c r="H25" s="6"/>
      <c r="I25" s="6" t="s">
        <v>192</v>
      </c>
      <c r="J25" s="6"/>
    </row>
    <row r="26" spans="1:10" x14ac:dyDescent="0.2">
      <c r="A26" s="5" t="s">
        <v>7</v>
      </c>
      <c r="B26" s="6"/>
      <c r="C26" s="13" t="s">
        <v>0</v>
      </c>
      <c r="D26" s="13" t="s">
        <v>0</v>
      </c>
      <c r="E26" s="13" t="s">
        <v>0</v>
      </c>
      <c r="F26" s="14">
        <v>1</v>
      </c>
      <c r="G26" s="13" t="s">
        <v>0</v>
      </c>
      <c r="H26" s="6"/>
      <c r="I26" s="6" t="s">
        <v>191</v>
      </c>
      <c r="J26" s="6">
        <v>2</v>
      </c>
    </row>
    <row r="27" spans="1:10" ht="15" x14ac:dyDescent="0.2">
      <c r="A27" s="5" t="s">
        <v>16</v>
      </c>
      <c r="B27" s="6" t="s">
        <v>205</v>
      </c>
      <c r="C27" s="13" t="s">
        <v>0</v>
      </c>
      <c r="D27" s="13" t="s">
        <v>0</v>
      </c>
      <c r="E27" s="14">
        <v>1</v>
      </c>
      <c r="F27" s="14">
        <v>1</v>
      </c>
      <c r="G27" s="13" t="s">
        <v>0</v>
      </c>
      <c r="H27" s="7" t="s">
        <v>188</v>
      </c>
      <c r="I27" s="6" t="s">
        <v>191</v>
      </c>
      <c r="J27" s="6"/>
    </row>
    <row r="28" spans="1:10" x14ac:dyDescent="0.2">
      <c r="A28" s="6" t="s">
        <v>8</v>
      </c>
      <c r="B28" s="6"/>
      <c r="C28" s="13" t="s">
        <v>0</v>
      </c>
      <c r="D28" s="17">
        <f>8400/$D$2</f>
        <v>8.2298075792608852E-2</v>
      </c>
      <c r="E28" s="13" t="s">
        <v>0</v>
      </c>
      <c r="F28" s="13" t="s">
        <v>0</v>
      </c>
      <c r="G28" s="13" t="s">
        <v>0</v>
      </c>
      <c r="H28" s="6"/>
      <c r="I28" s="6" t="s">
        <v>192</v>
      </c>
      <c r="J28" s="6"/>
    </row>
    <row r="29" spans="1:10" x14ac:dyDescent="0.2">
      <c r="A29" s="6" t="s">
        <v>5</v>
      </c>
      <c r="B29" s="6"/>
      <c r="C29" s="17">
        <f>97804/$C$2</f>
        <v>0.67150939250796438</v>
      </c>
      <c r="D29" s="17">
        <f>14205/$D$2</f>
        <v>0.13917192459928676</v>
      </c>
      <c r="E29" s="13" t="s">
        <v>0</v>
      </c>
      <c r="F29" s="13" t="s">
        <v>0</v>
      </c>
      <c r="G29" s="13" t="s">
        <v>0</v>
      </c>
      <c r="H29" s="6"/>
      <c r="I29" s="6" t="s">
        <v>191</v>
      </c>
      <c r="J29" s="6"/>
    </row>
    <row r="30" spans="1:10" x14ac:dyDescent="0.2">
      <c r="A30" s="18" t="s">
        <v>12</v>
      </c>
      <c r="B30" s="6" t="s">
        <v>197</v>
      </c>
      <c r="C30" s="17">
        <f>3276/$C$2</f>
        <v>2.2492584862133364E-2</v>
      </c>
      <c r="D30" s="17">
        <f>73485/$D$2</f>
        <v>0.71996120233569783</v>
      </c>
      <c r="E30" s="13" t="s">
        <v>0</v>
      </c>
      <c r="F30" s="13" t="s">
        <v>0</v>
      </c>
      <c r="G30" s="13" t="s">
        <v>0</v>
      </c>
      <c r="H30" s="6" t="s">
        <v>197</v>
      </c>
      <c r="I30" s="6" t="s">
        <v>191</v>
      </c>
      <c r="J30" s="6"/>
    </row>
    <row r="31" spans="1:10" x14ac:dyDescent="0.2">
      <c r="A31" s="6" t="s">
        <v>26</v>
      </c>
      <c r="B31" s="5" t="s">
        <v>25</v>
      </c>
      <c r="C31" s="13" t="s">
        <v>0</v>
      </c>
      <c r="D31" s="17">
        <f>25460/$D$2</f>
        <v>0.24944154877140728</v>
      </c>
      <c r="E31" s="13" t="s">
        <v>0</v>
      </c>
      <c r="F31" s="13" t="s">
        <v>0</v>
      </c>
      <c r="G31" s="13" t="s">
        <v>0</v>
      </c>
      <c r="H31" s="6"/>
      <c r="I31" s="6" t="s">
        <v>192</v>
      </c>
      <c r="J31" s="6">
        <v>2</v>
      </c>
    </row>
    <row r="32" spans="1:10" x14ac:dyDescent="0.2">
      <c r="A32" s="5" t="s">
        <v>24</v>
      </c>
      <c r="B32" s="5" t="s">
        <v>23</v>
      </c>
      <c r="C32" s="13" t="s">
        <v>0</v>
      </c>
      <c r="D32" s="17">
        <f>24447/$D$2</f>
        <v>0.23951679272641768</v>
      </c>
      <c r="E32" s="13" t="s">
        <v>0</v>
      </c>
      <c r="F32" s="13" t="s">
        <v>0</v>
      </c>
      <c r="G32" s="13" t="s">
        <v>0</v>
      </c>
      <c r="H32" s="6"/>
      <c r="I32" s="6" t="s">
        <v>192</v>
      </c>
      <c r="J32" s="6">
        <v>2</v>
      </c>
    </row>
    <row r="33" spans="1:10" x14ac:dyDescent="0.2">
      <c r="A33" s="5" t="s">
        <v>4</v>
      </c>
      <c r="B33" s="6"/>
      <c r="C33" s="13" t="s">
        <v>0</v>
      </c>
      <c r="D33" s="13" t="s">
        <v>0</v>
      </c>
      <c r="E33" s="14">
        <v>1</v>
      </c>
      <c r="F33" s="13" t="s">
        <v>0</v>
      </c>
      <c r="G33" s="13" t="s">
        <v>0</v>
      </c>
      <c r="H33" s="6"/>
      <c r="I33" s="6" t="s">
        <v>196</v>
      </c>
      <c r="J33" s="6"/>
    </row>
    <row r="34" spans="1:10" x14ac:dyDescent="0.2">
      <c r="A34" s="6" t="s">
        <v>9</v>
      </c>
      <c r="B34" s="6"/>
      <c r="C34" s="14">
        <v>1</v>
      </c>
      <c r="D34" s="14">
        <v>1</v>
      </c>
      <c r="E34" s="14">
        <v>1</v>
      </c>
      <c r="F34" s="14">
        <v>1</v>
      </c>
      <c r="G34" s="14">
        <v>1</v>
      </c>
      <c r="H34" s="6" t="s">
        <v>43</v>
      </c>
      <c r="I34" s="6" t="s">
        <v>196</v>
      </c>
      <c r="J34" s="6"/>
    </row>
  </sheetData>
  <conditionalFormatting sqref="C4:G34">
    <cfRule type="cellIs" dxfId="14" priority="1" operator="equal">
      <formula>"Yes"</formula>
    </cfRule>
    <cfRule type="cellIs" priority="2" operator="equal">
      <formula>"Yes"</formula>
    </cfRule>
    <cfRule type="cellIs" dxfId="13" priority="3" operator="equal">
      <formula>"N/A"</formula>
    </cfRule>
    <cfRule type="cellIs" dxfId="12" priority="4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9F20F-3A3B-4B47-A94C-A39A5A8599FE}">
  <dimension ref="A1:B6"/>
  <sheetViews>
    <sheetView zoomScale="120" zoomScaleNormal="120" workbookViewId="0">
      <selection activeCell="B4" sqref="B4"/>
    </sheetView>
  </sheetViews>
  <sheetFormatPr baseColWidth="10" defaultRowHeight="14" x14ac:dyDescent="0.2"/>
  <cols>
    <col min="1" max="1" width="25.59765625" bestFit="1" customWidth="1"/>
    <col min="2" max="2" width="33.19921875" customWidth="1"/>
  </cols>
  <sheetData>
    <row r="1" spans="1:2" x14ac:dyDescent="0.2">
      <c r="B1" t="s">
        <v>46</v>
      </c>
    </row>
    <row r="2" spans="1:2" x14ac:dyDescent="0.2">
      <c r="A2" t="s">
        <v>40</v>
      </c>
      <c r="B2" t="s">
        <v>47</v>
      </c>
    </row>
    <row r="3" spans="1:2" x14ac:dyDescent="0.2">
      <c r="A3" t="s">
        <v>39</v>
      </c>
      <c r="B3" t="s">
        <v>48</v>
      </c>
    </row>
    <row r="4" spans="1:2" x14ac:dyDescent="0.2">
      <c r="A4" t="s">
        <v>38</v>
      </c>
      <c r="B4" t="s">
        <v>49</v>
      </c>
    </row>
    <row r="5" spans="1:2" x14ac:dyDescent="0.2">
      <c r="A5" t="s">
        <v>37</v>
      </c>
      <c r="B5" t="s">
        <v>50</v>
      </c>
    </row>
    <row r="6" spans="1:2" x14ac:dyDescent="0.2">
      <c r="A6" t="s">
        <v>36</v>
      </c>
      <c r="B6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07B45-3D06-684B-BCB3-FD78780394DB}">
  <dimension ref="A1:F11"/>
  <sheetViews>
    <sheetView workbookViewId="0">
      <selection activeCell="A6" sqref="A6"/>
    </sheetView>
  </sheetViews>
  <sheetFormatPr baseColWidth="10" defaultRowHeight="14" x14ac:dyDescent="0.2"/>
  <cols>
    <col min="1" max="5" width="49.59765625" customWidth="1"/>
    <col min="6" max="6" width="83.59765625" customWidth="1"/>
  </cols>
  <sheetData>
    <row r="1" spans="1:6" x14ac:dyDescent="0.2">
      <c r="A1" s="4" t="s">
        <v>87</v>
      </c>
    </row>
    <row r="2" spans="1:6" x14ac:dyDescent="0.2">
      <c r="A2" s="4"/>
    </row>
    <row r="3" spans="1:6" x14ac:dyDescent="0.2">
      <c r="A3" t="s">
        <v>40</v>
      </c>
      <c r="B3" t="s">
        <v>39</v>
      </c>
      <c r="C3" t="s">
        <v>38</v>
      </c>
      <c r="D3" t="s">
        <v>37</v>
      </c>
      <c r="E3" t="s">
        <v>36</v>
      </c>
      <c r="F3" t="s">
        <v>111</v>
      </c>
    </row>
    <row r="4" spans="1:6" ht="19" x14ac:dyDescent="0.25">
      <c r="A4" s="2" t="s">
        <v>60</v>
      </c>
      <c r="B4" s="2" t="s">
        <v>56</v>
      </c>
      <c r="C4" s="2" t="s">
        <v>68</v>
      </c>
      <c r="D4" s="2" t="s">
        <v>75</v>
      </c>
      <c r="E4" s="2" t="s">
        <v>84</v>
      </c>
      <c r="F4" s="2" t="s">
        <v>119</v>
      </c>
    </row>
    <row r="5" spans="1:6" ht="19" x14ac:dyDescent="0.25">
      <c r="A5" s="2" t="s">
        <v>66</v>
      </c>
      <c r="B5" s="2" t="s">
        <v>57</v>
      </c>
      <c r="C5" s="2" t="s">
        <v>71</v>
      </c>
      <c r="D5" s="2" t="s">
        <v>77</v>
      </c>
      <c r="E5" s="2" t="s">
        <v>86</v>
      </c>
      <c r="F5" s="2" t="s">
        <v>116</v>
      </c>
    </row>
    <row r="6" spans="1:6" ht="19" x14ac:dyDescent="0.25">
      <c r="B6" s="3" t="s">
        <v>58</v>
      </c>
      <c r="F6" s="2" t="s">
        <v>118</v>
      </c>
    </row>
    <row r="7" spans="1:6" ht="19" x14ac:dyDescent="0.25">
      <c r="A7" s="2" t="s">
        <v>61</v>
      </c>
      <c r="B7" s="2" t="s">
        <v>52</v>
      </c>
      <c r="C7" s="2" t="s">
        <v>70</v>
      </c>
      <c r="D7" s="2" t="s">
        <v>74</v>
      </c>
      <c r="E7" s="2" t="s">
        <v>81</v>
      </c>
      <c r="F7" s="2" t="s">
        <v>112</v>
      </c>
    </row>
    <row r="8" spans="1:6" ht="19" x14ac:dyDescent="0.25">
      <c r="A8" s="2" t="s">
        <v>62</v>
      </c>
      <c r="B8" s="2" t="s">
        <v>53</v>
      </c>
      <c r="C8" s="2" t="s">
        <v>72</v>
      </c>
      <c r="D8" s="2" t="s">
        <v>76</v>
      </c>
      <c r="E8" s="2" t="s">
        <v>82</v>
      </c>
      <c r="F8" s="2" t="s">
        <v>113</v>
      </c>
    </row>
    <row r="9" spans="1:6" ht="19" x14ac:dyDescent="0.25">
      <c r="A9" s="2" t="s">
        <v>63</v>
      </c>
      <c r="B9" s="2" t="s">
        <v>55</v>
      </c>
      <c r="C9" s="2" t="s">
        <v>67</v>
      </c>
      <c r="D9" s="2" t="s">
        <v>79</v>
      </c>
      <c r="E9" s="2" t="s">
        <v>83</v>
      </c>
      <c r="F9" s="2" t="s">
        <v>117</v>
      </c>
    </row>
    <row r="10" spans="1:6" ht="19" x14ac:dyDescent="0.25">
      <c r="A10" s="2" t="s">
        <v>65</v>
      </c>
      <c r="B10" s="2" t="s">
        <v>54</v>
      </c>
      <c r="C10" s="2" t="s">
        <v>73</v>
      </c>
      <c r="D10" s="2" t="s">
        <v>80</v>
      </c>
      <c r="F10" s="2" t="s">
        <v>115</v>
      </c>
    </row>
    <row r="11" spans="1:6" ht="19" x14ac:dyDescent="0.25">
      <c r="A11" s="2" t="s">
        <v>64</v>
      </c>
      <c r="B11" s="2" t="s">
        <v>59</v>
      </c>
      <c r="C11" s="2" t="s">
        <v>69</v>
      </c>
      <c r="D11" s="2" t="s">
        <v>78</v>
      </c>
      <c r="E11" s="2" t="s">
        <v>85</v>
      </c>
      <c r="F11" s="2" t="s">
        <v>114</v>
      </c>
    </row>
  </sheetData>
  <sortState xmlns:xlrd2="http://schemas.microsoft.com/office/spreadsheetml/2017/richdata2" ref="E9:E10">
    <sortCondition ref="E9:E1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F1062-F621-DE4B-A345-A6D177322237}">
  <dimension ref="A1:F31"/>
  <sheetViews>
    <sheetView workbookViewId="0">
      <selection activeCell="B4" sqref="B4"/>
    </sheetView>
  </sheetViews>
  <sheetFormatPr baseColWidth="10" defaultRowHeight="14" x14ac:dyDescent="0.2"/>
  <cols>
    <col min="1" max="1" width="72.3984375" bestFit="1" customWidth="1"/>
    <col min="2" max="2" width="50.796875" bestFit="1" customWidth="1"/>
    <col min="3" max="4" width="70.796875" bestFit="1" customWidth="1"/>
    <col min="5" max="5" width="72.3984375" bestFit="1" customWidth="1"/>
    <col min="6" max="6" width="83.59765625" customWidth="1"/>
  </cols>
  <sheetData>
    <row r="1" spans="1:6" x14ac:dyDescent="0.2">
      <c r="A1" s="4" t="s">
        <v>87</v>
      </c>
    </row>
    <row r="2" spans="1:6" x14ac:dyDescent="0.2">
      <c r="A2" s="4"/>
    </row>
    <row r="3" spans="1:6" x14ac:dyDescent="0.2">
      <c r="A3" t="s">
        <v>40</v>
      </c>
      <c r="B3" t="s">
        <v>39</v>
      </c>
      <c r="C3" t="s">
        <v>38</v>
      </c>
      <c r="D3" t="s">
        <v>37</v>
      </c>
      <c r="E3" t="s">
        <v>36</v>
      </c>
      <c r="F3" t="s">
        <v>111</v>
      </c>
    </row>
    <row r="4" spans="1:6" ht="19" x14ac:dyDescent="0.25">
      <c r="A4" s="2" t="s">
        <v>120</v>
      </c>
      <c r="B4" s="2" t="s">
        <v>140</v>
      </c>
      <c r="D4" s="2"/>
      <c r="F4" s="2"/>
    </row>
    <row r="5" spans="1:6" ht="19" x14ac:dyDescent="0.25">
      <c r="A5" s="2" t="s">
        <v>121</v>
      </c>
      <c r="B5" s="2" t="s">
        <v>144</v>
      </c>
      <c r="C5" s="2" t="s">
        <v>156</v>
      </c>
      <c r="D5" s="2" t="s">
        <v>166</v>
      </c>
      <c r="E5" s="2" t="s">
        <v>181</v>
      </c>
      <c r="F5" s="2"/>
    </row>
    <row r="6" spans="1:6" ht="19" x14ac:dyDescent="0.25">
      <c r="A6" s="2" t="s">
        <v>122</v>
      </c>
      <c r="B6" s="2" t="s">
        <v>143</v>
      </c>
      <c r="C6" s="2" t="s">
        <v>155</v>
      </c>
      <c r="D6" s="2" t="s">
        <v>165</v>
      </c>
      <c r="E6" s="2" t="s">
        <v>178</v>
      </c>
      <c r="F6" s="2"/>
    </row>
    <row r="7" spans="1:6" ht="19" x14ac:dyDescent="0.25">
      <c r="A7" s="2" t="s">
        <v>123</v>
      </c>
      <c r="B7" s="2" t="s">
        <v>152</v>
      </c>
      <c r="F7" s="2"/>
    </row>
    <row r="8" spans="1:6" ht="19" x14ac:dyDescent="0.25">
      <c r="A8" s="2" t="s">
        <v>124</v>
      </c>
      <c r="B8" s="2" t="s">
        <v>150</v>
      </c>
      <c r="C8" s="2" t="s">
        <v>159</v>
      </c>
      <c r="D8" s="2" t="s">
        <v>167</v>
      </c>
      <c r="E8" s="2" t="s">
        <v>180</v>
      </c>
      <c r="F8" s="2"/>
    </row>
    <row r="9" spans="1:6" ht="19" x14ac:dyDescent="0.25">
      <c r="A9" s="2" t="s">
        <v>125</v>
      </c>
      <c r="B9" s="2" t="s">
        <v>141</v>
      </c>
      <c r="F9" s="2"/>
    </row>
    <row r="10" spans="1:6" ht="19" x14ac:dyDescent="0.25">
      <c r="A10" s="2" t="s">
        <v>126</v>
      </c>
      <c r="F10" s="2"/>
    </row>
    <row r="11" spans="1:6" ht="19" x14ac:dyDescent="0.25">
      <c r="A11" s="2" t="s">
        <v>127</v>
      </c>
      <c r="B11" s="2" t="s">
        <v>142</v>
      </c>
      <c r="C11" s="2" t="s">
        <v>154</v>
      </c>
      <c r="D11" s="2" t="s">
        <v>168</v>
      </c>
      <c r="E11" s="2" t="s">
        <v>179</v>
      </c>
      <c r="F11" s="2"/>
    </row>
    <row r="12" spans="1:6" ht="19" x14ac:dyDescent="0.25">
      <c r="A12" s="2" t="s">
        <v>128</v>
      </c>
      <c r="B12" s="2" t="s">
        <v>153</v>
      </c>
    </row>
    <row r="13" spans="1:6" ht="19" x14ac:dyDescent="0.25">
      <c r="A13" s="2" t="s">
        <v>129</v>
      </c>
      <c r="B13" s="2" t="s">
        <v>147</v>
      </c>
    </row>
    <row r="14" spans="1:6" ht="19" x14ac:dyDescent="0.25">
      <c r="A14" s="2" t="s">
        <v>130</v>
      </c>
      <c r="B14" s="2" t="s">
        <v>149</v>
      </c>
    </row>
    <row r="15" spans="1:6" ht="19" x14ac:dyDescent="0.25">
      <c r="A15" s="2" t="s">
        <v>131</v>
      </c>
    </row>
    <row r="16" spans="1:6" ht="19" x14ac:dyDescent="0.25">
      <c r="A16" s="2" t="s">
        <v>132</v>
      </c>
    </row>
    <row r="17" spans="1:5" ht="19" x14ac:dyDescent="0.25">
      <c r="A17" s="2" t="s">
        <v>133</v>
      </c>
    </row>
    <row r="18" spans="1:5" ht="19" x14ac:dyDescent="0.25">
      <c r="A18" s="2" t="s">
        <v>134</v>
      </c>
      <c r="C18" s="2" t="s">
        <v>157</v>
      </c>
      <c r="D18" s="2" t="s">
        <v>170</v>
      </c>
      <c r="E18" s="2" t="s">
        <v>184</v>
      </c>
    </row>
    <row r="19" spans="1:5" ht="19" x14ac:dyDescent="0.25">
      <c r="A19" s="2" t="s">
        <v>135</v>
      </c>
      <c r="C19" s="2" t="s">
        <v>160</v>
      </c>
      <c r="D19" s="2" t="s">
        <v>173</v>
      </c>
      <c r="E19" s="2" t="s">
        <v>185</v>
      </c>
    </row>
    <row r="20" spans="1:5" ht="19" x14ac:dyDescent="0.25">
      <c r="A20" s="2" t="s">
        <v>136</v>
      </c>
      <c r="C20" s="2" t="s">
        <v>163</v>
      </c>
      <c r="D20" s="2" t="s">
        <v>169</v>
      </c>
      <c r="E20" s="2" t="s">
        <v>182</v>
      </c>
    </row>
    <row r="21" spans="1:5" ht="19" x14ac:dyDescent="0.25">
      <c r="A21" s="2" t="s">
        <v>137</v>
      </c>
      <c r="C21" s="2" t="s">
        <v>162</v>
      </c>
      <c r="D21" s="2" t="s">
        <v>172</v>
      </c>
      <c r="E21" s="2" t="s">
        <v>186</v>
      </c>
    </row>
    <row r="22" spans="1:5" ht="19" x14ac:dyDescent="0.25">
      <c r="A22" s="2" t="s">
        <v>138</v>
      </c>
      <c r="C22" s="2" t="s">
        <v>164</v>
      </c>
      <c r="D22" s="2" t="s">
        <v>175</v>
      </c>
      <c r="E22" s="2" t="s">
        <v>187</v>
      </c>
    </row>
    <row r="23" spans="1:5" ht="19" x14ac:dyDescent="0.25">
      <c r="A23" s="2" t="s">
        <v>139</v>
      </c>
    </row>
    <row r="24" spans="1:5" ht="19" x14ac:dyDescent="0.25">
      <c r="B24" s="2" t="s">
        <v>145</v>
      </c>
    </row>
    <row r="25" spans="1:5" ht="19" x14ac:dyDescent="0.25">
      <c r="B25" s="2" t="s">
        <v>146</v>
      </c>
    </row>
    <row r="26" spans="1:5" ht="19" x14ac:dyDescent="0.25">
      <c r="B26" s="2" t="s">
        <v>148</v>
      </c>
    </row>
    <row r="27" spans="1:5" ht="19" x14ac:dyDescent="0.25">
      <c r="B27" s="2" t="s">
        <v>151</v>
      </c>
    </row>
    <row r="28" spans="1:5" ht="19" x14ac:dyDescent="0.25">
      <c r="C28" s="2" t="s">
        <v>158</v>
      </c>
      <c r="D28" s="2" t="s">
        <v>171</v>
      </c>
      <c r="E28" s="2" t="s">
        <v>183</v>
      </c>
    </row>
    <row r="29" spans="1:5" ht="19" x14ac:dyDescent="0.25">
      <c r="C29" s="2" t="s">
        <v>161</v>
      </c>
      <c r="D29" s="2" t="s">
        <v>174</v>
      </c>
    </row>
    <row r="30" spans="1:5" ht="19" x14ac:dyDescent="0.25">
      <c r="D30" s="2" t="s">
        <v>176</v>
      </c>
    </row>
    <row r="31" spans="1:5" ht="19" x14ac:dyDescent="0.25">
      <c r="D31" s="2" t="s">
        <v>177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DE4A4-00F2-744F-84BB-A9944246FD48}">
  <dimension ref="A1:A13"/>
  <sheetViews>
    <sheetView workbookViewId="0">
      <selection activeCell="A5" sqref="A5"/>
    </sheetView>
  </sheetViews>
  <sheetFormatPr baseColWidth="10" defaultRowHeight="14" x14ac:dyDescent="0.2"/>
  <cols>
    <col min="1" max="1" width="64.19921875" bestFit="1" customWidth="1"/>
  </cols>
  <sheetData>
    <row r="1" spans="1:1" ht="19" x14ac:dyDescent="0.25">
      <c r="A1" s="2" t="s">
        <v>88</v>
      </c>
    </row>
    <row r="2" spans="1:1" ht="19" x14ac:dyDescent="0.25">
      <c r="A2" s="2" t="s">
        <v>89</v>
      </c>
    </row>
    <row r="3" spans="1:1" ht="19" x14ac:dyDescent="0.25">
      <c r="A3" s="2" t="s">
        <v>90</v>
      </c>
    </row>
    <row r="4" spans="1:1" ht="19" x14ac:dyDescent="0.25">
      <c r="A4" s="2" t="s">
        <v>91</v>
      </c>
    </row>
    <row r="5" spans="1:1" ht="19" x14ac:dyDescent="0.25">
      <c r="A5" s="2" t="s">
        <v>92</v>
      </c>
    </row>
    <row r="6" spans="1:1" ht="19" x14ac:dyDescent="0.25">
      <c r="A6" s="2" t="s">
        <v>93</v>
      </c>
    </row>
    <row r="7" spans="1:1" ht="19" x14ac:dyDescent="0.25">
      <c r="A7" s="2" t="s">
        <v>94</v>
      </c>
    </row>
    <row r="8" spans="1:1" ht="19" x14ac:dyDescent="0.25">
      <c r="A8" s="2" t="s">
        <v>95</v>
      </c>
    </row>
    <row r="9" spans="1:1" ht="19" x14ac:dyDescent="0.25">
      <c r="A9" s="2" t="s">
        <v>96</v>
      </c>
    </row>
    <row r="10" spans="1:1" ht="19" x14ac:dyDescent="0.25">
      <c r="A10" s="2" t="s">
        <v>97</v>
      </c>
    </row>
    <row r="11" spans="1:1" ht="19" x14ac:dyDescent="0.25">
      <c r="A11" s="2" t="s">
        <v>98</v>
      </c>
    </row>
    <row r="12" spans="1:1" ht="19" x14ac:dyDescent="0.25">
      <c r="A12" s="2" t="s">
        <v>99</v>
      </c>
    </row>
    <row r="13" spans="1:1" ht="19" x14ac:dyDescent="0.25">
      <c r="A13" s="2" t="s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E241A-14CD-4445-9102-392B0AD91CD2}">
  <dimension ref="A4:E11"/>
  <sheetViews>
    <sheetView zoomScale="130" zoomScaleNormal="130" workbookViewId="0">
      <selection activeCell="E11" sqref="E11"/>
    </sheetView>
  </sheetViews>
  <sheetFormatPr baseColWidth="10" defaultRowHeight="14" x14ac:dyDescent="0.2"/>
  <cols>
    <col min="1" max="1" width="19" customWidth="1"/>
    <col min="2" max="2" width="24.59765625" customWidth="1"/>
    <col min="5" max="5" width="17.796875" bestFit="1" customWidth="1"/>
  </cols>
  <sheetData>
    <row r="4" spans="1:5" x14ac:dyDescent="0.2">
      <c r="A4" t="s">
        <v>106</v>
      </c>
      <c r="B4" t="s">
        <v>101</v>
      </c>
      <c r="C4" t="s">
        <v>102</v>
      </c>
      <c r="D4" t="s">
        <v>103</v>
      </c>
      <c r="E4" t="s">
        <v>104</v>
      </c>
    </row>
    <row r="5" spans="1:5" x14ac:dyDescent="0.2">
      <c r="A5" t="s">
        <v>106</v>
      </c>
      <c r="B5" t="s">
        <v>105</v>
      </c>
      <c r="C5" t="s">
        <v>102</v>
      </c>
      <c r="D5" t="s">
        <v>103</v>
      </c>
      <c r="E5" t="s">
        <v>104</v>
      </c>
    </row>
    <row r="7" spans="1:5" x14ac:dyDescent="0.2">
      <c r="A7" t="s">
        <v>107</v>
      </c>
      <c r="B7" t="s">
        <v>101</v>
      </c>
      <c r="C7" t="s">
        <v>102</v>
      </c>
      <c r="D7" t="s">
        <v>103</v>
      </c>
      <c r="E7" t="s">
        <v>104</v>
      </c>
    </row>
    <row r="8" spans="1:5" x14ac:dyDescent="0.2">
      <c r="A8" t="s">
        <v>107</v>
      </c>
      <c r="B8" t="s">
        <v>105</v>
      </c>
      <c r="C8" t="s">
        <v>102</v>
      </c>
      <c r="D8" t="s">
        <v>103</v>
      </c>
      <c r="E8" t="s">
        <v>104</v>
      </c>
    </row>
    <row r="10" spans="1:5" x14ac:dyDescent="0.2">
      <c r="A10" t="s">
        <v>108</v>
      </c>
      <c r="B10" t="s">
        <v>101</v>
      </c>
      <c r="C10" t="s">
        <v>109</v>
      </c>
      <c r="D10" t="s">
        <v>110</v>
      </c>
    </row>
    <row r="11" spans="1:5" x14ac:dyDescent="0.2">
      <c r="A11" t="s">
        <v>108</v>
      </c>
      <c r="B11" t="s">
        <v>105</v>
      </c>
      <c r="C11" t="s">
        <v>109</v>
      </c>
      <c r="D11" t="s">
        <v>110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5C6A1-97B9-5047-8980-AE26683E4818}">
  <dimension ref="A3:D20"/>
  <sheetViews>
    <sheetView topLeftCell="A2" zoomScale="140" zoomScaleNormal="140" workbookViewId="0">
      <selection activeCell="A22" sqref="A22"/>
    </sheetView>
  </sheetViews>
  <sheetFormatPr baseColWidth="10" defaultRowHeight="14" x14ac:dyDescent="0.2"/>
  <cols>
    <col min="1" max="1" width="29" customWidth="1"/>
    <col min="2" max="2" width="20.3984375" bestFit="1" customWidth="1"/>
    <col min="3" max="3" width="15.19921875" customWidth="1"/>
  </cols>
  <sheetData>
    <row r="3" spans="1:4" x14ac:dyDescent="0.2">
      <c r="A3" s="4" t="s">
        <v>12</v>
      </c>
      <c r="B3" s="10" t="s">
        <v>206</v>
      </c>
      <c r="C3" s="10" t="s">
        <v>207</v>
      </c>
      <c r="D3" s="10"/>
    </row>
    <row r="4" spans="1:4" x14ac:dyDescent="0.2">
      <c r="A4" t="s">
        <v>40</v>
      </c>
      <c r="B4">
        <v>145648</v>
      </c>
      <c r="C4">
        <v>3276</v>
      </c>
      <c r="D4" s="11">
        <f>C4/B4</f>
        <v>2.2492584862133364E-2</v>
      </c>
    </row>
    <row r="5" spans="1:4" x14ac:dyDescent="0.2">
      <c r="A5" t="s">
        <v>39</v>
      </c>
      <c r="B5">
        <v>102068</v>
      </c>
      <c r="C5">
        <v>73485</v>
      </c>
      <c r="D5" s="9">
        <f t="shared" ref="D5" si="0">C5/B5</f>
        <v>0.71996120233569783</v>
      </c>
    </row>
    <row r="7" spans="1:4" x14ac:dyDescent="0.2">
      <c r="A7" s="4" t="s">
        <v>18</v>
      </c>
    </row>
    <row r="8" spans="1:4" x14ac:dyDescent="0.2">
      <c r="A8" t="s">
        <v>40</v>
      </c>
      <c r="B8">
        <v>145648</v>
      </c>
      <c r="C8">
        <v>144852</v>
      </c>
      <c r="D8" s="9">
        <f t="shared" ref="D8:D12" si="1">C8/B8</f>
        <v>0.99453476875755242</v>
      </c>
    </row>
    <row r="9" spans="1:4" x14ac:dyDescent="0.2">
      <c r="A9" t="s">
        <v>39</v>
      </c>
      <c r="B9">
        <v>102068</v>
      </c>
      <c r="C9">
        <v>101996</v>
      </c>
      <c r="D9" s="9">
        <f t="shared" si="1"/>
        <v>0.99929458792177761</v>
      </c>
    </row>
    <row r="10" spans="1:4" x14ac:dyDescent="0.2">
      <c r="A10" t="s">
        <v>38</v>
      </c>
      <c r="B10">
        <v>16509</v>
      </c>
      <c r="C10">
        <v>4823</v>
      </c>
      <c r="D10" s="11">
        <f t="shared" si="1"/>
        <v>0.29214367920528195</v>
      </c>
    </row>
    <row r="11" spans="1:4" x14ac:dyDescent="0.2">
      <c r="A11" t="s">
        <v>37</v>
      </c>
      <c r="B11">
        <v>13194</v>
      </c>
      <c r="D11" s="11">
        <f t="shared" si="1"/>
        <v>0</v>
      </c>
    </row>
    <row r="12" spans="1:4" x14ac:dyDescent="0.2">
      <c r="A12" t="s">
        <v>36</v>
      </c>
      <c r="B12">
        <v>47529</v>
      </c>
      <c r="C12">
        <v>47529</v>
      </c>
      <c r="D12" s="9">
        <f t="shared" si="1"/>
        <v>1</v>
      </c>
    </row>
    <row r="15" spans="1:4" x14ac:dyDescent="0.2">
      <c r="A15" s="4" t="s">
        <v>32</v>
      </c>
    </row>
    <row r="16" spans="1:4" x14ac:dyDescent="0.2">
      <c r="A16" t="s">
        <v>40</v>
      </c>
      <c r="B16">
        <v>145648</v>
      </c>
      <c r="C16">
        <v>123008</v>
      </c>
      <c r="D16" s="9">
        <f t="shared" ref="D16:D20" si="2">C16/B16</f>
        <v>0.84455673953641652</v>
      </c>
    </row>
    <row r="17" spans="1:4" x14ac:dyDescent="0.2">
      <c r="A17" t="s">
        <v>39</v>
      </c>
      <c r="B17">
        <v>102068</v>
      </c>
      <c r="C17">
        <v>101543</v>
      </c>
      <c r="D17" s="9">
        <f t="shared" si="2"/>
        <v>0.99485637026296192</v>
      </c>
    </row>
    <row r="18" spans="1:4" x14ac:dyDescent="0.2">
      <c r="A18" t="s">
        <v>38</v>
      </c>
      <c r="B18">
        <v>16509</v>
      </c>
      <c r="C18">
        <v>4294</v>
      </c>
      <c r="D18" s="11">
        <f t="shared" si="2"/>
        <v>0.26010055121448905</v>
      </c>
    </row>
    <row r="19" spans="1:4" x14ac:dyDescent="0.2">
      <c r="A19" t="s">
        <v>37</v>
      </c>
      <c r="B19">
        <v>13194</v>
      </c>
      <c r="C19">
        <v>13194</v>
      </c>
      <c r="D19" s="9">
        <f t="shared" si="2"/>
        <v>1</v>
      </c>
    </row>
    <row r="20" spans="1:4" x14ac:dyDescent="0.2">
      <c r="A20" t="s">
        <v>36</v>
      </c>
      <c r="B20">
        <v>47529</v>
      </c>
      <c r="C20">
        <v>47529</v>
      </c>
      <c r="D20" s="9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Column_Names</vt:lpstr>
      <vt:lpstr>DataFrames</vt:lpstr>
      <vt:lpstr>ad_platform</vt:lpstr>
      <vt:lpstr>ad_format</vt:lpstr>
      <vt:lpstr>creative_family</vt:lpstr>
      <vt:lpstr>Measures</vt:lpstr>
      <vt:lpstr>Missing_Values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dcterms:created xsi:type="dcterms:W3CDTF">2023-01-29T20:31:14Z</dcterms:created>
  <dcterms:modified xsi:type="dcterms:W3CDTF">2023-02-26T16:10:01Z</dcterms:modified>
</cp:coreProperties>
</file>