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ml.chartsha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C:\Users\Geayv\Desktop\Sparta\SP401 Dashboards and Drill-Down Analytics\"/>
    </mc:Choice>
  </mc:AlternateContent>
  <xr:revisionPtr revIDLastSave="0" documentId="13_ncr:1_{99DF9BBA-2FD0-455A-8981-9A96BBD18739}" xr6:coauthVersionLast="47" xr6:coauthVersionMax="47" xr10:uidLastSave="{00000000-0000-0000-0000-000000000000}"/>
  <bookViews>
    <workbookView xWindow="-120" yWindow="-120" windowWidth="20730" windowHeight="11040" tabRatio="794" firstSheet="1" activeTab="2" xr2:uid="{D6B2FCCB-2D07-446D-BDFD-23C8269041FC}"/>
  </bookViews>
  <sheets>
    <sheet name="QRCode_Marketing" sheetId="1" state="hidden" r:id="rId1"/>
    <sheet name="QRCode_Marketing Original" sheetId="8" r:id="rId2"/>
    <sheet name="Dashboard" sheetId="5" r:id="rId3"/>
    <sheet name="Drill-Downs" sheetId="4" r:id="rId4"/>
    <sheet name="Reference" sheetId="3" r:id="rId5"/>
  </sheets>
  <definedNames>
    <definedName name="_AMO_UniqueIdentifier" hidden="1">"'38706540-5f39-469d-a324-0d247cc76460'"</definedName>
    <definedName name="_xlcn.WorksheetConnection_Dashboard–BaguioG.xlsxTable21" hidden="1">Table2[]</definedName>
    <definedName name="_xlcn.WorksheetConnection_Dashboard–BaguioG.xlsxTable31" hidden="1">Table3</definedName>
    <definedName name="Slicer_Period">#N/A</definedName>
  </definedNames>
  <calcPr calcId="191029"/>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3" name="Table3" connection="WorksheetConnection_Dashboard – BaguioG.xlsx!Table3"/>
          <x15:modelTable id="Table2" name="Table2" connection="WorksheetConnection_Dashboard – BaguioG.xlsx!Table2"/>
        </x15:modelTables>
        <x15:extLst>
          <ext xmlns:x16="http://schemas.microsoft.com/office/spreadsheetml/2014/11/main" uri="{9835A34E-60A6-4A7C-AAB8-D5F71C897F49}">
            <x16:modelTimeGroupings>
              <x16:modelTimeGrouping tableName="Table2" columnName="Period" columnId="Period">
                <x16:calculatedTimeColumn columnName="Period (Month Index)" columnId="Period (Month Index)" contentType="monthsindex" isSelected="1"/>
                <x16:calculatedTimeColumn columnName="Period (Month)" columnId="Perio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3" i="3" l="1" a="1"/>
  <c r="A33" i="3" s="1"/>
  <c r="A19" i="3"/>
  <c r="A18" i="3"/>
  <c r="B17" i="3"/>
  <c r="E13" i="8"/>
  <c r="E12" i="8"/>
  <c r="E11" i="8"/>
  <c r="E10" i="8"/>
  <c r="E9" i="8"/>
  <c r="E8" i="8"/>
  <c r="E7" i="8"/>
  <c r="E6" i="8"/>
  <c r="E5" i="8"/>
  <c r="E4" i="8"/>
  <c r="E3" i="8"/>
  <c r="E2" i="8"/>
  <c r="E13" i="1"/>
  <c r="E12" i="1"/>
  <c r="E11" i="1"/>
  <c r="E10" i="1"/>
  <c r="E9" i="1"/>
  <c r="E8" i="1"/>
  <c r="E7" i="1"/>
  <c r="E6" i="1"/>
  <c r="E5" i="1"/>
  <c r="E4" i="1"/>
  <c r="E3" i="1"/>
  <c r="E2" i="1"/>
  <c r="E25" i="3"/>
  <c r="D25" i="3"/>
  <c r="C25" i="3"/>
  <c r="B25" i="3"/>
  <c r="A25" i="3"/>
  <c r="F19" i="3"/>
  <c r="F18" i="3"/>
  <c r="G17" i="3"/>
  <c r="D14" i="3"/>
  <c r="C14" i="3"/>
  <c r="A14" i="3"/>
  <c r="B14" i="3"/>
  <c r="G1" i="5"/>
  <c r="D1" i="5"/>
  <c r="M1" i="5"/>
  <c r="J1" i="5"/>
  <c r="D41" i="3" l="1"/>
  <c r="D43" i="3"/>
  <c r="D35" i="3"/>
  <c r="D42" i="3"/>
  <c r="D34" i="3"/>
  <c r="D39" i="3"/>
  <c r="D38" i="3"/>
  <c r="D33" i="3"/>
  <c r="D37" i="3"/>
  <c r="D40" i="3"/>
  <c r="D44" i="3"/>
  <c r="D36" i="3"/>
  <c r="C26" i="3"/>
  <c r="D26" i="3" s="1"/>
  <c r="E26" i="3" s="1"/>
  <c r="C27" i="3"/>
  <c r="D27" i="3" s="1"/>
  <c r="E27" i="3" s="1"/>
  <c r="C18" i="3"/>
  <c r="D18" i="3" s="1"/>
  <c r="D17" i="3"/>
  <c r="E17" i="3" s="1"/>
  <c r="C19" i="3"/>
  <c r="D19" i="3" s="1"/>
  <c r="B15" i="3"/>
  <c r="A15" i="3"/>
  <c r="C15" i="3"/>
  <c r="A47" i="3" l="1"/>
  <c r="B47" i="3" s="1"/>
  <c r="A48" i="3"/>
  <c r="B48" i="3" s="1"/>
  <c r="A30" i="3"/>
  <c r="A21" i="3"/>
  <c r="F47" i="3" l="1"/>
  <c r="G47" i="3" s="1"/>
  <c r="C47" i="3"/>
  <c r="D47" i="3" s="1"/>
  <c r="F48" i="3"/>
  <c r="G48" i="3" s="1"/>
  <c r="C48" i="3"/>
  <c r="D48" i="3" s="1"/>
  <c r="A50" i="3"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F8F60EA-A7D4-4B8C-96DF-BFC14CF9AB2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F91A92DC-379E-42FA-8FA6-EBE94C0AAE6B}" name="WorksheetConnection_Dashboard – BaguioG.xlsx!Table2" type="102" refreshedVersion="8" minRefreshableVersion="5">
    <extLst>
      <ext xmlns:x15="http://schemas.microsoft.com/office/spreadsheetml/2010/11/main" uri="{DE250136-89BD-433C-8126-D09CA5730AF9}">
        <x15:connection id="Table2" autoDelete="1">
          <x15:rangePr sourceName="_xlcn.WorksheetConnection_Dashboard–BaguioG.xlsxTable21"/>
        </x15:connection>
      </ext>
    </extLst>
  </connection>
  <connection id="3" xr16:uid="{AE044E38-7CA5-42DF-88E1-EB4204C77026}" name="WorksheetConnection_Dashboard – BaguioG.xlsx!Table3" type="102" refreshedVersion="8" minRefreshableVersion="5">
    <extLst>
      <ext xmlns:x15="http://schemas.microsoft.com/office/spreadsheetml/2010/11/main" uri="{DE250136-89BD-433C-8126-D09CA5730AF9}">
        <x15:connection id="Table3">
          <x15:rangePr sourceName="_xlcn.WorksheetConnection_Dashboard–BaguioG.xlsxTable3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<sst xmlns="http://schemas.openxmlformats.org/spreadsheetml/2006/main" count="199" uniqueCount="66">
  <si>
    <t>Period</t>
  </si>
  <si>
    <t># of Scans (Actual)</t>
  </si>
  <si>
    <t># of Scans (Goal)</t>
  </si>
  <si>
    <t># of Impressions</t>
  </si>
  <si>
    <t>Scan Through Rate (Actual)</t>
  </si>
  <si>
    <t>Scan Through Rate (Goal)</t>
  </si>
  <si>
    <t>Conversions from QR Landing Pages (Actual)</t>
  </si>
  <si>
    <t># of Scans</t>
  </si>
  <si>
    <t>Ad Location</t>
  </si>
  <si>
    <t>Conversions</t>
  </si>
  <si>
    <t>Landing Page</t>
  </si>
  <si>
    <t>Billboard</t>
  </si>
  <si>
    <t>Landing Page #1</t>
  </si>
  <si>
    <t>Tradeshow</t>
  </si>
  <si>
    <t>Landing Page #2</t>
  </si>
  <si>
    <t>Product Packaging</t>
  </si>
  <si>
    <t>Landing Page #3</t>
  </si>
  <si>
    <t>In Store Display</t>
  </si>
  <si>
    <t>Magazine Ad</t>
  </si>
  <si>
    <t>Newspaper Ad</t>
  </si>
  <si>
    <t>Row Labels</t>
  </si>
  <si>
    <t>Grand Total</t>
  </si>
  <si>
    <t>#194365</t>
  </si>
  <si>
    <t>#fe9e16</t>
  </si>
  <si>
    <t>#e6e9ef</t>
  </si>
  <si>
    <t>#ca7414</t>
  </si>
  <si>
    <t>#0a3152</t>
  </si>
  <si>
    <t>#225885</t>
  </si>
  <si>
    <t>#092d52</t>
  </si>
  <si>
    <t>Sum of # of Scans (Actual)</t>
  </si>
  <si>
    <t>Sum of Scan Through Rate (Actual)</t>
  </si>
  <si>
    <t>Sum of # of Impressions</t>
  </si>
  <si>
    <t>Sum of Conversions from QR Landing Pages (Actual)</t>
  </si>
  <si>
    <t xml:space="preserve"> Billboards</t>
  </si>
  <si>
    <t xml:space="preserve"> Tradeshows</t>
  </si>
  <si>
    <t>Products Packaging</t>
  </si>
  <si>
    <t>In Store Displays</t>
  </si>
  <si>
    <t>Magazine Ads</t>
  </si>
  <si>
    <t>Scan Through Rates (Goal)</t>
  </si>
  <si>
    <t>Scan Through Rates (Actual)</t>
  </si>
  <si>
    <t>Sum of Landing Page #1</t>
  </si>
  <si>
    <t>Sum of Landing Page #2</t>
  </si>
  <si>
    <t>Sum of Landing Page #3</t>
  </si>
  <si>
    <t>Total QR Scans</t>
  </si>
  <si>
    <t>Ad Locations</t>
  </si>
  <si>
    <t>YTD Scan comparison (Actual vs Goal)</t>
  </si>
  <si>
    <t>KPIs</t>
  </si>
  <si>
    <t>Landing Page Summary</t>
  </si>
  <si>
    <t>Landing Page Scans</t>
  </si>
  <si>
    <t>For insights:</t>
  </si>
  <si>
    <t xml:space="preserve"> contributes </t>
  </si>
  <si>
    <t xml:space="preserve"> or </t>
  </si>
  <si>
    <t xml:space="preserve"> no. of scans, </t>
  </si>
  <si>
    <t xml:space="preserve"> has </t>
  </si>
  <si>
    <t xml:space="preserve"> no. of scans, and </t>
  </si>
  <si>
    <t xml:space="preserve">contributes </t>
  </si>
  <si>
    <t xml:space="preserve"> no. of scans.</t>
  </si>
  <si>
    <t xml:space="preserve">➤ For the month selected, </t>
  </si>
  <si>
    <t>Ad Locaion Summary</t>
  </si>
  <si>
    <t xml:space="preserve"> generates the lowest.</t>
  </si>
  <si>
    <t xml:space="preserve">➤ Scans that originated from </t>
  </si>
  <si>
    <t>YTD Scan comparison (Actual vs Goal) Summary</t>
  </si>
  <si>
    <t xml:space="preserve">, with </t>
  </si>
  <si>
    <t xml:space="preserve">➤ The highest performance in terms of the actual scan vs goal scan is </t>
  </si>
  <si>
    <t xml:space="preserve"> performed the least of just </t>
  </si>
  <si>
    <t xml:space="preserve"> provides the highest number while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</si>
</sst>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 #,##0.00_-;\-* #,##0.00_-;_-* &quot;-&quot;??_-;_-@_-"/>
    <numFmt numFmtId="165" formatCode="_-* #,##0_-;\-* #,##0_-;_-* &quot;-&quot;??_-;_-@_-"/>
    <numFmt numFmtId="166" formatCode="0.0%"/>
    <numFmt numFmtId="167" formatCode="mmmm"/>
  </numFmts>
  <fonts count="10" x14ac:knownFonts="1">
    <font>
      <sz val="11"/>
      <color theme="1"/>
      <name val="Calibri"/>
      <family val="2"/>
      <scheme val="minor"/>
    </font>
    <font>
      <sz val="11"/>
      <color theme="1"/>
      <name val="Calibri"/>
      <family val="2"/>
      <scheme val="minor"/>
    </font>
    <font>
      <sz val="8"/>
      <name val="Calibri"/>
      <family val="2"/>
      <scheme val="minor"/>
    </font>
    <font>
      <b/>
      <sz val="11"/>
      <color theme="1"/>
      <name val="Calibri"/>
      <family val="2"/>
      <scheme val="minor"/>
    </font>
    <font>
      <sz val="11"/>
      <color rgb="FF194365"/>
      <name val="Calibri"/>
      <family val="2"/>
      <scheme val="minor"/>
    </font>
    <font>
      <sz val="11"/>
      <color rgb="FFE6E9EF"/>
      <name val="Calibri"/>
      <family val="2"/>
      <scheme val="minor"/>
    </font>
    <font>
      <sz val="11"/>
      <color theme="0"/>
      <name val="Calibri"/>
      <family val="2"/>
      <scheme val="minor"/>
    </font>
    <font>
      <b/>
      <sz val="11"/>
      <color rgb="FF0A3152"/>
      <name val="Calibri"/>
      <family val="2"/>
      <scheme val="minor"/>
    </font>
    <font>
      <sz val="11"/>
      <color rgb="FFC00000"/>
      <name val="Calibri"/>
      <family val="2"/>
      <scheme val="minor"/>
    </font>
    <font>
      <sz val="11"/>
      <name val="Calibri"/>
      <family val="2"/>
      <scheme val="minor"/>
    </font>
  </fonts>
  <fills count="10">
    <fill>
      <patternFill patternType="none"/>
    </fill>
    <fill>
      <patternFill patternType="gray125"/>
    </fill>
    <fill>
      <patternFill patternType="solid">
        <fgColor theme="0"/>
        <bgColor indexed="64"/>
      </patternFill>
    </fill>
    <fill>
      <patternFill patternType="solid">
        <fgColor rgb="FF194365"/>
        <bgColor indexed="64"/>
      </patternFill>
    </fill>
    <fill>
      <patternFill patternType="solid">
        <fgColor rgb="FFFE9E16"/>
        <bgColor indexed="64"/>
      </patternFill>
    </fill>
    <fill>
      <patternFill patternType="solid">
        <fgColor rgb="FFE6E9EF"/>
        <bgColor indexed="64"/>
      </patternFill>
    </fill>
    <fill>
      <patternFill patternType="solid">
        <fgColor rgb="FFCA7414"/>
        <bgColor indexed="64"/>
      </patternFill>
    </fill>
    <fill>
      <patternFill patternType="solid">
        <fgColor rgb="FF0A3152"/>
        <bgColor indexed="64"/>
      </patternFill>
    </fill>
    <fill>
      <patternFill patternType="solid">
        <fgColor rgb="FF225885"/>
        <bgColor indexed="64"/>
      </patternFill>
    </fill>
    <fill>
      <patternFill patternType="solid">
        <fgColor rgb="FF092D52"/>
        <bgColor indexed="64"/>
      </patternFill>
    </fill>
  </fills>
  <borders count="1">
    <border>
      <left/>
      <right/>
      <top/>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52">
    <xf numFmtId="0" fontId="0" fillId="0" borderId="0" xfId="0"/>
    <xf numFmtId="9" fontId="0" fillId="0" borderId="0" xfId="2" applyFont="1" applyAlignment="1">
      <alignment horizontal="center" vertical="center" wrapText="1"/>
    </xf>
    <xf numFmtId="0" fontId="0" fillId="2" borderId="0" xfId="0" applyFill="1" applyAlignment="1">
      <alignment horizontal="center" vertical="center" wrapText="1"/>
    </xf>
    <xf numFmtId="17" fontId="0" fillId="0" borderId="0" xfId="2" applyNumberFormat="1" applyFont="1" applyAlignment="1">
      <alignment vertical="center" wrapText="1"/>
    </xf>
    <xf numFmtId="165" fontId="0" fillId="0" borderId="0" xfId="1" applyNumberFormat="1" applyFont="1" applyAlignment="1">
      <alignment vertical="center" wrapText="1"/>
    </xf>
    <xf numFmtId="166" fontId="0" fillId="0" borderId="0" xfId="2" applyNumberFormat="1" applyFont="1" applyAlignment="1">
      <alignment vertical="center" wrapText="1"/>
    </xf>
    <xf numFmtId="0" fontId="0" fillId="2" borderId="0" xfId="0" applyFill="1" applyAlignment="1">
      <alignment vertical="center" wrapText="1"/>
    </xf>
    <xf numFmtId="9" fontId="0" fillId="2" borderId="0" xfId="2" applyFont="1" applyFill="1" applyAlignment="1">
      <alignment horizontal="center" vertical="center" wrapText="1"/>
    </xf>
    <xf numFmtId="9" fontId="0" fillId="0" borderId="0" xfId="2" applyFont="1" applyAlignment="1">
      <alignment vertical="center" wrapText="1"/>
    </xf>
    <xf numFmtId="9" fontId="0" fillId="2" borderId="0" xfId="2" applyFont="1" applyFill="1" applyAlignment="1">
      <alignment vertical="center" wrapText="1"/>
    </xf>
    <xf numFmtId="0" fontId="0" fillId="0" borderId="0" xfId="0" pivotButton="1"/>
    <xf numFmtId="0" fontId="3" fillId="0" borderId="0" xfId="0" applyFont="1"/>
    <xf numFmtId="0" fontId="4" fillId="3" borderId="0" xfId="0" applyFont="1"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3" borderId="0" xfId="0" applyFill="1"/>
    <xf numFmtId="167" fontId="0" fillId="0" borderId="0" xfId="2" applyNumberFormat="1" applyFont="1" applyAlignment="1">
      <alignment vertical="center" wrapText="1"/>
    </xf>
    <xf numFmtId="0" fontId="0" fillId="0" borderId="0" xfId="0" pivotButton="1" applyAlignment="1">
      <alignment wrapText="1"/>
    </xf>
    <xf numFmtId="0" fontId="0" fillId="0" borderId="0" xfId="0" applyAlignment="1">
      <alignment wrapText="1"/>
    </xf>
    <xf numFmtId="0" fontId="0" fillId="0" borderId="0" xfId="0" applyAlignment="1">
      <alignment vertical="top" wrapText="1"/>
    </xf>
    <xf numFmtId="167" fontId="0" fillId="0" borderId="0" xfId="0" applyNumberFormat="1" applyAlignment="1">
      <alignment horizontal="left"/>
    </xf>
    <xf numFmtId="165" fontId="0" fillId="0" borderId="0" xfId="2" applyNumberFormat="1" applyFont="1" applyFill="1" applyAlignment="1">
      <alignment vertical="center" wrapText="1"/>
    </xf>
    <xf numFmtId="9" fontId="0" fillId="0" borderId="0" xfId="2" applyFont="1" applyFill="1" applyAlignment="1">
      <alignment horizontal="center" vertical="center" wrapText="1"/>
    </xf>
    <xf numFmtId="165" fontId="5" fillId="5" borderId="0" xfId="1" applyNumberFormat="1" applyFont="1" applyFill="1"/>
    <xf numFmtId="0" fontId="5" fillId="5" borderId="0" xfId="0" applyFont="1" applyFill="1"/>
    <xf numFmtId="10" fontId="5" fillId="5" borderId="0" xfId="2" applyNumberFormat="1" applyFont="1" applyFill="1"/>
    <xf numFmtId="10" fontId="0" fillId="0" borderId="0" xfId="0" applyNumberFormat="1"/>
    <xf numFmtId="9" fontId="0" fillId="0" borderId="0" xfId="2" applyFont="1"/>
    <xf numFmtId="10" fontId="0" fillId="0" borderId="0" xfId="2" applyNumberFormat="1" applyFont="1"/>
    <xf numFmtId="0" fontId="0" fillId="0" borderId="0" xfId="0" applyNumberFormat="1"/>
    <xf numFmtId="0" fontId="0" fillId="0" borderId="0" xfId="0" applyAlignment="1">
      <alignment vertical="center"/>
    </xf>
    <xf numFmtId="0" fontId="0" fillId="0" borderId="0" xfId="0" applyAlignment="1">
      <alignment horizontal="center" vertical="center"/>
    </xf>
    <xf numFmtId="0" fontId="3" fillId="0" borderId="0" xfId="0" applyFont="1" applyAlignment="1">
      <alignment vertical="center"/>
    </xf>
    <xf numFmtId="0" fontId="3" fillId="0" borderId="0" xfId="0" applyFont="1" applyAlignment="1">
      <alignment horizontal="center" vertical="center"/>
    </xf>
    <xf numFmtId="10" fontId="0" fillId="0" borderId="0" xfId="2" applyNumberFormat="1" applyFont="1" applyAlignment="1">
      <alignment horizontal="center"/>
    </xf>
    <xf numFmtId="10" fontId="0" fillId="0" borderId="0" xfId="0" applyNumberFormat="1" applyAlignment="1">
      <alignment horizontal="center"/>
    </xf>
    <xf numFmtId="0" fontId="7" fillId="0" borderId="0" xfId="0" applyFont="1" applyAlignment="1">
      <alignment vertical="center"/>
    </xf>
    <xf numFmtId="2" fontId="0" fillId="0" borderId="0" xfId="0" applyNumberFormat="1"/>
    <xf numFmtId="49" fontId="0" fillId="0" borderId="0" xfId="0" applyNumberFormat="1"/>
    <xf numFmtId="49" fontId="8" fillId="0" borderId="0" xfId="0" applyNumberFormat="1" applyFont="1"/>
    <xf numFmtId="0" fontId="0" fillId="0" borderId="0" xfId="0" applyAlignment="1">
      <alignment horizontal="left"/>
    </xf>
    <xf numFmtId="0" fontId="8" fillId="0" borderId="0" xfId="0" applyFont="1"/>
    <xf numFmtId="0" fontId="0" fillId="0" borderId="0" xfId="0" applyFill="1"/>
    <xf numFmtId="0" fontId="6" fillId="7" borderId="0" xfId="0" applyFont="1" applyFill="1"/>
    <xf numFmtId="167" fontId="0" fillId="0" borderId="0" xfId="0" applyNumberFormat="1"/>
    <xf numFmtId="49" fontId="8" fillId="0" borderId="0" xfId="2" applyNumberFormat="1" applyFont="1"/>
    <xf numFmtId="0" fontId="9" fillId="0" borderId="0" xfId="0" applyFont="1"/>
    <xf numFmtId="10" fontId="8" fillId="0" borderId="0" xfId="2" applyNumberFormat="1" applyFont="1"/>
  </cellXfs>
  <cellStyles count="3">
    <cellStyle name="Comma" xfId="1" builtinId="3"/>
    <cellStyle name="Normal" xfId="0" builtinId="0"/>
    <cellStyle name="Percent" xfId="2" builtinId="5"/>
  </cellStyles>
  <dxfs count="46">
    <dxf>
      <alignment wrapText="1"/>
    </dxf>
    <dxf>
      <alignment wrapText="1"/>
    </dxf>
    <dxf>
      <alignment wrapText="1"/>
    </dxf>
    <dxf>
      <alignment wrapText="1"/>
    </dxf>
    <dxf>
      <numFmt numFmtId="14" formatCode="0.00%"/>
    </dxf>
    <dxf>
      <numFmt numFmtId="14" formatCode="0.00%"/>
    </dxf>
    <dxf>
      <numFmt numFmtId="14" formatCode="0.0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5" formatCode="_-* #,##0_-;\-* #,##0_-;_-* &quot;-&quot;??_-;_-@_-"/>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22" formatCode="mmm\-yy"/>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rgb="FF000000"/>
          <bgColor auto="1"/>
        </patternFill>
      </fill>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center"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numFmt numFmtId="165" formatCode="_-* #,##0_-;\-* #,##0_-;_-* &quot;-&quot;??_-;_-@_-"/>
      <fill>
        <patternFill patternType="none">
          <fgColor indexed="64"/>
          <bgColor auto="1"/>
        </patternFill>
      </fill>
      <alignment horizontal="general" vertical="center" textRotation="0" wrapText="1" indent="0" justifyLastLine="0" shrinkToFit="0" readingOrder="0"/>
    </dxf>
    <dxf>
      <numFmt numFmtId="167" formatCode="mmmm"/>
      <fill>
        <patternFill patternType="none">
          <fgColor indexed="64"/>
          <bgColor auto="1"/>
        </patternFill>
      </fill>
      <alignment horizontal="general" vertical="center" textRotation="0" wrapText="1" indent="0" justifyLastLine="0" shrinkToFit="0" readingOrder="0"/>
    </dxf>
    <dxf>
      <fill>
        <patternFill patternType="none">
          <fgColor rgb="FF000000"/>
          <bgColor auto="1"/>
        </patternFill>
      </fill>
    </dxf>
    <dxf>
      <fill>
        <patternFill patternType="none">
          <fgColor indexed="64"/>
          <bgColor auto="1"/>
        </patternFill>
      </fill>
      <alignment horizontal="center" vertical="center" textRotation="0" wrapText="1" indent="0" justifyLastLine="0" shrinkToFit="0" readingOrder="0"/>
    </dxf>
    <dxf>
      <numFmt numFmtId="165" formatCode="_-* #,##0_-;\-* #,##0_-;_-* &quot;-&quot;??_-;_-@_-"/>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6" formatCode="0.0%"/>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6" formatCode="0.0%"/>
      <fill>
        <patternFill patternType="none">
          <fgColor indexed="64"/>
          <bgColor auto="1"/>
        </patternFill>
      </fill>
      <alignment horizontal="general" vertical="center" textRotation="0" wrapText="1" indent="0" justifyLastLine="0" shrinkToFit="0" readingOrder="0"/>
    </dxf>
    <dxf>
      <numFmt numFmtId="165" formatCode="_-* #,##0_-;\-* #,##0_-;_-* &quot;-&quot;??_-;_-@_-"/>
      <fill>
        <patternFill patternType="none">
          <fgColor indexed="64"/>
          <bgColor auto="1"/>
        </patternFill>
      </fill>
      <alignment horizontal="general" vertical="center" textRotation="0" wrapText="1" indent="0" justifyLastLine="0" shrinkToFit="0" readingOrder="0"/>
    </dxf>
    <dxf>
      <numFmt numFmtId="165" formatCode="_-* #,##0_-;\-* #,##0_-;_-* &quot;-&quot;??_-;_-@_-"/>
      <fill>
        <patternFill patternType="none">
          <fgColor indexed="64"/>
          <bgColor auto="1"/>
        </patternFill>
      </fill>
      <alignment horizontal="general" vertical="center" textRotation="0" wrapText="1" indent="0" justifyLastLine="0" shrinkToFit="0" readingOrder="0"/>
    </dxf>
    <dxf>
      <numFmt numFmtId="165" formatCode="_-* #,##0_-;\-* #,##0_-;_-* &quot;-&quot;??_-;_-@_-"/>
      <fill>
        <patternFill patternType="none">
          <fgColor indexed="64"/>
          <bgColor auto="1"/>
        </patternFill>
      </fill>
      <alignment horizontal="general" vertical="center" textRotation="0" wrapText="1" indent="0" justifyLastLine="0" shrinkToFit="0" readingOrder="0"/>
    </dxf>
    <dxf>
      <numFmt numFmtId="167" formatCode="mmmm"/>
      <fill>
        <patternFill patternType="none">
          <fgColor indexed="64"/>
          <bgColor auto="1"/>
        </patternFill>
      </fill>
      <alignment horizontal="general" vertical="center" textRotation="0" wrapText="1" indent="0" justifyLastLine="0" shrinkToFit="0" readingOrder="0"/>
    </dxf>
    <dxf>
      <fill>
        <patternFill patternType="none">
          <fgColor rgb="FF000000"/>
          <bgColor auto="1"/>
        </patternFill>
      </fill>
      <alignment horizontal="general" vertical="center" textRotation="0" wrapText="1" indent="0" justifyLastLine="0" shrinkToFit="0" readingOrder="0"/>
    </dxf>
    <dxf>
      <fill>
        <patternFill patternType="none">
          <fgColor indexed="64"/>
          <bgColor auto="1"/>
        </patternFill>
      </fill>
      <alignment horizontal="center" vertical="center" textRotation="0" wrapText="1" indent="0" justifyLastLine="0" shrinkToFit="0" readingOrder="0"/>
    </dxf>
    <dxf>
      <numFmt numFmtId="165" formatCode="_-* #,##0_-;\-* #,##0_-;_-* &quot;-&quot;??_-;_-@_-"/>
      <fill>
        <patternFill patternType="none">
          <fgColor indexed="64"/>
          <bgColor auto="1"/>
        </patternFill>
      </fill>
      <alignment horizontal="general" vertical="center" textRotation="0" wrapText="1" indent="0" justifyLastLine="0" shrinkToFit="0" readingOrder="0"/>
    </dxf>
    <dxf>
      <numFmt numFmtId="165" formatCode="_-* #,##0_-;\-* #,##0_-;_-* &quot;-&quot;??_-;_-@_-"/>
      <fill>
        <patternFill patternType="none">
          <fgColor indexed="64"/>
          <bgColor auto="1"/>
        </patternFill>
      </fill>
      <alignment horizontal="general" vertical="center" textRotation="0" wrapText="1" indent="0" justifyLastLine="0" shrinkToFit="0" readingOrder="0"/>
    </dxf>
    <dxf>
      <numFmt numFmtId="165" formatCode="_-* #,##0_-;\-* #,##0_-;_-* &quot;-&quot;??_-;_-@_-"/>
      <fill>
        <patternFill patternType="none">
          <fgColor indexed="64"/>
          <bgColor auto="1"/>
        </patternFill>
      </fill>
      <alignment horizontal="general"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numFmt numFmtId="165" formatCode="_-* #,##0_-;\-* #,##0_-;_-* &quot;-&quot;??_-;_-@_-"/>
      <fill>
        <patternFill patternType="none">
          <fgColor indexed="64"/>
          <bgColor auto="1"/>
        </patternFill>
      </fill>
      <alignment horizontal="general" vertical="center" textRotation="0" wrapText="1" indent="0" justifyLastLine="0" shrinkToFit="0" readingOrder="0"/>
    </dxf>
    <dxf>
      <numFmt numFmtId="165" formatCode="_-* #,##0_-;\-* #,##0_-;_-* &quot;-&quot;??_-;_-@_-"/>
      <fill>
        <patternFill patternType="none">
          <fgColor indexed="64"/>
          <bgColor auto="1"/>
        </patternFill>
      </fill>
      <alignment horizontal="general" vertical="center" textRotation="0" wrapText="1" indent="0" justifyLastLine="0" shrinkToFit="0" readingOrder="0"/>
    </dxf>
    <dxf>
      <numFmt numFmtId="165" formatCode="_-* #,##0_-;\-* #,##0_-;_-* &quot;-&quot;??_-;_-@_-"/>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6" formatCode="0.0%"/>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6" formatCode="0.0%"/>
      <fill>
        <patternFill patternType="none">
          <fgColor indexed="64"/>
          <bgColor auto="1"/>
        </patternFill>
      </fill>
      <alignment horizontal="general" vertical="center" textRotation="0" wrapText="1" indent="0" justifyLastLine="0" shrinkToFit="0" readingOrder="0"/>
    </dxf>
    <dxf>
      <numFmt numFmtId="165" formatCode="_-* #,##0_-;\-* #,##0_-;_-* &quot;-&quot;??_-;_-@_-"/>
      <fill>
        <patternFill patternType="none">
          <fgColor indexed="64"/>
          <bgColor auto="1"/>
        </patternFill>
      </fill>
      <alignment horizontal="general" vertical="center" textRotation="0" wrapText="1" indent="0" justifyLastLine="0" shrinkToFit="0" readingOrder="0"/>
    </dxf>
    <dxf>
      <numFmt numFmtId="165" formatCode="_-* #,##0_-;\-* #,##0_-;_-* &quot;-&quot;??_-;_-@_-"/>
      <fill>
        <patternFill patternType="none">
          <fgColor indexed="64"/>
          <bgColor auto="1"/>
        </patternFill>
      </fill>
      <alignment horizontal="general" vertical="center" textRotation="0" wrapText="1" indent="0" justifyLastLine="0" shrinkToFit="0" readingOrder="0"/>
    </dxf>
    <dxf>
      <numFmt numFmtId="165" formatCode="_-* #,##0_-;\-* #,##0_-;_-* &quot;-&quot;??_-;_-@_-"/>
      <fill>
        <patternFill patternType="none">
          <fgColor indexed="64"/>
          <bgColor auto="1"/>
        </patternFill>
      </fill>
      <alignment horizontal="general" vertical="center" textRotation="0" wrapText="1" indent="0" justifyLastLine="0" shrinkToFit="0" readingOrder="0"/>
    </dxf>
    <dxf>
      <numFmt numFmtId="167" formatCode="mmmm"/>
      <fill>
        <patternFill patternType="none">
          <fgColor indexed="64"/>
          <bgColor auto="1"/>
        </patternFill>
      </fill>
      <alignment horizontal="general"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fill>
        <patternFill patternType="none">
          <fgColor indexed="64"/>
          <bgColor auto="1"/>
        </patternFill>
      </fill>
      <alignment horizontal="center" vertical="center" textRotation="0" wrapText="1" indent="0" justifyLastLine="0" shrinkToFit="0" readingOrder="0"/>
    </dxf>
    <dxf>
      <font>
        <b/>
        <i val="0"/>
        <sz val="14"/>
        <color theme="0" tint="-4.9989318521683403E-2"/>
        <name val="Calibri Light"/>
        <family val="2"/>
        <scheme val="major"/>
      </font>
      <fill>
        <patternFill>
          <bgColor rgb="FF194365"/>
        </patternFill>
      </fill>
    </dxf>
    <dxf>
      <font>
        <sz val="13"/>
        <color theme="0" tint="-4.9989318521683403E-2"/>
        <name val="Calibri Light"/>
        <family val="2"/>
        <scheme val="major"/>
      </font>
      <fill>
        <patternFill>
          <fgColor rgb="FF194365"/>
          <bgColor rgb="FF194365"/>
        </patternFill>
      </fill>
    </dxf>
  </dxfs>
  <tableStyles count="1" defaultTableStyle="TableStyleMedium2" defaultPivotStyle="PivotStyleLight16">
    <tableStyle name="Slicer Style 1" pivot="0" table="0" count="5" xr9:uid="{4D50AE1D-562D-4881-8E09-4DC5D8F26D52}">
      <tableStyleElement type="wholeTable" dxfId="45"/>
      <tableStyleElement type="headerRow" dxfId="44"/>
    </tableStyle>
  </tableStyles>
  <colors>
    <mruColors>
      <color rgb="FFCA7414"/>
      <color rgb="FF0A3152"/>
      <color rgb="FF225885"/>
      <color rgb="FFFE9E16"/>
      <color rgb="FF194365"/>
      <color rgb="FFE6E9EF"/>
      <color rgb="FF092D52"/>
    </mruColors>
  </colors>
  <extLst>
    <ext xmlns:x14="http://schemas.microsoft.com/office/spreadsheetml/2009/9/main" uri="{46F421CA-312F-682f-3DD2-61675219B42D}">
      <x14:dxfs count="3">
        <dxf>
          <font>
            <b/>
            <i val="0"/>
            <color rgb="FF194365"/>
          </font>
          <fill>
            <gradientFill>
              <stop position="0">
                <color theme="4" tint="0.80001220740379042"/>
              </stop>
              <stop position="0.5">
                <color theme="0" tint="-5.0965910824915313E-2"/>
              </stop>
              <stop position="1">
                <color theme="4" tint="0.80001220740379042"/>
              </stop>
            </gradientFill>
          </fill>
        </dxf>
        <dxf>
          <font>
            <b/>
            <i val="0"/>
            <color rgb="FF194365"/>
          </font>
          <fill>
            <gradientFill>
              <stop position="0">
                <color theme="4" tint="0.80001220740379042"/>
              </stop>
              <stop position="0.5">
                <color theme="0" tint="-5.0965910824915313E-2"/>
              </stop>
              <stop position="1">
                <color theme="4" tint="0.80001220740379042"/>
              </stop>
            </gradientFill>
          </fill>
        </dxf>
        <dxf>
          <font>
            <b/>
            <i val="0"/>
            <color rgb="FF194365"/>
          </font>
          <fill>
            <gradientFill>
              <stop position="0">
                <color theme="4" tint="0.80001220740379042"/>
              </stop>
              <stop position="0.5">
                <color theme="0"/>
              </stop>
              <stop position="1">
                <color theme="4" tint="0.80001220740379042"/>
              </stop>
            </gradient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2"/>
            <x14:slicerStyleElement type="hoveredUn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powerPivotData" Target="model/item.data"/><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 BaguioG.xlsx]Drill-Downs!PivotTable10</c:name>
    <c:fmtId val="3"/>
  </c:pivotSource>
  <c:chart>
    <c:title>
      <c:tx>
        <c:rich>
          <a:bodyPr rot="0" spcFirstLastPara="1" vertOverflow="ellipsis" vert="horz" wrap="square" anchor="ctr" anchorCtr="1"/>
          <a:lstStyle/>
          <a:p>
            <a:pPr marL="0" indent="0" algn="l">
              <a:defRPr lang="en-US" sz="1300" b="1" i="0" u="none" strike="noStrike" kern="1200" baseline="0">
                <a:solidFill>
                  <a:schemeClr val="tx1">
                    <a:lumMod val="65000"/>
                    <a:lumOff val="35000"/>
                  </a:schemeClr>
                </a:solidFill>
                <a:latin typeface="+mn-lt"/>
                <a:ea typeface="+mn-ea"/>
                <a:cs typeface="+mn-cs"/>
              </a:defRPr>
            </a:pPr>
            <a:r>
              <a:rPr lang="en-US" sz="1300" b="1" i="0" u="none" strike="noStrike" kern="1200" baseline="0">
                <a:solidFill>
                  <a:schemeClr val="tx1">
                    <a:lumMod val="65000"/>
                    <a:lumOff val="35000"/>
                  </a:schemeClr>
                </a:solidFill>
                <a:latin typeface="+mn-lt"/>
                <a:ea typeface="+mn-ea"/>
                <a:cs typeface="+mn-cs"/>
              </a:rPr>
              <a:t>Number of Scans by Ad Location</a:t>
            </a:r>
          </a:p>
        </c:rich>
      </c:tx>
      <c:layout>
        <c:manualLayout>
          <c:xMode val="edge"/>
          <c:yMode val="edge"/>
          <c:x val="7.2861976590275629E-3"/>
          <c:y val="2.6897214217098942E-2"/>
        </c:manualLayout>
      </c:layout>
      <c:overlay val="0"/>
      <c:spPr>
        <a:noFill/>
        <a:ln>
          <a:noFill/>
        </a:ln>
        <a:effectLst/>
      </c:spPr>
      <c:txPr>
        <a:bodyPr rot="0" spcFirstLastPara="1" vertOverflow="ellipsis" vert="horz" wrap="square" anchor="ctr" anchorCtr="1"/>
        <a:lstStyle/>
        <a:p>
          <a:pPr marL="0" indent="0" algn="l">
            <a:defRPr lang="en-US" sz="13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FE9E1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5243832472748137E-2"/>
          <c:y val="0.12115273775216139"/>
          <c:w val="0.94951233505450372"/>
          <c:h val="0.69796969903257766"/>
        </c:manualLayout>
      </c:layout>
      <c:barChart>
        <c:barDir val="col"/>
        <c:grouping val="clustered"/>
        <c:varyColors val="0"/>
        <c:ser>
          <c:idx val="0"/>
          <c:order val="0"/>
          <c:tx>
            <c:strRef>
              <c:f>'Drill-Downs'!$H$2</c:f>
              <c:strCache>
                <c:ptCount val="1"/>
                <c:pt idx="0">
                  <c:v> Billboards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'Drill-Downs'!$G$3:$G$4</c:f>
              <c:strCache>
                <c:ptCount val="1"/>
                <c:pt idx="0">
                  <c:v>April</c:v>
                </c:pt>
              </c:strCache>
            </c:strRef>
          </c:cat>
          <c:val>
            <c:numRef>
              <c:f>'Drill-Downs'!$H$3:$H$4</c:f>
              <c:numCache>
                <c:formatCode>General</c:formatCode>
                <c:ptCount val="1"/>
                <c:pt idx="0">
                  <c:v>112</c:v>
                </c:pt>
              </c:numCache>
            </c:numRef>
          </c:val>
          <c:extLst>
            <c:ext xmlns:c16="http://schemas.microsoft.com/office/drawing/2014/chart" uri="{C3380CC4-5D6E-409C-BE32-E72D297353CC}">
              <c16:uniqueId val="{00000000-2243-4C4C-99FE-97FFBBE310AF}"/>
            </c:ext>
          </c:extLst>
        </c:ser>
        <c:ser>
          <c:idx val="1"/>
          <c:order val="1"/>
          <c:tx>
            <c:strRef>
              <c:f>'Drill-Downs'!$I$2</c:f>
              <c:strCache>
                <c:ptCount val="1"/>
                <c:pt idx="0">
                  <c:v> Tradeshows</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'Drill-Downs'!$G$3:$G$4</c:f>
              <c:strCache>
                <c:ptCount val="1"/>
                <c:pt idx="0">
                  <c:v>April</c:v>
                </c:pt>
              </c:strCache>
            </c:strRef>
          </c:cat>
          <c:val>
            <c:numRef>
              <c:f>'Drill-Downs'!$I$3:$I$4</c:f>
              <c:numCache>
                <c:formatCode>General</c:formatCode>
                <c:ptCount val="1"/>
                <c:pt idx="0">
                  <c:v>801</c:v>
                </c:pt>
              </c:numCache>
            </c:numRef>
          </c:val>
          <c:extLst>
            <c:ext xmlns:c16="http://schemas.microsoft.com/office/drawing/2014/chart" uri="{C3380CC4-5D6E-409C-BE32-E72D297353CC}">
              <c16:uniqueId val="{00000001-2243-4C4C-99FE-97FFBBE310AF}"/>
            </c:ext>
          </c:extLst>
        </c:ser>
        <c:ser>
          <c:idx val="2"/>
          <c:order val="2"/>
          <c:tx>
            <c:strRef>
              <c:f>'Drill-Downs'!$J$2</c:f>
              <c:strCache>
                <c:ptCount val="1"/>
                <c:pt idx="0">
                  <c:v>Products Packaging</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'Drill-Downs'!$G$3:$G$4</c:f>
              <c:strCache>
                <c:ptCount val="1"/>
                <c:pt idx="0">
                  <c:v>April</c:v>
                </c:pt>
              </c:strCache>
            </c:strRef>
          </c:cat>
          <c:val>
            <c:numRef>
              <c:f>'Drill-Downs'!$J$3:$J$4</c:f>
              <c:numCache>
                <c:formatCode>General</c:formatCode>
                <c:ptCount val="1"/>
                <c:pt idx="0">
                  <c:v>580</c:v>
                </c:pt>
              </c:numCache>
            </c:numRef>
          </c:val>
          <c:extLst>
            <c:ext xmlns:c16="http://schemas.microsoft.com/office/drawing/2014/chart" uri="{C3380CC4-5D6E-409C-BE32-E72D297353CC}">
              <c16:uniqueId val="{00000002-2243-4C4C-99FE-97FFBBE310AF}"/>
            </c:ext>
          </c:extLst>
        </c:ser>
        <c:ser>
          <c:idx val="3"/>
          <c:order val="3"/>
          <c:tx>
            <c:strRef>
              <c:f>'Drill-Downs'!$K$2</c:f>
              <c:strCache>
                <c:ptCount val="1"/>
                <c:pt idx="0">
                  <c:v>In Store Displays</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'Drill-Downs'!$G$3:$G$4</c:f>
              <c:strCache>
                <c:ptCount val="1"/>
                <c:pt idx="0">
                  <c:v>April</c:v>
                </c:pt>
              </c:strCache>
            </c:strRef>
          </c:cat>
          <c:val>
            <c:numRef>
              <c:f>'Drill-Downs'!$K$3:$K$4</c:f>
              <c:numCache>
                <c:formatCode>General</c:formatCode>
                <c:ptCount val="1"/>
                <c:pt idx="0">
                  <c:v>280</c:v>
                </c:pt>
              </c:numCache>
            </c:numRef>
          </c:val>
          <c:extLst>
            <c:ext xmlns:c16="http://schemas.microsoft.com/office/drawing/2014/chart" uri="{C3380CC4-5D6E-409C-BE32-E72D297353CC}">
              <c16:uniqueId val="{00000003-2243-4C4C-99FE-97FFBBE310AF}"/>
            </c:ext>
          </c:extLst>
        </c:ser>
        <c:ser>
          <c:idx val="4"/>
          <c:order val="4"/>
          <c:tx>
            <c:strRef>
              <c:f>'Drill-Downs'!$L$2</c:f>
              <c:strCache>
                <c:ptCount val="1"/>
                <c:pt idx="0">
                  <c:v>Magazine Ads</c:v>
                </c:pt>
              </c:strCache>
            </c:strRef>
          </c:tx>
          <c:spPr>
            <a:solidFill>
              <a:srgbClr val="FE9E1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'Drill-Downs'!$G$3:$G$4</c:f>
              <c:strCache>
                <c:ptCount val="1"/>
                <c:pt idx="0">
                  <c:v>April</c:v>
                </c:pt>
              </c:strCache>
            </c:strRef>
          </c:cat>
          <c:val>
            <c:numRef>
              <c:f>'Drill-Downs'!$L$3:$L$4</c:f>
              <c:numCache>
                <c:formatCode>General</c:formatCode>
                <c:ptCount val="1"/>
                <c:pt idx="0">
                  <c:v>1250</c:v>
                </c:pt>
              </c:numCache>
            </c:numRef>
          </c:val>
          <c:extLst>
            <c:ext xmlns:c16="http://schemas.microsoft.com/office/drawing/2014/chart" uri="{C3380CC4-5D6E-409C-BE32-E72D297353CC}">
              <c16:uniqueId val="{00000004-2243-4C4C-99FE-97FFBBE310AF}"/>
            </c:ext>
          </c:extLst>
        </c:ser>
        <c:dLbls>
          <c:dLblPos val="outEnd"/>
          <c:showLegendKey val="0"/>
          <c:showVal val="1"/>
          <c:showCatName val="0"/>
          <c:showSerName val="0"/>
          <c:showPercent val="0"/>
          <c:showBubbleSize val="0"/>
        </c:dLbls>
        <c:gapWidth val="100"/>
        <c:overlap val="-24"/>
        <c:axId val="989446592"/>
        <c:axId val="1337244192"/>
      </c:barChart>
      <c:catAx>
        <c:axId val="98944659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37244192"/>
        <c:crosses val="autoZero"/>
        <c:auto val="1"/>
        <c:lblAlgn val="ctr"/>
        <c:lblOffset val="100"/>
        <c:noMultiLvlLbl val="0"/>
      </c:catAx>
      <c:valAx>
        <c:axId val="1337244192"/>
        <c:scaling>
          <c:orientation val="minMax"/>
        </c:scaling>
        <c:delete val="1"/>
        <c:axPos val="l"/>
        <c:numFmt formatCode="General" sourceLinked="1"/>
        <c:majorTickMark val="none"/>
        <c:minorTickMark val="none"/>
        <c:tickLblPos val="nextTo"/>
        <c:crossAx val="989446592"/>
        <c:crosses val="autoZero"/>
        <c:crossBetween val="between"/>
      </c:valAx>
      <c:spPr>
        <a:noFill/>
        <a:ln>
          <a:noFill/>
        </a:ln>
        <a:effectLst/>
      </c:spPr>
    </c:plotArea>
    <c:legend>
      <c:legendPos val="b"/>
      <c:layout>
        <c:manualLayout>
          <c:xMode val="edge"/>
          <c:yMode val="edge"/>
          <c:x val="4.9999954824923996E-2"/>
          <c:y val="0.89673345586844877"/>
          <c:w val="0.89999983875738554"/>
          <c:h val="6.4841952392838506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a:outerShdw blurRad="152400" dist="76200" dir="2700000" sx="101000" sy="101000" algn="tl" rotWithShape="0">
        <a:schemeClr val="bg2">
          <a:lumMod val="25000"/>
          <a:alpha val="25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 BaguioG.xlsx]Drill-Downs!PivotTable12</c:name>
    <c:fmtId val="18"/>
  </c:pivotSource>
  <c:chart>
    <c:title>
      <c:tx>
        <c:rich>
          <a:bodyPr rot="0" spcFirstLastPara="1" vertOverflow="ellipsis" vert="horz" wrap="square" anchor="ctr" anchorCtr="1"/>
          <a:lstStyle/>
          <a:p>
            <a:pPr marL="0" indent="0" algn="l" rtl="0">
              <a:defRPr lang="en-US" sz="1300" b="1" i="0" u="none" strike="noStrike" kern="1200" baseline="0">
                <a:solidFill>
                  <a:schemeClr val="tx1">
                    <a:lumMod val="65000"/>
                    <a:lumOff val="35000"/>
                  </a:schemeClr>
                </a:solidFill>
                <a:latin typeface="+mn-lt"/>
                <a:ea typeface="+mn-ea"/>
                <a:cs typeface="+mn-cs"/>
              </a:defRPr>
            </a:pPr>
            <a:r>
              <a:rPr lang="en-US" sz="1300" b="1" i="0" u="none" strike="noStrike" kern="1200" baseline="0">
                <a:solidFill>
                  <a:schemeClr val="tx1">
                    <a:lumMod val="65000"/>
                    <a:lumOff val="35000"/>
                  </a:schemeClr>
                </a:solidFill>
                <a:latin typeface="+mn-lt"/>
                <a:ea typeface="+mn-ea"/>
                <a:cs typeface="+mn-cs"/>
              </a:rPr>
              <a:t>2016 Scan Trough Rates Actual vs. Goal</a:t>
            </a:r>
          </a:p>
        </c:rich>
      </c:tx>
      <c:layout>
        <c:manualLayout>
          <c:xMode val="edge"/>
          <c:yMode val="edge"/>
          <c:x val="1.7149346961953436E-2"/>
          <c:y val="2.8571428571428571E-2"/>
        </c:manualLayout>
      </c:layout>
      <c:overlay val="0"/>
      <c:spPr>
        <a:noFill/>
        <a:ln>
          <a:noFill/>
        </a:ln>
        <a:effectLst/>
      </c:spPr>
      <c:txPr>
        <a:bodyPr rot="0" spcFirstLastPara="1" vertOverflow="ellipsis" vert="horz" wrap="square" anchor="ctr" anchorCtr="1"/>
        <a:lstStyle/>
        <a:p>
          <a:pPr marL="0" indent="0" algn="l" rtl="0">
            <a:defRPr lang="en-US" sz="13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E9E16"/>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34925" cap="rnd">
            <a:solidFill>
              <a:srgbClr val="225885"/>
            </a:solidFill>
            <a:round/>
          </a:ln>
          <a:effectLst/>
        </c:spPr>
        <c:marker>
          <c:symbol val="circle"/>
          <c:size val="6"/>
          <c:spPr>
            <a:solidFill>
              <a:srgbClr val="225885"/>
            </a:solidFill>
            <a:ln w="9525">
              <a:no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1"/>
          <c:order val="1"/>
          <c:tx>
            <c:strRef>
              <c:f>'Drill-Downs'!$Q$2</c:f>
              <c:strCache>
                <c:ptCount val="1"/>
                <c:pt idx="0">
                  <c:v>Scan Through Rates (Actual)</c:v>
                </c:pt>
              </c:strCache>
            </c:strRef>
          </c:tx>
          <c:spPr>
            <a:solidFill>
              <a:srgbClr val="FE9E16"/>
            </a:solidFill>
            <a:ln>
              <a:noFill/>
            </a:ln>
            <a:effectLst>
              <a:outerShdw blurRad="57150" dist="19050" dir="5400000" algn="ctr" rotWithShape="0">
                <a:srgbClr val="000000">
                  <a:alpha val="63000"/>
                </a:srgbClr>
              </a:outerShdw>
            </a:effectLst>
          </c:spPr>
          <c:invertIfNegative val="0"/>
          <c:cat>
            <c:strRef>
              <c:f>'Drill-Downs'!$O$3:$O$15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'Drill-Downs'!$Q$3:$Q$15</c:f>
              <c:numCache>
                <c:formatCode>0.00%</c:formatCode>
                <c:ptCount val="12"/>
                <c:pt idx="0">
                  <c:v>4.1008981463787501E-2</c:v>
                </c:pt>
                <c:pt idx="1">
                  <c:v>4.2055377266960223E-2</c:v>
                </c:pt>
                <c:pt idx="2">
                  <c:v>3.7113069647463456E-2</c:v>
                </c:pt>
                <c:pt idx="3">
                  <c:v>3.876146550198336E-2</c:v>
                </c:pt>
                <c:pt idx="4">
                  <c:v>3.6121962839447352E-2</c:v>
                </c:pt>
                <c:pt idx="5">
                  <c:v>3.1361657896446439E-2</c:v>
                </c:pt>
                <c:pt idx="6">
                  <c:v>3.7290744660380987E-2</c:v>
                </c:pt>
                <c:pt idx="7">
                  <c:v>3.8728029291075258E-2</c:v>
                </c:pt>
                <c:pt idx="8">
                  <c:v>3.1252155915833045E-2</c:v>
                </c:pt>
                <c:pt idx="9">
                  <c:v>3.1799389513542754E-2</c:v>
                </c:pt>
                <c:pt idx="10">
                  <c:v>2.7806694426649584E-2</c:v>
                </c:pt>
                <c:pt idx="11">
                  <c:v>3.3078408651989188E-2</c:v>
                </c:pt>
              </c:numCache>
            </c:numRef>
          </c:val>
          <c:extLst>
            <c:ext xmlns:c16="http://schemas.microsoft.com/office/drawing/2014/chart" uri="{C3380CC4-5D6E-409C-BE32-E72D297353CC}">
              <c16:uniqueId val="{00000000-B539-4B51-A5C7-C457862F4C82}"/>
            </c:ext>
          </c:extLst>
        </c:ser>
        <c:dLbls>
          <c:showLegendKey val="0"/>
          <c:showVal val="0"/>
          <c:showCatName val="0"/>
          <c:showSerName val="0"/>
          <c:showPercent val="0"/>
          <c:showBubbleSize val="0"/>
        </c:dLbls>
        <c:gapWidth val="75"/>
        <c:axId val="1747224783"/>
        <c:axId val="1571201231"/>
      </c:barChart>
      <c:lineChart>
        <c:grouping val="standard"/>
        <c:varyColors val="0"/>
        <c:ser>
          <c:idx val="0"/>
          <c:order val="0"/>
          <c:tx>
            <c:strRef>
              <c:f>'Drill-Downs'!$P$2</c:f>
              <c:strCache>
                <c:ptCount val="1"/>
                <c:pt idx="0">
                  <c:v>Scan Through Rates (Goal)</c:v>
                </c:pt>
              </c:strCache>
            </c:strRef>
          </c:tx>
          <c:spPr>
            <a:ln w="34925" cap="rnd">
              <a:solidFill>
                <a:srgbClr val="225885"/>
              </a:solidFill>
              <a:round/>
            </a:ln>
            <a:effectLst/>
          </c:spPr>
          <c:marker>
            <c:symbol val="circle"/>
            <c:size val="6"/>
            <c:spPr>
              <a:solidFill>
                <a:srgbClr val="225885"/>
              </a:solidFill>
              <a:ln w="9525">
                <a:noFill/>
                <a:round/>
              </a:ln>
              <a:effectLst/>
            </c:spPr>
          </c:marker>
          <c:cat>
            <c:strRef>
              <c:f>'Drill-Downs'!$O$3:$O$15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'Drill-Downs'!$P$3:$P$15</c:f>
              <c:numCache>
                <c:formatCode>0.00%</c:formatCode>
                <c:ptCount val="12"/>
                <c:pt idx="0">
                  <c:v>0.06</c:v>
                </c:pt>
                <c:pt idx="1">
                  <c:v>0.06</c:v>
                </c:pt>
                <c:pt idx="2">
                  <c:v>0.06</c:v>
                </c:pt>
                <c:pt idx="3">
                  <c:v>0.06</c:v>
                </c:pt>
                <c:pt idx="4">
                  <c:v>0.06</c:v>
                </c:pt>
                <c:pt idx="5">
                  <c:v>0.06</c:v>
                </c:pt>
                <c:pt idx="6">
                  <c:v>0.06</c:v>
                </c:pt>
                <c:pt idx="7">
                  <c:v>0.06</c:v>
                </c:pt>
                <c:pt idx="8">
                  <c:v>0.06</c:v>
                </c:pt>
                <c:pt idx="9">
                  <c:v>0.06</c:v>
                </c:pt>
                <c:pt idx="10">
                  <c:v>0.06</c:v>
                </c:pt>
                <c:pt idx="11">
                  <c:v>0.06</c:v>
                </c:pt>
              </c:numCache>
            </c:numRef>
          </c:val>
          <c:smooth val="0"/>
          <c:extLst>
            <c:ext xmlns:c16="http://schemas.microsoft.com/office/drawing/2014/chart" uri="{C3380CC4-5D6E-409C-BE32-E72D297353CC}">
              <c16:uniqueId val="{00000001-B539-4B51-A5C7-C457862F4C82}"/>
            </c:ext>
          </c:extLst>
        </c:ser>
        <c:dLbls>
          <c:showLegendKey val="0"/>
          <c:showVal val="0"/>
          <c:showCatName val="0"/>
          <c:showSerName val="0"/>
          <c:showPercent val="0"/>
          <c:showBubbleSize val="0"/>
        </c:dLbls>
        <c:marker val="1"/>
        <c:smooth val="0"/>
        <c:axId val="1747224783"/>
        <c:axId val="1571201231"/>
      </c:lineChart>
      <c:catAx>
        <c:axId val="1747224783"/>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1201231"/>
        <c:crosses val="autoZero"/>
        <c:auto val="1"/>
        <c:lblAlgn val="ctr"/>
        <c:lblOffset val="100"/>
        <c:noMultiLvlLbl val="0"/>
      </c:catAx>
      <c:valAx>
        <c:axId val="1571201231"/>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7224783"/>
        <c:crosses val="autoZero"/>
        <c:crossBetween val="between"/>
      </c:valAx>
      <c:spPr>
        <a:noFill/>
        <a:ln>
          <a:noFill/>
        </a:ln>
        <a:effectLst/>
      </c:spPr>
    </c:plotArea>
    <c:legend>
      <c:legendPos val="b"/>
      <c:layout>
        <c:manualLayout>
          <c:xMode val="edge"/>
          <c:yMode val="edge"/>
          <c:x val="0.16359656065138367"/>
          <c:y val="0.87678515185601802"/>
          <c:w val="0.67280669984395047"/>
          <c:h val="7.601404554160461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152400" dist="76200" dir="2700000" sx="101000" sy="101000" algn="tl" rotWithShape="0">
        <a:schemeClr val="bg2">
          <a:lumMod val="25000"/>
          <a:alpha val="25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304773462505813"/>
          <c:y val="7.9137303774774598E-2"/>
          <c:w val="0.78664829181279128"/>
          <c:h val="0.85027441733791409"/>
        </c:manualLayout>
      </c:layout>
      <c:doughnutChart>
        <c:varyColors val="1"/>
        <c:ser>
          <c:idx val="0"/>
          <c:order val="0"/>
          <c:spPr>
            <a:ln>
              <a:noFill/>
            </a:ln>
          </c:spPr>
          <c:dPt>
            <c:idx val="0"/>
            <c:bubble3D val="0"/>
            <c:spPr>
              <a:gradFill>
                <a:gsLst>
                  <a:gs pos="22000">
                    <a:srgbClr val="092D52"/>
                  </a:gs>
                  <a:gs pos="100000">
                    <a:srgbClr val="194365"/>
                  </a:gs>
                </a:gsLst>
                <a:lin ang="2700000" scaled="1"/>
              </a:gradFill>
              <a:ln w="19050">
                <a:noFill/>
              </a:ln>
              <a:effectLst>
                <a:outerShdw blurRad="63500" dist="50800" dir="7200000" algn="ctr" rotWithShape="0">
                  <a:schemeClr val="tx1">
                    <a:lumMod val="50000"/>
                    <a:lumOff val="50000"/>
                    <a:alpha val="80000"/>
                  </a:schemeClr>
                </a:outerShdw>
              </a:effectLst>
            </c:spPr>
            <c:extLst>
              <c:ext xmlns:c16="http://schemas.microsoft.com/office/drawing/2014/chart" uri="{C3380CC4-5D6E-409C-BE32-E72D297353CC}">
                <c16:uniqueId val="{00000001-C4D8-4408-94EA-AD598C1D1449}"/>
              </c:ext>
            </c:extLst>
          </c:dPt>
          <c:dPt>
            <c:idx val="1"/>
            <c:bubble3D val="0"/>
            <c:spPr>
              <a:solidFill>
                <a:srgbClr val="FE9E16">
                  <a:alpha val="50000"/>
                </a:srgbClr>
              </a:solidFill>
              <a:ln w="19050">
                <a:noFill/>
              </a:ln>
              <a:effectLst/>
            </c:spPr>
            <c:extLst>
              <c:ext xmlns:c16="http://schemas.microsoft.com/office/drawing/2014/chart" uri="{C3380CC4-5D6E-409C-BE32-E72D297353CC}">
                <c16:uniqueId val="{00000003-C4D8-4408-94EA-AD598C1D1449}"/>
              </c:ext>
            </c:extLst>
          </c:dPt>
          <c:val>
            <c:numRef>
              <c:f>Reference!$A$14:$A$15</c:f>
              <c:numCache>
                <c:formatCode>0.00%</c:formatCode>
                <c:ptCount val="2"/>
                <c:pt idx="0">
                  <c:v>0.41566746602717825</c:v>
                </c:pt>
                <c:pt idx="1">
                  <c:v>0.58433253397282181</c:v>
                </c:pt>
              </c:numCache>
            </c:numRef>
          </c:val>
          <c:extLst>
            <c:ext xmlns:c16="http://schemas.microsoft.com/office/drawing/2014/chart" uri="{C3380CC4-5D6E-409C-BE32-E72D297353CC}">
              <c16:uniqueId val="{00000004-C4D8-4408-94EA-AD598C1D1449}"/>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36591041303083"/>
          <c:y val="7.0621468926553674E-2"/>
          <c:w val="0.80308318789994182"/>
          <c:h val="0.86660389202762089"/>
        </c:manualLayout>
      </c:layout>
      <c:doughnutChart>
        <c:varyColors val="1"/>
        <c:ser>
          <c:idx val="0"/>
          <c:order val="0"/>
          <c:spPr>
            <a:ln>
              <a:noFill/>
            </a:ln>
          </c:spPr>
          <c:dPt>
            <c:idx val="0"/>
            <c:bubble3D val="0"/>
            <c:spPr>
              <a:gradFill>
                <a:gsLst>
                  <a:gs pos="22000">
                    <a:srgbClr val="092D52"/>
                  </a:gs>
                  <a:gs pos="100000">
                    <a:srgbClr val="194365"/>
                  </a:gs>
                </a:gsLst>
                <a:lin ang="2700000" scaled="1"/>
              </a:gradFill>
              <a:ln w="19050">
                <a:noFill/>
              </a:ln>
              <a:effectLst>
                <a:outerShdw blurRad="63500" dist="50800" dir="7200000" algn="t" rotWithShape="0">
                  <a:schemeClr val="tx1">
                    <a:lumMod val="50000"/>
                    <a:lumOff val="50000"/>
                    <a:alpha val="80000"/>
                  </a:schemeClr>
                </a:outerShdw>
              </a:effectLst>
            </c:spPr>
            <c:extLst>
              <c:ext xmlns:c16="http://schemas.microsoft.com/office/drawing/2014/chart" uri="{C3380CC4-5D6E-409C-BE32-E72D297353CC}">
                <c16:uniqueId val="{00000001-39EF-4B94-8719-7FD52511BE29}"/>
              </c:ext>
            </c:extLst>
          </c:dPt>
          <c:dPt>
            <c:idx val="1"/>
            <c:bubble3D val="0"/>
            <c:spPr>
              <a:solidFill>
                <a:srgbClr val="FE9E16">
                  <a:alpha val="50000"/>
                </a:srgbClr>
              </a:solidFill>
              <a:ln w="19050">
                <a:noFill/>
              </a:ln>
              <a:effectLst/>
            </c:spPr>
            <c:extLst>
              <c:ext xmlns:c16="http://schemas.microsoft.com/office/drawing/2014/chart" uri="{C3380CC4-5D6E-409C-BE32-E72D297353CC}">
                <c16:uniqueId val="{00000003-39EF-4B94-8719-7FD52511BE29}"/>
              </c:ext>
            </c:extLst>
          </c:dPt>
          <c:val>
            <c:numRef>
              <c:f>Reference!$B$14:$B$15</c:f>
              <c:numCache>
                <c:formatCode>0.00%</c:formatCode>
                <c:ptCount val="2"/>
                <c:pt idx="0">
                  <c:v>0.25659472422062352</c:v>
                </c:pt>
                <c:pt idx="1">
                  <c:v>0.74340527577937654</c:v>
                </c:pt>
              </c:numCache>
            </c:numRef>
          </c:val>
          <c:extLst>
            <c:ext xmlns:c16="http://schemas.microsoft.com/office/drawing/2014/chart" uri="{C3380CC4-5D6E-409C-BE32-E72D297353CC}">
              <c16:uniqueId val="{00000004-39EF-4B94-8719-7FD52511BE29}"/>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746554259251626"/>
          <c:y val="5.8819713213814372E-2"/>
          <c:w val="0.81742097355631604"/>
          <c:h val="0.88207573982630716"/>
        </c:manualLayout>
      </c:layout>
      <c:doughnutChart>
        <c:varyColors val="1"/>
        <c:ser>
          <c:idx val="0"/>
          <c:order val="0"/>
          <c:spPr>
            <a:ln>
              <a:noFill/>
            </a:ln>
          </c:spPr>
          <c:dPt>
            <c:idx val="0"/>
            <c:bubble3D val="0"/>
            <c:spPr>
              <a:gradFill>
                <a:gsLst>
                  <a:gs pos="22000">
                    <a:srgbClr val="092D52"/>
                  </a:gs>
                  <a:gs pos="100000">
                    <a:srgbClr val="194365"/>
                  </a:gs>
                </a:gsLst>
                <a:lin ang="2700000" scaled="1"/>
              </a:gradFill>
              <a:ln w="19050">
                <a:noFill/>
              </a:ln>
              <a:effectLst>
                <a:outerShdw blurRad="63500" dist="50800" dir="7200000" algn="ctr" rotWithShape="0">
                  <a:schemeClr val="tx1">
                    <a:lumMod val="50000"/>
                    <a:lumOff val="50000"/>
                    <a:alpha val="80000"/>
                  </a:schemeClr>
                </a:outerShdw>
              </a:effectLst>
            </c:spPr>
            <c:extLst>
              <c:ext xmlns:c16="http://schemas.microsoft.com/office/drawing/2014/chart" uri="{C3380CC4-5D6E-409C-BE32-E72D297353CC}">
                <c16:uniqueId val="{00000001-31AA-4487-8CCE-83F3E71E6F8B}"/>
              </c:ext>
            </c:extLst>
          </c:dPt>
          <c:dPt>
            <c:idx val="1"/>
            <c:bubble3D val="0"/>
            <c:spPr>
              <a:solidFill>
                <a:srgbClr val="FE9E16">
                  <a:alpha val="50000"/>
                </a:srgbClr>
              </a:solidFill>
              <a:ln w="19050">
                <a:noFill/>
              </a:ln>
              <a:effectLst/>
            </c:spPr>
            <c:extLst>
              <c:ext xmlns:c16="http://schemas.microsoft.com/office/drawing/2014/chart" uri="{C3380CC4-5D6E-409C-BE32-E72D297353CC}">
                <c16:uniqueId val="{00000003-31AA-4487-8CCE-83F3E71E6F8B}"/>
              </c:ext>
            </c:extLst>
          </c:dPt>
          <c:val>
            <c:numRef>
              <c:f>Reference!$C$14:$C$15</c:f>
              <c:numCache>
                <c:formatCode>0.00%</c:formatCode>
                <c:ptCount val="2"/>
                <c:pt idx="0">
                  <c:v>0.32773780975219824</c:v>
                </c:pt>
                <c:pt idx="1">
                  <c:v>0.67226219024780176</c:v>
                </c:pt>
              </c:numCache>
            </c:numRef>
          </c:val>
          <c:extLst>
            <c:ext xmlns:c16="http://schemas.microsoft.com/office/drawing/2014/chart" uri="{C3380CC4-5D6E-409C-BE32-E72D297353CC}">
              <c16:uniqueId val="{00000004-31AA-4487-8CCE-83F3E71E6F8B}"/>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35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5.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4.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3.xml"/><Relationship Id="rId5" Type="http://schemas.openxmlformats.org/officeDocument/2006/relationships/image" Target="../media/image5.png"/><Relationship Id="rId15" Type="http://schemas.openxmlformats.org/officeDocument/2006/relationships/image" Target="../media/image10.svg"/><Relationship Id="rId10" Type="http://schemas.openxmlformats.org/officeDocument/2006/relationships/chart" Target="../charts/chart2.xml"/><Relationship Id="rId4" Type="http://schemas.openxmlformats.org/officeDocument/2006/relationships/image" Target="../media/image4.svg"/><Relationship Id="rId9" Type="http://schemas.openxmlformats.org/officeDocument/2006/relationships/chart" Target="../charts/chart1.xml"/><Relationship Id="rId1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2</xdr:col>
      <xdr:colOff>238124</xdr:colOff>
      <xdr:row>3</xdr:row>
      <xdr:rowOff>38099</xdr:rowOff>
    </xdr:from>
    <xdr:to>
      <xdr:col>14</xdr:col>
      <xdr:colOff>213359</xdr:colOff>
      <xdr:row>8</xdr:row>
      <xdr:rowOff>0</xdr:rowOff>
    </xdr:to>
    <xdr:grpSp>
      <xdr:nvGrpSpPr>
        <xdr:cNvPr id="35" name="Group 34">
          <a:extLst>
            <a:ext uri="{FF2B5EF4-FFF2-40B4-BE49-F238E27FC236}">
              <a16:creationId xmlns:a16="http://schemas.microsoft.com/office/drawing/2014/main" id="{07A56FAA-7342-8C11-66AC-310CBD4B3F84}"/>
            </a:ext>
          </a:extLst>
        </xdr:cNvPr>
        <xdr:cNvGrpSpPr/>
      </xdr:nvGrpSpPr>
      <xdr:grpSpPr>
        <a:xfrm>
          <a:off x="2343149" y="609599"/>
          <a:ext cx="7509510" cy="914401"/>
          <a:chOff x="2209799" y="609599"/>
          <a:chExt cx="7509510" cy="914401"/>
        </a:xfrm>
      </xdr:grpSpPr>
      <xdr:grpSp>
        <xdr:nvGrpSpPr>
          <xdr:cNvPr id="32" name="Group 31">
            <a:extLst>
              <a:ext uri="{FF2B5EF4-FFF2-40B4-BE49-F238E27FC236}">
                <a16:creationId xmlns:a16="http://schemas.microsoft.com/office/drawing/2014/main" id="{1C1925E0-97C1-7E5E-6840-C3008A923B33}"/>
              </a:ext>
            </a:extLst>
          </xdr:cNvPr>
          <xdr:cNvGrpSpPr/>
        </xdr:nvGrpSpPr>
        <xdr:grpSpPr>
          <a:xfrm>
            <a:off x="4133849" y="609600"/>
            <a:ext cx="1737360" cy="914400"/>
            <a:chOff x="4133849" y="609600"/>
            <a:chExt cx="1737360" cy="914400"/>
          </a:xfrm>
        </xdr:grpSpPr>
        <xdr:sp macro="" textlink="$G$1">
          <xdr:nvSpPr>
            <xdr:cNvPr id="7" name="TextBox 6">
              <a:extLst>
                <a:ext uri="{FF2B5EF4-FFF2-40B4-BE49-F238E27FC236}">
                  <a16:creationId xmlns:a16="http://schemas.microsoft.com/office/drawing/2014/main" id="{DEA2072F-99E9-086D-8EB0-B4F3FDCE6D8D}"/>
                </a:ext>
              </a:extLst>
            </xdr:cNvPr>
            <xdr:cNvSpPr txBox="1"/>
          </xdr:nvSpPr>
          <xdr:spPr>
            <a:xfrm>
              <a:off x="4133849" y="609600"/>
              <a:ext cx="1737360" cy="914400"/>
            </a:xfrm>
            <a:prstGeom prst="rect">
              <a:avLst/>
            </a:prstGeom>
            <a:solidFill>
              <a:schemeClr val="lt1"/>
            </a:solidFill>
            <a:ln w="9525" cmpd="sng">
              <a:noFill/>
            </a:ln>
            <a:effectLst>
              <a:outerShdw blurRad="152400" dist="76200" dir="2700000" sx="101000" sy="101000" algn="tl" rotWithShape="0">
                <a:schemeClr val="bg2">
                  <a:lumMod val="25000"/>
                  <a:alpha val="25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F727F6DC-8522-4D34-BB5F-EE35BE02CE7F}" type="TxLink">
                <a:rPr lang="en-US" sz="2850" b="0" i="0" u="none" strike="noStrike" cap="none" spc="0">
                  <a:ln>
                    <a:noFill/>
                  </a:ln>
                  <a:solidFill>
                    <a:srgbClr val="092D52"/>
                  </a:solidFill>
                  <a:effectLst/>
                  <a:latin typeface="Calibri"/>
                  <a:ea typeface="Calibri"/>
                  <a:cs typeface="Calibri"/>
                </a:rPr>
                <a:pPr algn="ctr"/>
                <a:t>3.88%</a:t>
              </a:fld>
              <a:endParaRPr lang="en-US" sz="2850" b="0" cap="none" spc="0">
                <a:ln>
                  <a:noFill/>
                </a:ln>
                <a:solidFill>
                  <a:srgbClr val="092D52"/>
                </a:solidFill>
                <a:effectLst/>
              </a:endParaRPr>
            </a:p>
          </xdr:txBody>
        </xdr:sp>
        <xdr:sp macro="" textlink="">
          <xdr:nvSpPr>
            <xdr:cNvPr id="11" name="TextBox 10">
              <a:extLst>
                <a:ext uri="{FF2B5EF4-FFF2-40B4-BE49-F238E27FC236}">
                  <a16:creationId xmlns:a16="http://schemas.microsoft.com/office/drawing/2014/main" id="{A47E7F2F-7C22-468B-2EEA-66B58F16EED6}"/>
                </a:ext>
              </a:extLst>
            </xdr:cNvPr>
            <xdr:cNvSpPr txBox="1"/>
          </xdr:nvSpPr>
          <xdr:spPr>
            <a:xfrm>
              <a:off x="4143374" y="619124"/>
              <a:ext cx="1590676" cy="514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50">
                  <a:solidFill>
                    <a:schemeClr val="bg2">
                      <a:lumMod val="25000"/>
                    </a:schemeClr>
                  </a:solidFill>
                </a:rPr>
                <a:t>Actual</a:t>
              </a:r>
              <a:r>
                <a:rPr lang="en-US" sz="950" baseline="0">
                  <a:solidFill>
                    <a:schemeClr val="bg2">
                      <a:lumMod val="25000"/>
                    </a:schemeClr>
                  </a:solidFill>
                </a:rPr>
                <a:t> </a:t>
              </a:r>
              <a:r>
                <a:rPr lang="en-US" sz="950">
                  <a:solidFill>
                    <a:schemeClr val="bg2">
                      <a:lumMod val="25000"/>
                    </a:schemeClr>
                  </a:solidFill>
                </a:rPr>
                <a:t>Scan </a:t>
              </a:r>
            </a:p>
            <a:p>
              <a:r>
                <a:rPr lang="en-US" sz="950">
                  <a:solidFill>
                    <a:schemeClr val="bg2">
                      <a:lumMod val="25000"/>
                    </a:schemeClr>
                  </a:solidFill>
                </a:rPr>
                <a:t>Through Rate </a:t>
              </a:r>
            </a:p>
          </xdr:txBody>
        </xdr:sp>
        <xdr:pic>
          <xdr:nvPicPr>
            <xdr:cNvPr id="22" name="Graphic 21" descr="Cursor with solid fill">
              <a:extLst>
                <a:ext uri="{FF2B5EF4-FFF2-40B4-BE49-F238E27FC236}">
                  <a16:creationId xmlns:a16="http://schemas.microsoft.com/office/drawing/2014/main" id="{DDB688C5-C496-815C-3DC8-FCD10ABCCB0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562600" y="657225"/>
              <a:ext cx="219456" cy="219456"/>
            </a:xfrm>
            <a:prstGeom prst="rect">
              <a:avLst/>
            </a:prstGeom>
          </xdr:spPr>
        </xdr:pic>
      </xdr:grpSp>
      <xdr:grpSp>
        <xdr:nvGrpSpPr>
          <xdr:cNvPr id="33" name="Group 32">
            <a:extLst>
              <a:ext uri="{FF2B5EF4-FFF2-40B4-BE49-F238E27FC236}">
                <a16:creationId xmlns:a16="http://schemas.microsoft.com/office/drawing/2014/main" id="{F0060C27-1A67-1C94-3A51-A0B554E2ACCE}"/>
              </a:ext>
            </a:extLst>
          </xdr:cNvPr>
          <xdr:cNvGrpSpPr/>
        </xdr:nvGrpSpPr>
        <xdr:grpSpPr>
          <a:xfrm>
            <a:off x="6057899" y="609600"/>
            <a:ext cx="1737360" cy="914400"/>
            <a:chOff x="6057899" y="609600"/>
            <a:chExt cx="1737360" cy="914400"/>
          </a:xfrm>
        </xdr:grpSpPr>
        <xdr:sp macro="" textlink="$J$1">
          <xdr:nvSpPr>
            <xdr:cNvPr id="8" name="TextBox 7">
              <a:extLst>
                <a:ext uri="{FF2B5EF4-FFF2-40B4-BE49-F238E27FC236}">
                  <a16:creationId xmlns:a16="http://schemas.microsoft.com/office/drawing/2014/main" id="{DE97B9F4-06D0-DD0A-463B-92F22FFFDD85}"/>
                </a:ext>
              </a:extLst>
            </xdr:cNvPr>
            <xdr:cNvSpPr txBox="1"/>
          </xdr:nvSpPr>
          <xdr:spPr>
            <a:xfrm>
              <a:off x="6057899" y="609600"/>
              <a:ext cx="1737360" cy="914400"/>
            </a:xfrm>
            <a:prstGeom prst="rect">
              <a:avLst/>
            </a:prstGeom>
            <a:solidFill>
              <a:schemeClr val="lt1"/>
            </a:solidFill>
            <a:ln w="9525" cmpd="sng">
              <a:noFill/>
            </a:ln>
            <a:effectLst>
              <a:outerShdw blurRad="152400" dist="76200" dir="2700000" sx="101000" sy="101000" algn="tl" rotWithShape="0">
                <a:schemeClr val="bg2">
                  <a:lumMod val="25000"/>
                  <a:alpha val="25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045BCA82-819B-40DF-A04E-D78BD1FEE347}" type="TxLink">
                <a:rPr lang="en-US" sz="2850" b="0" i="0" u="none" strike="noStrike" cap="none" spc="0">
                  <a:ln>
                    <a:noFill/>
                  </a:ln>
                  <a:solidFill>
                    <a:srgbClr val="092D52"/>
                  </a:solidFill>
                  <a:effectLst/>
                  <a:latin typeface="Calibri"/>
                  <a:ea typeface="Calibri"/>
                  <a:cs typeface="Calibri"/>
                </a:rPr>
                <a:pPr algn="ctr"/>
                <a:t> 96,049 </a:t>
              </a:fld>
              <a:endParaRPr lang="en-US" sz="2850" b="0" cap="none" spc="0">
                <a:ln>
                  <a:noFill/>
                </a:ln>
                <a:solidFill>
                  <a:srgbClr val="092D52"/>
                </a:solidFill>
                <a:effectLst/>
              </a:endParaRPr>
            </a:p>
          </xdr:txBody>
        </xdr:sp>
        <xdr:sp macro="" textlink="">
          <xdr:nvSpPr>
            <xdr:cNvPr id="12" name="TextBox 11">
              <a:extLst>
                <a:ext uri="{FF2B5EF4-FFF2-40B4-BE49-F238E27FC236}">
                  <a16:creationId xmlns:a16="http://schemas.microsoft.com/office/drawing/2014/main" id="{CE89F76F-C440-A35F-060C-01228BFD69A2}"/>
                </a:ext>
              </a:extLst>
            </xdr:cNvPr>
            <xdr:cNvSpPr txBox="1"/>
          </xdr:nvSpPr>
          <xdr:spPr>
            <a:xfrm>
              <a:off x="6067424" y="619124"/>
              <a:ext cx="1590676" cy="514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50">
                  <a:solidFill>
                    <a:schemeClr val="bg2">
                      <a:lumMod val="25000"/>
                    </a:schemeClr>
                  </a:solidFill>
                </a:rPr>
                <a:t>Number of Impressions</a:t>
              </a:r>
            </a:p>
          </xdr:txBody>
        </xdr:sp>
        <xdr:pic>
          <xdr:nvPicPr>
            <xdr:cNvPr id="24" name="Graphic 23" descr="Thumbs up sign with solid fill">
              <a:extLst>
                <a:ext uri="{FF2B5EF4-FFF2-40B4-BE49-F238E27FC236}">
                  <a16:creationId xmlns:a16="http://schemas.microsoft.com/office/drawing/2014/main" id="{C970B2EC-7BD5-6B98-5EE5-ABF4CCB7178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505700" y="666750"/>
              <a:ext cx="201168" cy="201168"/>
            </a:xfrm>
            <a:prstGeom prst="rect">
              <a:avLst/>
            </a:prstGeom>
          </xdr:spPr>
        </xdr:pic>
      </xdr:grpSp>
      <xdr:grpSp>
        <xdr:nvGrpSpPr>
          <xdr:cNvPr id="34" name="Group 33">
            <a:extLst>
              <a:ext uri="{FF2B5EF4-FFF2-40B4-BE49-F238E27FC236}">
                <a16:creationId xmlns:a16="http://schemas.microsoft.com/office/drawing/2014/main" id="{3BFA7034-111F-4D41-E8A7-053ADB1B9F83}"/>
              </a:ext>
            </a:extLst>
          </xdr:cNvPr>
          <xdr:cNvGrpSpPr/>
        </xdr:nvGrpSpPr>
        <xdr:grpSpPr>
          <a:xfrm>
            <a:off x="7981949" y="609600"/>
            <a:ext cx="1737360" cy="914400"/>
            <a:chOff x="7981949" y="609600"/>
            <a:chExt cx="1737360" cy="914400"/>
          </a:xfrm>
        </xdr:grpSpPr>
        <xdr:sp macro="" textlink="$M$1">
          <xdr:nvSpPr>
            <xdr:cNvPr id="9" name="TextBox 8">
              <a:extLst>
                <a:ext uri="{FF2B5EF4-FFF2-40B4-BE49-F238E27FC236}">
                  <a16:creationId xmlns:a16="http://schemas.microsoft.com/office/drawing/2014/main" id="{CD7B1767-7FD9-6981-C39D-BD43A857664B}"/>
                </a:ext>
              </a:extLst>
            </xdr:cNvPr>
            <xdr:cNvSpPr txBox="1"/>
          </xdr:nvSpPr>
          <xdr:spPr>
            <a:xfrm>
              <a:off x="7981949" y="609600"/>
              <a:ext cx="1737360" cy="914400"/>
            </a:xfrm>
            <a:prstGeom prst="rect">
              <a:avLst/>
            </a:prstGeom>
            <a:solidFill>
              <a:schemeClr val="lt1"/>
            </a:solidFill>
            <a:ln w="9525" cmpd="sng">
              <a:noFill/>
            </a:ln>
            <a:effectLst>
              <a:outerShdw blurRad="152400" dist="76200" dir="2700000" sx="101000" sy="101000" algn="tl" rotWithShape="0">
                <a:schemeClr val="bg2">
                  <a:lumMod val="25000"/>
                  <a:alpha val="25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80015E6A-7B63-4995-9031-A22F8D1395CD}" type="TxLink">
                <a:rPr lang="en-US" sz="2850" b="0" i="0" u="none" strike="noStrike" cap="none" spc="0">
                  <a:ln>
                    <a:noFill/>
                  </a:ln>
                  <a:solidFill>
                    <a:srgbClr val="092D52"/>
                  </a:solidFill>
                  <a:effectLst/>
                  <a:latin typeface="Calibri"/>
                  <a:ea typeface="Calibri"/>
                  <a:cs typeface="Calibri"/>
                </a:rPr>
                <a:pPr algn="ctr"/>
                <a:t> 1,250 </a:t>
              </a:fld>
              <a:endParaRPr lang="en-US" sz="2850" b="0" cap="none" spc="0">
                <a:ln>
                  <a:noFill/>
                </a:ln>
                <a:solidFill>
                  <a:srgbClr val="092D52"/>
                </a:solidFill>
                <a:effectLst/>
              </a:endParaRPr>
            </a:p>
          </xdr:txBody>
        </xdr:sp>
        <xdr:sp macro="" textlink="">
          <xdr:nvSpPr>
            <xdr:cNvPr id="13" name="TextBox 12">
              <a:extLst>
                <a:ext uri="{FF2B5EF4-FFF2-40B4-BE49-F238E27FC236}">
                  <a16:creationId xmlns:a16="http://schemas.microsoft.com/office/drawing/2014/main" id="{1286E267-5963-86B4-17C4-B0F394496B07}"/>
                </a:ext>
              </a:extLst>
            </xdr:cNvPr>
            <xdr:cNvSpPr txBox="1"/>
          </xdr:nvSpPr>
          <xdr:spPr>
            <a:xfrm>
              <a:off x="7981949" y="619124"/>
              <a:ext cx="1590676" cy="514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50">
                  <a:solidFill>
                    <a:schemeClr val="bg2">
                      <a:lumMod val="25000"/>
                    </a:schemeClr>
                  </a:solidFill>
                </a:rPr>
                <a:t>Actual</a:t>
              </a:r>
              <a:r>
                <a:rPr lang="en-US" sz="950" baseline="0">
                  <a:solidFill>
                    <a:schemeClr val="bg2">
                      <a:lumMod val="25000"/>
                    </a:schemeClr>
                  </a:solidFill>
                </a:rPr>
                <a:t> </a:t>
              </a:r>
              <a:r>
                <a:rPr lang="en-US" sz="950">
                  <a:solidFill>
                    <a:schemeClr val="bg2">
                      <a:lumMod val="25000"/>
                    </a:schemeClr>
                  </a:solidFill>
                </a:rPr>
                <a:t>Conversions </a:t>
              </a:r>
            </a:p>
            <a:p>
              <a:r>
                <a:rPr lang="en-US" sz="950">
                  <a:solidFill>
                    <a:schemeClr val="bg2">
                      <a:lumMod val="25000"/>
                    </a:schemeClr>
                  </a:solidFill>
                </a:rPr>
                <a:t>from QR Landing Pages</a:t>
              </a:r>
            </a:p>
          </xdr:txBody>
        </xdr:sp>
        <xdr:pic>
          <xdr:nvPicPr>
            <xdr:cNvPr id="26" name="Graphic 25" descr="Qr Code with solid fill">
              <a:extLst>
                <a:ext uri="{FF2B5EF4-FFF2-40B4-BE49-F238E27FC236}">
                  <a16:creationId xmlns:a16="http://schemas.microsoft.com/office/drawing/2014/main" id="{F897E791-FCB4-BFDD-953D-ECE8069D42C8}"/>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9420225" y="676275"/>
              <a:ext cx="219456" cy="219456"/>
            </a:xfrm>
            <a:prstGeom prst="rect">
              <a:avLst/>
            </a:prstGeom>
          </xdr:spPr>
        </xdr:pic>
      </xdr:grpSp>
      <xdr:grpSp>
        <xdr:nvGrpSpPr>
          <xdr:cNvPr id="31" name="Group 30">
            <a:extLst>
              <a:ext uri="{FF2B5EF4-FFF2-40B4-BE49-F238E27FC236}">
                <a16:creationId xmlns:a16="http://schemas.microsoft.com/office/drawing/2014/main" id="{A7B8EBD8-4506-126F-1B31-B7F2CD42B525}"/>
              </a:ext>
            </a:extLst>
          </xdr:cNvPr>
          <xdr:cNvGrpSpPr/>
        </xdr:nvGrpSpPr>
        <xdr:grpSpPr>
          <a:xfrm>
            <a:off x="2209799" y="609599"/>
            <a:ext cx="1737360" cy="914401"/>
            <a:chOff x="2209799" y="609599"/>
            <a:chExt cx="1737360" cy="914401"/>
          </a:xfrm>
        </xdr:grpSpPr>
        <xdr:sp macro="" textlink="$D$1">
          <xdr:nvSpPr>
            <xdr:cNvPr id="5" name="TextBox 4">
              <a:extLst>
                <a:ext uri="{FF2B5EF4-FFF2-40B4-BE49-F238E27FC236}">
                  <a16:creationId xmlns:a16="http://schemas.microsoft.com/office/drawing/2014/main" id="{715A9D8F-05AB-AF83-3DA2-E498260A87DC}"/>
                </a:ext>
              </a:extLst>
            </xdr:cNvPr>
            <xdr:cNvSpPr txBox="1"/>
          </xdr:nvSpPr>
          <xdr:spPr>
            <a:xfrm>
              <a:off x="2209799" y="609600"/>
              <a:ext cx="1737360" cy="914400"/>
            </a:xfrm>
            <a:prstGeom prst="rect">
              <a:avLst/>
            </a:prstGeom>
            <a:gradFill flip="none" rotWithShape="1">
              <a:gsLst>
                <a:gs pos="100000">
                  <a:srgbClr val="2B4C71">
                    <a:lumMod val="97000"/>
                    <a:lumOff val="3000"/>
                  </a:srgbClr>
                </a:gs>
                <a:gs pos="25000">
                  <a:srgbClr val="092D52"/>
                </a:gs>
                <a:gs pos="100000">
                  <a:schemeClr val="accent1">
                    <a:lumMod val="45000"/>
                    <a:lumOff val="55000"/>
                  </a:schemeClr>
                </a:gs>
                <a:gs pos="100000">
                  <a:schemeClr val="accent1">
                    <a:lumMod val="45000"/>
                    <a:lumOff val="55000"/>
                  </a:schemeClr>
                </a:gs>
                <a:gs pos="100000">
                  <a:srgbClr val="225885"/>
                </a:gs>
              </a:gsLst>
              <a:lin ang="2700000" scaled="1"/>
              <a:tileRect/>
            </a:gradFill>
            <a:ln w="9525" cmpd="sng">
              <a:noFill/>
            </a:ln>
            <a:effectLst>
              <a:outerShdw blurRad="152400" dist="76200" dir="2700000" sx="101000" sy="101000" algn="tl" rotWithShape="0">
                <a:schemeClr val="bg2">
                  <a:lumMod val="25000"/>
                  <a:alpha val="25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DED02297-7722-4582-8C57-CA30A976C9FD}" type="TxLink">
                <a:rPr lang="en-US" sz="2850" b="0" i="0" u="none" strike="noStrike" cap="none" spc="0">
                  <a:ln>
                    <a:noFill/>
                  </a:ln>
                  <a:solidFill>
                    <a:schemeClr val="bg1">
                      <a:lumMod val="95000"/>
                    </a:schemeClr>
                  </a:solidFill>
                  <a:effectLst/>
                  <a:latin typeface="Calibri"/>
                  <a:ea typeface="Calibri"/>
                  <a:cs typeface="Calibri"/>
                </a:rPr>
                <a:pPr algn="ctr"/>
                <a:t> 3,723 </a:t>
              </a:fld>
              <a:endParaRPr lang="en-US" sz="2850" b="0" cap="none" spc="0">
                <a:ln>
                  <a:noFill/>
                </a:ln>
                <a:solidFill>
                  <a:schemeClr val="bg1">
                    <a:lumMod val="95000"/>
                  </a:schemeClr>
                </a:solidFill>
                <a:effectLst/>
              </a:endParaRPr>
            </a:p>
          </xdr:txBody>
        </xdr:sp>
        <xdr:sp macro="" textlink="">
          <xdr:nvSpPr>
            <xdr:cNvPr id="10" name="TextBox 9">
              <a:extLst>
                <a:ext uri="{FF2B5EF4-FFF2-40B4-BE49-F238E27FC236}">
                  <a16:creationId xmlns:a16="http://schemas.microsoft.com/office/drawing/2014/main" id="{745D7BD2-6B44-15FB-9B3B-189DA8BE1BA3}"/>
                </a:ext>
              </a:extLst>
            </xdr:cNvPr>
            <xdr:cNvSpPr txBox="1"/>
          </xdr:nvSpPr>
          <xdr:spPr>
            <a:xfrm>
              <a:off x="2209799" y="609599"/>
              <a:ext cx="1466851"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50">
                  <a:solidFill>
                    <a:schemeClr val="bg1">
                      <a:lumMod val="95000"/>
                    </a:schemeClr>
                  </a:solidFill>
                </a:rPr>
                <a:t>Actual Number</a:t>
              </a:r>
              <a:r>
                <a:rPr lang="en-US" sz="950" baseline="0">
                  <a:solidFill>
                    <a:schemeClr val="bg1">
                      <a:lumMod val="95000"/>
                    </a:schemeClr>
                  </a:solidFill>
                </a:rPr>
                <a:t> </a:t>
              </a:r>
            </a:p>
            <a:p>
              <a:r>
                <a:rPr lang="en-US" sz="950" baseline="0">
                  <a:solidFill>
                    <a:schemeClr val="bg1">
                      <a:lumMod val="95000"/>
                    </a:schemeClr>
                  </a:solidFill>
                </a:rPr>
                <a:t>of Scans</a:t>
              </a:r>
            </a:p>
            <a:p>
              <a:endParaRPr lang="en-US" sz="950">
                <a:solidFill>
                  <a:schemeClr val="bg1">
                    <a:lumMod val="95000"/>
                  </a:schemeClr>
                </a:solidFill>
              </a:endParaRPr>
            </a:p>
          </xdr:txBody>
        </xdr:sp>
        <xdr:pic>
          <xdr:nvPicPr>
            <xdr:cNvPr id="28" name="Graphic 27" descr="Eye with solid fill">
              <a:extLst>
                <a:ext uri="{FF2B5EF4-FFF2-40B4-BE49-F238E27FC236}">
                  <a16:creationId xmlns:a16="http://schemas.microsoft.com/office/drawing/2014/main" id="{D755A788-28A6-875E-7937-5B5F8AF66C9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3667125" y="647700"/>
              <a:ext cx="228600" cy="228600"/>
            </a:xfrm>
            <a:prstGeom prst="rect">
              <a:avLst/>
            </a:prstGeom>
          </xdr:spPr>
        </xdr:pic>
      </xdr:grpSp>
    </xdr:grpSp>
    <xdr:clientData/>
  </xdr:twoCellAnchor>
  <xdr:twoCellAnchor>
    <xdr:from>
      <xdr:col>2</xdr:col>
      <xdr:colOff>200024</xdr:colOff>
      <xdr:row>0</xdr:row>
      <xdr:rowOff>123821</xdr:rowOff>
    </xdr:from>
    <xdr:to>
      <xdr:col>8</xdr:col>
      <xdr:colOff>581024</xdr:colOff>
      <xdr:row>2</xdr:row>
      <xdr:rowOff>114296</xdr:rowOff>
    </xdr:to>
    <xdr:sp macro="" textlink="">
      <xdr:nvSpPr>
        <xdr:cNvPr id="29" name="TextBox 28">
          <a:extLst>
            <a:ext uri="{FF2B5EF4-FFF2-40B4-BE49-F238E27FC236}">
              <a16:creationId xmlns:a16="http://schemas.microsoft.com/office/drawing/2014/main" id="{984BDBE6-CE70-C6EB-469B-34B4E3DD4364}"/>
            </a:ext>
          </a:extLst>
        </xdr:cNvPr>
        <xdr:cNvSpPr txBox="1"/>
      </xdr:nvSpPr>
      <xdr:spPr>
        <a:xfrm>
          <a:off x="2305049" y="123821"/>
          <a:ext cx="4067175"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bg2">
                  <a:lumMod val="25000"/>
                </a:schemeClr>
              </a:solidFill>
              <a:latin typeface="+mn-lt"/>
              <a:cs typeface="Arial" panose="020B0604020202020204" pitchFamily="34" charset="0"/>
            </a:rPr>
            <a:t>QR Code Marketing Dashboard</a:t>
          </a:r>
        </a:p>
      </xdr:txBody>
    </xdr:sp>
    <xdr:clientData/>
  </xdr:twoCellAnchor>
  <xdr:twoCellAnchor editAs="oneCell">
    <xdr:from>
      <xdr:col>0</xdr:col>
      <xdr:colOff>97347</xdr:colOff>
      <xdr:row>4</xdr:row>
      <xdr:rowOff>87249</xdr:rowOff>
    </xdr:from>
    <xdr:to>
      <xdr:col>1</xdr:col>
      <xdr:colOff>1225586</xdr:colOff>
      <xdr:row>25</xdr:row>
      <xdr:rowOff>68200</xdr:rowOff>
    </xdr:to>
    <mc:AlternateContent xmlns:mc="http://schemas.openxmlformats.org/markup-compatibility/2006">
      <mc:Choice xmlns:a14="http://schemas.microsoft.com/office/drawing/2010/main" Requires="a14">
        <xdr:graphicFrame macro="">
          <xdr:nvGraphicFramePr>
            <xdr:cNvPr id="37" name="Period">
              <a:extLst>
                <a:ext uri="{FF2B5EF4-FFF2-40B4-BE49-F238E27FC236}">
                  <a16:creationId xmlns:a16="http://schemas.microsoft.com/office/drawing/2014/main" id="{27B41597-ADA3-49AF-9CB5-08A2DB82CDEC}"/>
                </a:ext>
              </a:extLst>
            </xdr:cNvPr>
            <xdr:cNvGraphicFramePr/>
          </xdr:nvGraphicFramePr>
          <xdr:xfrm>
            <a:off x="0" y="0"/>
            <a:ext cx="0" cy="0"/>
          </xdr:xfrm>
          <a:graphic>
            <a:graphicData uri="http://schemas.microsoft.com/office/drawing/2010/slicer">
              <sle:slicer xmlns:sle="http://schemas.microsoft.com/office/drawing/2010/slicer" name="Period"/>
            </a:graphicData>
          </a:graphic>
        </xdr:graphicFrame>
      </mc:Choice>
      <mc:Fallback>
        <xdr:sp macro="" textlink="">
          <xdr:nvSpPr>
            <xdr:cNvPr id="0" name=""/>
            <xdr:cNvSpPr>
              <a:spLocks noTextEdit="1"/>
            </xdr:cNvSpPr>
          </xdr:nvSpPr>
          <xdr:spPr>
            <a:xfrm>
              <a:off x="97347" y="849249"/>
              <a:ext cx="1861664" cy="39814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228599</xdr:colOff>
      <xdr:row>8</xdr:row>
      <xdr:rowOff>133350</xdr:rowOff>
    </xdr:from>
    <xdr:to>
      <xdr:col>11</xdr:col>
      <xdr:colOff>133350</xdr:colOff>
      <xdr:row>25</xdr:row>
      <xdr:rowOff>152400</xdr:rowOff>
    </xdr:to>
    <xdr:graphicFrame macro="">
      <xdr:nvGraphicFramePr>
        <xdr:cNvPr id="38" name="Chart 37">
          <a:extLst>
            <a:ext uri="{FF2B5EF4-FFF2-40B4-BE49-F238E27FC236}">
              <a16:creationId xmlns:a16="http://schemas.microsoft.com/office/drawing/2014/main" id="{1049B37A-2192-41AE-A61A-A26D75584F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228600</xdr:colOff>
      <xdr:row>26</xdr:row>
      <xdr:rowOff>114300</xdr:rowOff>
    </xdr:from>
    <xdr:to>
      <xdr:col>11</xdr:col>
      <xdr:colOff>142875</xdr:colOff>
      <xdr:row>41</xdr:row>
      <xdr:rowOff>76200</xdr:rowOff>
    </xdr:to>
    <xdr:graphicFrame macro="">
      <xdr:nvGraphicFramePr>
        <xdr:cNvPr id="2" name="Chart 1">
          <a:extLst>
            <a:ext uri="{FF2B5EF4-FFF2-40B4-BE49-F238E27FC236}">
              <a16:creationId xmlns:a16="http://schemas.microsoft.com/office/drawing/2014/main" id="{AEDFF6DB-18D6-43AF-B149-8E45F1FB2F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325774</xdr:colOff>
      <xdr:row>13</xdr:row>
      <xdr:rowOff>84669</xdr:rowOff>
    </xdr:from>
    <xdr:to>
      <xdr:col>14</xdr:col>
      <xdr:colOff>218617</xdr:colOff>
      <xdr:row>21</xdr:row>
      <xdr:rowOff>179918</xdr:rowOff>
    </xdr:to>
    <xdr:graphicFrame macro="">
      <xdr:nvGraphicFramePr>
        <xdr:cNvPr id="3" name="Chart 2">
          <a:extLst>
            <a:ext uri="{FF2B5EF4-FFF2-40B4-BE49-F238E27FC236}">
              <a16:creationId xmlns:a16="http://schemas.microsoft.com/office/drawing/2014/main" id="{32FD2EFF-07FE-4AA9-8E96-F2C20BDDD2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310405</xdr:colOff>
      <xdr:row>22</xdr:row>
      <xdr:rowOff>167450</xdr:rowOff>
    </xdr:from>
    <xdr:to>
      <xdr:col>14</xdr:col>
      <xdr:colOff>199534</xdr:colOff>
      <xdr:row>31</xdr:row>
      <xdr:rowOff>71438</xdr:rowOff>
    </xdr:to>
    <xdr:graphicFrame macro="">
      <xdr:nvGraphicFramePr>
        <xdr:cNvPr id="15" name="Chart 14">
          <a:extLst>
            <a:ext uri="{FF2B5EF4-FFF2-40B4-BE49-F238E27FC236}">
              <a16:creationId xmlns:a16="http://schemas.microsoft.com/office/drawing/2014/main" id="{BD65EAB7-CF6A-4C0B-8ECC-7F8DA5944B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11</xdr:col>
      <xdr:colOff>366527</xdr:colOff>
      <xdr:row>32</xdr:row>
      <xdr:rowOff>96012</xdr:rowOff>
    </xdr:from>
    <xdr:to>
      <xdr:col>14</xdr:col>
      <xdr:colOff>248852</xdr:colOff>
      <xdr:row>41</xdr:row>
      <xdr:rowOff>0</xdr:rowOff>
    </xdr:to>
    <xdr:graphicFrame macro="">
      <xdr:nvGraphicFramePr>
        <xdr:cNvPr id="16" name="Chart 15">
          <a:extLst>
            <a:ext uri="{FF2B5EF4-FFF2-40B4-BE49-F238E27FC236}">
              <a16:creationId xmlns:a16="http://schemas.microsoft.com/office/drawing/2014/main" id="{D520E374-E49B-489F-A089-C75741CF36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274686</xdr:colOff>
      <xdr:row>9</xdr:row>
      <xdr:rowOff>-1</xdr:rowOff>
    </xdr:from>
    <xdr:to>
      <xdr:col>15</xdr:col>
      <xdr:colOff>0</xdr:colOff>
      <xdr:row>14</xdr:row>
      <xdr:rowOff>0</xdr:rowOff>
    </xdr:to>
    <xdr:sp macro="" textlink="">
      <xdr:nvSpPr>
        <xdr:cNvPr id="17" name="TextBox 16">
          <a:extLst>
            <a:ext uri="{FF2B5EF4-FFF2-40B4-BE49-F238E27FC236}">
              <a16:creationId xmlns:a16="http://schemas.microsoft.com/office/drawing/2014/main" id="{C68479B9-18EC-4A6D-B5BE-1F5838CE1747}"/>
            </a:ext>
          </a:extLst>
        </xdr:cNvPr>
        <xdr:cNvSpPr txBox="1"/>
      </xdr:nvSpPr>
      <xdr:spPr>
        <a:xfrm>
          <a:off x="8053436" y="1758461"/>
          <a:ext cx="2192045" cy="9769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US" sz="1300" b="1" i="0" u="none" strike="noStrike" kern="1200" baseline="0">
              <a:solidFill>
                <a:schemeClr val="tx1">
                  <a:lumMod val="65000"/>
                  <a:lumOff val="35000"/>
                </a:schemeClr>
              </a:solidFill>
              <a:latin typeface="+mn-lt"/>
              <a:ea typeface="+mn-ea"/>
              <a:cs typeface="+mn-cs"/>
            </a:rPr>
            <a:t>Percent QR Conversion Contribution per Landing Page</a:t>
          </a:r>
        </a:p>
      </xdr:txBody>
    </xdr:sp>
    <xdr:clientData/>
  </xdr:twoCellAnchor>
  <xdr:twoCellAnchor>
    <xdr:from>
      <xdr:col>11</xdr:col>
      <xdr:colOff>459906</xdr:colOff>
      <xdr:row>22</xdr:row>
      <xdr:rowOff>25137</xdr:rowOff>
    </xdr:from>
    <xdr:to>
      <xdr:col>14</xdr:col>
      <xdr:colOff>101557</xdr:colOff>
      <xdr:row>23</xdr:row>
      <xdr:rowOff>35719</xdr:rowOff>
    </xdr:to>
    <xdr:sp macro="" textlink="">
      <xdr:nvSpPr>
        <xdr:cNvPr id="19" name="TextBox 18">
          <a:extLst>
            <a:ext uri="{FF2B5EF4-FFF2-40B4-BE49-F238E27FC236}">
              <a16:creationId xmlns:a16="http://schemas.microsoft.com/office/drawing/2014/main" id="{3710890E-05B6-C4CE-E7AF-7F1CA4B52B91}"/>
            </a:ext>
          </a:extLst>
        </xdr:cNvPr>
        <xdr:cNvSpPr txBox="1"/>
      </xdr:nvSpPr>
      <xdr:spPr>
        <a:xfrm>
          <a:off x="8234687" y="4216137"/>
          <a:ext cx="1499026" cy="2010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i="1">
              <a:solidFill>
                <a:schemeClr val="tx1">
                  <a:lumMod val="65000"/>
                  <a:lumOff val="35000"/>
                </a:schemeClr>
              </a:solidFill>
            </a:rPr>
            <a:t>Landing Page #2</a:t>
          </a:r>
        </a:p>
      </xdr:txBody>
    </xdr:sp>
    <xdr:clientData/>
  </xdr:twoCellAnchor>
  <xdr:twoCellAnchor>
    <xdr:from>
      <xdr:col>11</xdr:col>
      <xdr:colOff>476451</xdr:colOff>
      <xdr:row>31</xdr:row>
      <xdr:rowOff>127744</xdr:rowOff>
    </xdr:from>
    <xdr:to>
      <xdr:col>14</xdr:col>
      <xdr:colOff>118102</xdr:colOff>
      <xdr:row>32</xdr:row>
      <xdr:rowOff>138326</xdr:rowOff>
    </xdr:to>
    <xdr:sp macro="" textlink="">
      <xdr:nvSpPr>
        <xdr:cNvPr id="20" name="TextBox 19">
          <a:extLst>
            <a:ext uri="{FF2B5EF4-FFF2-40B4-BE49-F238E27FC236}">
              <a16:creationId xmlns:a16="http://schemas.microsoft.com/office/drawing/2014/main" id="{D6AA9DC2-9A5C-BB73-D5BC-A0EB1C5FBCF7}"/>
            </a:ext>
          </a:extLst>
        </xdr:cNvPr>
        <xdr:cNvSpPr txBox="1"/>
      </xdr:nvSpPr>
      <xdr:spPr>
        <a:xfrm>
          <a:off x="8251232" y="6033244"/>
          <a:ext cx="1499026" cy="2010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i="1">
              <a:solidFill>
                <a:schemeClr val="tx1">
                  <a:lumMod val="65000"/>
                  <a:lumOff val="35000"/>
                </a:schemeClr>
              </a:solidFill>
            </a:rPr>
            <a:t>Landing Page #3</a:t>
          </a:r>
        </a:p>
      </xdr:txBody>
    </xdr:sp>
    <xdr:clientData/>
  </xdr:twoCellAnchor>
  <xdr:twoCellAnchor>
    <xdr:from>
      <xdr:col>11</xdr:col>
      <xdr:colOff>459906</xdr:colOff>
      <xdr:row>12</xdr:row>
      <xdr:rowOff>179918</xdr:rowOff>
    </xdr:from>
    <xdr:to>
      <xdr:col>14</xdr:col>
      <xdr:colOff>101557</xdr:colOff>
      <xdr:row>14</xdr:row>
      <xdr:rowOff>0</xdr:rowOff>
    </xdr:to>
    <xdr:sp macro="" textlink="">
      <xdr:nvSpPr>
        <xdr:cNvPr id="27" name="TextBox 26">
          <a:extLst>
            <a:ext uri="{FF2B5EF4-FFF2-40B4-BE49-F238E27FC236}">
              <a16:creationId xmlns:a16="http://schemas.microsoft.com/office/drawing/2014/main" id="{0DC3DA29-69F1-4421-BD88-11E8782AD0B3}"/>
            </a:ext>
          </a:extLst>
        </xdr:cNvPr>
        <xdr:cNvSpPr txBox="1"/>
      </xdr:nvSpPr>
      <xdr:spPr>
        <a:xfrm>
          <a:off x="8234687" y="2465918"/>
          <a:ext cx="1499026" cy="2010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i="1">
              <a:solidFill>
                <a:schemeClr val="tx1">
                  <a:lumMod val="65000"/>
                  <a:lumOff val="35000"/>
                </a:schemeClr>
              </a:solidFill>
            </a:rPr>
            <a:t>Landing Page #1</a:t>
          </a:r>
        </a:p>
      </xdr:txBody>
    </xdr:sp>
    <xdr:clientData/>
  </xdr:twoCellAnchor>
  <xdr:twoCellAnchor>
    <xdr:from>
      <xdr:col>0</xdr:col>
      <xdr:colOff>46754</xdr:colOff>
      <xdr:row>23</xdr:row>
      <xdr:rowOff>172009</xdr:rowOff>
    </xdr:from>
    <xdr:to>
      <xdr:col>1</xdr:col>
      <xdr:colOff>1322933</xdr:colOff>
      <xdr:row>41</xdr:row>
      <xdr:rowOff>135528</xdr:rowOff>
    </xdr:to>
    <xdr:sp macro="" textlink="">
      <xdr:nvSpPr>
        <xdr:cNvPr id="30" name="Rectangle: Rounded Corners 29">
          <a:extLst>
            <a:ext uri="{FF2B5EF4-FFF2-40B4-BE49-F238E27FC236}">
              <a16:creationId xmlns:a16="http://schemas.microsoft.com/office/drawing/2014/main" id="{D41D74FC-6174-56EC-60F8-7C943481EE83}"/>
            </a:ext>
          </a:extLst>
        </xdr:cNvPr>
        <xdr:cNvSpPr/>
      </xdr:nvSpPr>
      <xdr:spPr>
        <a:xfrm>
          <a:off x="46754" y="4491798"/>
          <a:ext cx="2014031" cy="3344223"/>
        </a:xfrm>
        <a:prstGeom prst="roundRect">
          <a:avLst>
            <a:gd name="adj" fmla="val 10174"/>
          </a:avLst>
        </a:prstGeom>
        <a:noFill/>
        <a:ln w="19050">
          <a:solidFill>
            <a:srgbClr val="E6E9EF"/>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768318</xdr:colOff>
      <xdr:row>22</xdr:row>
      <xdr:rowOff>154429</xdr:rowOff>
    </xdr:from>
    <xdr:to>
      <xdr:col>1</xdr:col>
      <xdr:colOff>1189827</xdr:colOff>
      <xdr:row>24</xdr:row>
      <xdr:rowOff>184909</xdr:rowOff>
    </xdr:to>
    <xdr:grpSp>
      <xdr:nvGrpSpPr>
        <xdr:cNvPr id="43" name="Group 42">
          <a:extLst>
            <a:ext uri="{FF2B5EF4-FFF2-40B4-BE49-F238E27FC236}">
              <a16:creationId xmlns:a16="http://schemas.microsoft.com/office/drawing/2014/main" id="{364159C6-0E1E-DF2E-11EC-05CF0AEDC584}"/>
            </a:ext>
          </a:extLst>
        </xdr:cNvPr>
        <xdr:cNvGrpSpPr/>
      </xdr:nvGrpSpPr>
      <xdr:grpSpPr>
        <a:xfrm>
          <a:off x="1501743" y="4345429"/>
          <a:ext cx="421509" cy="411480"/>
          <a:chOff x="1307505" y="4170045"/>
          <a:chExt cx="421509" cy="411480"/>
        </a:xfrm>
      </xdr:grpSpPr>
      <xdr:sp macro="" textlink="">
        <xdr:nvSpPr>
          <xdr:cNvPr id="36" name="Rectangle 35">
            <a:extLst>
              <a:ext uri="{FF2B5EF4-FFF2-40B4-BE49-F238E27FC236}">
                <a16:creationId xmlns:a16="http://schemas.microsoft.com/office/drawing/2014/main" id="{4E0A1DA7-4E90-CA8A-D777-AA82AF7D53A1}"/>
              </a:ext>
            </a:extLst>
          </xdr:cNvPr>
          <xdr:cNvSpPr/>
        </xdr:nvSpPr>
        <xdr:spPr>
          <a:xfrm>
            <a:off x="1458141" y="4285870"/>
            <a:ext cx="182880" cy="213550"/>
          </a:xfrm>
          <a:prstGeom prst="rect">
            <a:avLst/>
          </a:prstGeom>
          <a:solidFill>
            <a:srgbClr val="194365"/>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25" name="Graphic 24" descr="Information with solid fill">
            <a:extLst>
              <a:ext uri="{FF2B5EF4-FFF2-40B4-BE49-F238E27FC236}">
                <a16:creationId xmlns:a16="http://schemas.microsoft.com/office/drawing/2014/main" id="{8CB85B35-FED4-8576-3684-67138E706739}"/>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307505" y="4170045"/>
            <a:ext cx="421509" cy="411480"/>
          </a:xfrm>
          <a:prstGeom prst="rect">
            <a:avLst/>
          </a:prstGeom>
        </xdr:spPr>
      </xdr:pic>
    </xdr:grpSp>
    <xdr:clientData/>
  </xdr:twoCellAnchor>
  <xdr:twoCellAnchor>
    <xdr:from>
      <xdr:col>0</xdr:col>
      <xdr:colOff>46755</xdr:colOff>
      <xdr:row>28</xdr:row>
      <xdr:rowOff>104775</xdr:rowOff>
    </xdr:from>
    <xdr:to>
      <xdr:col>1</xdr:col>
      <xdr:colOff>1322934</xdr:colOff>
      <xdr:row>35</xdr:row>
      <xdr:rowOff>171450</xdr:rowOff>
    </xdr:to>
    <xdr:sp macro="" textlink="Reference!A21">
      <xdr:nvSpPr>
        <xdr:cNvPr id="39" name="TextBox 38">
          <a:extLst>
            <a:ext uri="{FF2B5EF4-FFF2-40B4-BE49-F238E27FC236}">
              <a16:creationId xmlns:a16="http://schemas.microsoft.com/office/drawing/2014/main" id="{3A0E3A20-A89B-148B-8546-BCA1ADBD5ABF}"/>
            </a:ext>
          </a:extLst>
        </xdr:cNvPr>
        <xdr:cNvSpPr txBox="1"/>
      </xdr:nvSpPr>
      <xdr:spPr>
        <a:xfrm>
          <a:off x="46755" y="5438775"/>
          <a:ext cx="2009604" cy="1400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fld id="{E3F5E114-0DF0-4F0E-B517-8E4C441C378A}" type="TxLink">
            <a:rPr lang="en-US" sz="1100" b="0" i="0" u="none" strike="noStrike">
              <a:solidFill>
                <a:schemeClr val="bg1"/>
              </a:solidFill>
              <a:latin typeface="Calibri"/>
              <a:ea typeface="Calibri"/>
              <a:cs typeface="Calibri"/>
            </a:rPr>
            <a:t>➤ For the month selected, Landing Page #1 contributes 41.57% or 520 no. of scans, Landing Page #2 has 25.66% or 321 no. of scans, and Landing Page #3contributes 32.77% or 410 no. of scans.</a:t>
          </a:fld>
          <a:endParaRPr lang="en-US" sz="1100">
            <a:solidFill>
              <a:schemeClr val="bg1"/>
            </a:solidFill>
          </a:endParaRPr>
        </a:p>
      </xdr:txBody>
    </xdr:sp>
    <xdr:clientData/>
  </xdr:twoCellAnchor>
  <xdr:twoCellAnchor>
    <xdr:from>
      <xdr:col>0</xdr:col>
      <xdr:colOff>46753</xdr:colOff>
      <xdr:row>24</xdr:row>
      <xdr:rowOff>74229</xdr:rowOff>
    </xdr:from>
    <xdr:to>
      <xdr:col>1</xdr:col>
      <xdr:colOff>1322931</xdr:colOff>
      <xdr:row>29</xdr:row>
      <xdr:rowOff>26670</xdr:rowOff>
    </xdr:to>
    <xdr:sp macro="" textlink="Reference!A30">
      <xdr:nvSpPr>
        <xdr:cNvPr id="40" name="TextBox 39">
          <a:extLst>
            <a:ext uri="{FF2B5EF4-FFF2-40B4-BE49-F238E27FC236}">
              <a16:creationId xmlns:a16="http://schemas.microsoft.com/office/drawing/2014/main" id="{25695666-1D83-67D8-0A67-67582F18E435}"/>
            </a:ext>
          </a:extLst>
        </xdr:cNvPr>
        <xdr:cNvSpPr txBox="1"/>
      </xdr:nvSpPr>
      <xdr:spPr>
        <a:xfrm>
          <a:off x="46753" y="4646229"/>
          <a:ext cx="2009603" cy="904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indent="0"/>
          <a:fld id="{ECFF438E-E645-4AD0-AF77-F89536E6B01A}" type="TxLink">
            <a:rPr lang="en-US" sz="1100" b="0" i="0" u="none" strike="noStrike">
              <a:solidFill>
                <a:schemeClr val="bg1"/>
              </a:solidFill>
              <a:latin typeface="Calibri"/>
              <a:ea typeface="Calibri"/>
              <a:cs typeface="Calibri"/>
            </a:rPr>
            <a:pPr marL="0" indent="0"/>
            <a:t>➤ Scans that originated from Magazine Ads provides the highest number while  Billboards generates the lowest.</a:t>
          </a:fld>
          <a:endParaRPr lang="en-US" sz="1100" b="0" i="0" u="none" strike="noStrike">
            <a:solidFill>
              <a:schemeClr val="bg1"/>
            </a:solidFill>
            <a:latin typeface="Calibri"/>
            <a:ea typeface="Calibri"/>
            <a:cs typeface="Calibri"/>
          </a:endParaRPr>
        </a:p>
      </xdr:txBody>
    </xdr:sp>
    <xdr:clientData/>
  </xdr:twoCellAnchor>
  <xdr:twoCellAnchor>
    <xdr:from>
      <xdr:col>0</xdr:col>
      <xdr:colOff>171661</xdr:colOff>
      <xdr:row>0</xdr:row>
      <xdr:rowOff>57149</xdr:rowOff>
    </xdr:from>
    <xdr:to>
      <xdr:col>1</xdr:col>
      <xdr:colOff>792555</xdr:colOff>
      <xdr:row>2</xdr:row>
      <xdr:rowOff>133350</xdr:rowOff>
    </xdr:to>
    <xdr:sp macro="" textlink="">
      <xdr:nvSpPr>
        <xdr:cNvPr id="41" name="TextBox 40">
          <a:extLst>
            <a:ext uri="{FF2B5EF4-FFF2-40B4-BE49-F238E27FC236}">
              <a16:creationId xmlns:a16="http://schemas.microsoft.com/office/drawing/2014/main" id="{F60BE098-B28E-776F-4658-51317C7ADFFC}"/>
            </a:ext>
          </a:extLst>
        </xdr:cNvPr>
        <xdr:cNvSpPr txBox="1"/>
      </xdr:nvSpPr>
      <xdr:spPr>
        <a:xfrm>
          <a:off x="171661" y="57149"/>
          <a:ext cx="1354319" cy="4572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2800" b="1">
              <a:solidFill>
                <a:schemeClr val="bg1"/>
              </a:solidFill>
              <a:latin typeface="+mn-lt"/>
            </a:rPr>
            <a:t>2016 </a:t>
          </a:r>
        </a:p>
      </xdr:txBody>
    </xdr:sp>
    <xdr:clientData/>
  </xdr:twoCellAnchor>
  <xdr:twoCellAnchor>
    <xdr:from>
      <xdr:col>0</xdr:col>
      <xdr:colOff>171661</xdr:colOff>
      <xdr:row>1</xdr:row>
      <xdr:rowOff>190499</xdr:rowOff>
    </xdr:from>
    <xdr:to>
      <xdr:col>1</xdr:col>
      <xdr:colOff>595866</xdr:colOff>
      <xdr:row>4</xdr:row>
      <xdr:rowOff>0</xdr:rowOff>
    </xdr:to>
    <xdr:sp macro="" textlink="">
      <xdr:nvSpPr>
        <xdr:cNvPr id="42" name="TextBox 41">
          <a:extLst>
            <a:ext uri="{FF2B5EF4-FFF2-40B4-BE49-F238E27FC236}">
              <a16:creationId xmlns:a16="http://schemas.microsoft.com/office/drawing/2014/main" id="{1BB67E7C-12D7-82EE-DC1F-CBE8C552075A}"/>
            </a:ext>
          </a:extLst>
        </xdr:cNvPr>
        <xdr:cNvSpPr txBox="1"/>
      </xdr:nvSpPr>
      <xdr:spPr>
        <a:xfrm>
          <a:off x="171661" y="380999"/>
          <a:ext cx="1157630"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US" sz="1800" b="0">
              <a:solidFill>
                <a:schemeClr val="bg1"/>
              </a:solidFill>
              <a:latin typeface="+mn-lt"/>
              <a:ea typeface="+mn-ea"/>
              <a:cs typeface="+mn-cs"/>
            </a:rPr>
            <a:t>Reporting </a:t>
          </a:r>
        </a:p>
      </xdr:txBody>
    </xdr:sp>
    <xdr:clientData/>
  </xdr:twoCellAnchor>
  <xdr:twoCellAnchor>
    <xdr:from>
      <xdr:col>0</xdr:col>
      <xdr:colOff>46754</xdr:colOff>
      <xdr:row>35</xdr:row>
      <xdr:rowOff>171450</xdr:rowOff>
    </xdr:from>
    <xdr:to>
      <xdr:col>1</xdr:col>
      <xdr:colOff>1322931</xdr:colOff>
      <xdr:row>41</xdr:row>
      <xdr:rowOff>76200</xdr:rowOff>
    </xdr:to>
    <xdr:sp macro="" textlink="Reference!A50">
      <xdr:nvSpPr>
        <xdr:cNvPr id="44" name="TextBox 43">
          <a:extLst>
            <a:ext uri="{FF2B5EF4-FFF2-40B4-BE49-F238E27FC236}">
              <a16:creationId xmlns:a16="http://schemas.microsoft.com/office/drawing/2014/main" id="{59DD629F-9B15-5815-B9BD-CB1C6B8AE6D8}"/>
            </a:ext>
          </a:extLst>
        </xdr:cNvPr>
        <xdr:cNvSpPr txBox="1"/>
      </xdr:nvSpPr>
      <xdr:spPr>
        <a:xfrm>
          <a:off x="46754" y="6838950"/>
          <a:ext cx="2009602" cy="1047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5A804D9-4A13-4380-883F-A656A2C64EA9}" type="TxLink">
            <a:rPr lang="en-US" sz="1100" b="0" i="0" u="none" strike="noStrike">
              <a:solidFill>
                <a:schemeClr val="bg1"/>
              </a:solidFill>
              <a:latin typeface="Calibri"/>
              <a:ea typeface="Calibri"/>
              <a:cs typeface="Calibri"/>
            </a:rPr>
            <a:pPr marL="0" indent="0"/>
            <a:t>➤ The highest performance in terms of the actual scan vs goal scan is February, with 4.21%. While November performed the least of just 2.78%.</a:t>
          </a:fld>
          <a:endParaRPr lang="en-US" sz="1100" b="0" i="0" u="none" strike="noStrike">
            <a:solidFill>
              <a:schemeClr val="bg1"/>
            </a:solidFill>
            <a:latin typeface="Calibri"/>
            <a:ea typeface="Calibri"/>
            <a:cs typeface="Calibri"/>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0.24249</cdr:x>
      <cdr:y>0.20873</cdr:y>
    </cdr:from>
    <cdr:to>
      <cdr:x>0.76721</cdr:x>
      <cdr:y>0.7649</cdr:y>
    </cdr:to>
    <cdr:sp macro="" textlink="Reference!$A$14">
      <cdr:nvSpPr>
        <cdr:cNvPr id="2" name="TextBox 16">
          <a:extLst xmlns:a="http://schemas.openxmlformats.org/drawingml/2006/main">
            <a:ext uri="{FF2B5EF4-FFF2-40B4-BE49-F238E27FC236}">
              <a16:creationId xmlns:a16="http://schemas.microsoft.com/office/drawing/2014/main" id="{C68479B9-18EC-4A6D-B5BE-1F5838CE1747}"/>
            </a:ext>
          </a:extLst>
        </cdr:cNvPr>
        <cdr:cNvSpPr txBox="1"/>
      </cdr:nvSpPr>
      <cdr:spPr>
        <a:xfrm xmlns:a="http://schemas.openxmlformats.org/drawingml/2006/main">
          <a:off x="422564" y="343175"/>
          <a:ext cx="914400" cy="914400"/>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18B3AE60-EA1D-406D-92D6-93CA6639969F}" type="TxLink">
            <a:rPr lang="en-US" sz="1800" b="1" i="0" u="none" strike="noStrike" kern="1200" cap="none" spc="0" baseline="0">
              <a:ln w="0">
                <a:noFill/>
              </a:ln>
              <a:solidFill>
                <a:srgbClr val="0A3152"/>
              </a:solidFill>
              <a:effectLst/>
              <a:latin typeface="Calibri"/>
              <a:ea typeface="Calibri"/>
              <a:cs typeface="Calibri"/>
            </a:rPr>
            <a:pPr algn="ctr"/>
            <a:t>41.57%</a:t>
          </a:fld>
          <a:endParaRPr lang="en-US" sz="2000" b="1" i="0" u="none" strike="noStrike" kern="1200" cap="none" spc="0" baseline="0">
            <a:ln w="0">
              <a:noFill/>
            </a:ln>
            <a:solidFill>
              <a:srgbClr val="0A3152"/>
            </a:solidFill>
            <a:effectLst/>
            <a:latin typeface="+mn-lt"/>
            <a:ea typeface="+mn-ea"/>
            <a:cs typeface="+mn-cs"/>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0.25672</cdr:x>
      <cdr:y>0.24394</cdr:y>
    </cdr:from>
    <cdr:to>
      <cdr:x>0.78256</cdr:x>
      <cdr:y>0.80037</cdr:y>
    </cdr:to>
    <cdr:sp macro="" textlink="Reference!$B$14">
      <cdr:nvSpPr>
        <cdr:cNvPr id="2" name="TextBox 16">
          <a:extLst xmlns:a="http://schemas.openxmlformats.org/drawingml/2006/main">
            <a:ext uri="{FF2B5EF4-FFF2-40B4-BE49-F238E27FC236}">
              <a16:creationId xmlns:a16="http://schemas.microsoft.com/office/drawing/2014/main" id="{12ACAE91-8026-62F4-1733-A1BDE294ADAC}"/>
            </a:ext>
          </a:extLst>
        </cdr:cNvPr>
        <cdr:cNvSpPr txBox="1"/>
      </cdr:nvSpPr>
      <cdr:spPr>
        <a:xfrm xmlns:a="http://schemas.openxmlformats.org/drawingml/2006/main">
          <a:off x="446407" y="400879"/>
          <a:ext cx="914400" cy="914400"/>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marL="0" indent="0" algn="ctr"/>
          <a:fld id="{E01F360F-9683-4394-BC67-FF6C3FC9B39E}" type="TxLink">
            <a:rPr lang="en-US" sz="1800" b="1" i="0" u="none" strike="noStrike" kern="1200" cap="none" spc="0" baseline="0">
              <a:ln w="0">
                <a:noFill/>
              </a:ln>
              <a:solidFill>
                <a:srgbClr val="0A3152"/>
              </a:solidFill>
              <a:effectLst/>
              <a:latin typeface="Calibri"/>
              <a:ea typeface="Calibri"/>
              <a:cs typeface="Calibri"/>
            </a:rPr>
            <a:pPr marL="0" indent="0" algn="ctr"/>
            <a:t>25.66%</a:t>
          </a:fld>
          <a:endParaRPr lang="en-US" sz="1800" b="1" i="0" u="none" strike="noStrike" kern="1200" cap="none" spc="0" baseline="0">
            <a:ln w="0">
              <a:noFill/>
            </a:ln>
            <a:solidFill>
              <a:srgbClr val="0A3152"/>
            </a:solidFill>
            <a:effectLst/>
            <a:latin typeface="Calibri"/>
            <a:ea typeface="Calibri"/>
            <a:cs typeface="Calibri"/>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0.25847</cdr:x>
      <cdr:y>0.21018</cdr:y>
    </cdr:from>
    <cdr:to>
      <cdr:x>0.78636</cdr:x>
      <cdr:y>0.76661</cdr:y>
    </cdr:to>
    <cdr:sp macro="" textlink="Reference!$C$14">
      <cdr:nvSpPr>
        <cdr:cNvPr id="2" name="TextBox 16">
          <a:extLst xmlns:a="http://schemas.openxmlformats.org/drawingml/2006/main">
            <a:ext uri="{FF2B5EF4-FFF2-40B4-BE49-F238E27FC236}">
              <a16:creationId xmlns:a16="http://schemas.microsoft.com/office/drawing/2014/main" id="{77003FFB-C94C-9EB1-2755-B650AEDFD578}"/>
            </a:ext>
          </a:extLst>
        </cdr:cNvPr>
        <cdr:cNvSpPr txBox="1"/>
      </cdr:nvSpPr>
      <cdr:spPr>
        <a:xfrm xmlns:a="http://schemas.openxmlformats.org/drawingml/2006/main">
          <a:off x="451419" y="340179"/>
          <a:ext cx="921970" cy="900573"/>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marL="0" indent="0" algn="ctr"/>
          <a:fld id="{D2B913BF-541A-4BCB-BB81-E5992DEF626C}" type="TxLink">
            <a:rPr lang="en-US" sz="1800" b="1" i="0" u="none" strike="noStrike" kern="1200" cap="none" spc="0" baseline="0">
              <a:ln w="0">
                <a:noFill/>
              </a:ln>
              <a:solidFill>
                <a:srgbClr val="0A3152"/>
              </a:solidFill>
              <a:effectLst/>
              <a:latin typeface="Calibri"/>
              <a:ea typeface="Calibri"/>
              <a:cs typeface="Calibri"/>
            </a:rPr>
            <a:pPr marL="0" indent="0" algn="ctr"/>
            <a:t>32.77%</a:t>
          </a:fld>
          <a:endParaRPr lang="en-US" sz="1800" b="1" i="0" u="none" strike="noStrike" kern="1200" cap="none" spc="0" baseline="0">
            <a:ln w="0">
              <a:noFill/>
            </a:ln>
            <a:solidFill>
              <a:srgbClr val="0A3152"/>
            </a:solidFill>
            <a:effectLst/>
            <a:latin typeface="Calibri"/>
            <a:ea typeface="Calibri"/>
            <a:cs typeface="Calibri"/>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eayv" refreshedDate="45145.232403587965" createdVersion="8" refreshedVersion="8" minRefreshableVersion="3" recordCount="12" xr:uid="{6701F6AC-A4E7-4D33-99A6-87065B32B0FC}">
  <cacheSource type="worksheet">
    <worksheetSource name="Table2"/>
  </cacheSource>
  <cacheFields count="18">
    <cacheField name="Period" numFmtId="167">
      <sharedItems containsSemiMixedTypes="0" containsNonDate="0" containsDate="1" containsString="0" minDate="2016-01-01T00:00:00" maxDate="2016-12-02T00:00:00" count="12">
        <d v="2016-01-01T00:00:00"/>
        <d v="2016-02-01T00:00:00"/>
        <d v="2016-03-01T00:00:00"/>
        <d v="2016-04-01T00:00:00"/>
        <d v="2016-05-01T00:00:00"/>
        <d v="2016-06-01T00:00:00"/>
        <d v="2016-07-01T00:00:00"/>
        <d v="2016-08-01T00:00:00"/>
        <d v="2016-09-01T00:00:00"/>
        <d v="2016-10-01T00:00:00"/>
        <d v="2016-11-01T00:00:00"/>
        <d v="2016-12-01T00:00:00"/>
      </sharedItems>
      <fieldGroup par="17"/>
    </cacheField>
    <cacheField name="# of Scans (Actual)" numFmtId="165">
      <sharedItems containsSemiMixedTypes="0" containsString="0" containsNumber="1" containsInteger="1" minValue="3219" maxValue="4282"/>
    </cacheField>
    <cacheField name="# of Scans (Goal)" numFmtId="165">
      <sharedItems containsSemiMixedTypes="0" containsString="0" containsNumber="1" containsInteger="1" minValue="3000" maxValue="4500"/>
    </cacheField>
    <cacheField name="# of Impressions" numFmtId="165">
      <sharedItems containsSemiMixedTypes="0" containsString="0" containsNumber="1" containsInteger="1" minValue="78495" maxValue="149856"/>
    </cacheField>
    <cacheField name="Scan Through Rate (Actual)" numFmtId="166">
      <sharedItems containsSemiMixedTypes="0" containsString="0" containsNumber="1" minValue="2.7806694426649584E-2" maxValue="4.2055377266960223E-2"/>
    </cacheField>
    <cacheField name="Scan Through Rate (Goal)" numFmtId="166">
      <sharedItems containsSemiMixedTypes="0" containsString="0" containsNumber="1" minValue="0.06" maxValue="0.06"/>
    </cacheField>
    <cacheField name="Conversions from QR Landing Pages (Actual)" numFmtId="165">
      <sharedItems containsSemiMixedTypes="0" containsString="0" containsNumber="1" containsInteger="1" minValue="1000" maxValue="1775"/>
    </cacheField>
    <cacheField name="Billboard" numFmtId="165">
      <sharedItems containsSemiMixedTypes="0" containsString="0" containsNumber="1" containsInteger="1" minValue="103" maxValue="136" count="12">
        <n v="103"/>
        <n v="106"/>
        <n v="109"/>
        <n v="112"/>
        <n v="115"/>
        <n v="118"/>
        <n v="121"/>
        <n v="124"/>
        <n v="127"/>
        <n v="130"/>
        <n v="133"/>
        <n v="136"/>
      </sharedItems>
    </cacheField>
    <cacheField name="Tradeshow" numFmtId="165">
      <sharedItems containsSemiMixedTypes="0" containsString="0" containsNumber="1" containsInteger="1" minValue="783" maxValue="849"/>
    </cacheField>
    <cacheField name="Product Packaging" numFmtId="165">
      <sharedItems containsSemiMixedTypes="0" containsString="0" containsNumber="1" containsInteger="1" minValue="513" maxValue="655"/>
    </cacheField>
    <cacheField name="In Store Display" numFmtId="165">
      <sharedItems containsSemiMixedTypes="0" containsString="0" containsNumber="1" containsInteger="1" minValue="200" maxValue="320"/>
    </cacheField>
    <cacheField name="Magazine Ad" numFmtId="165">
      <sharedItems containsSemiMixedTypes="0" containsString="0" containsNumber="1" containsInteger="1" minValue="1000" maxValue="1520"/>
    </cacheField>
    <cacheField name="Newspaper Ad" numFmtId="165">
      <sharedItems containsSemiMixedTypes="0" containsString="0" containsNumber="1" containsInteger="1" minValue="620" maxValue="802"/>
    </cacheField>
    <cacheField name="Landing Page #1" numFmtId="165">
      <sharedItems containsSemiMixedTypes="0" containsString="0" containsNumber="1" containsInteger="1" minValue="400" maxValue="601"/>
    </cacheField>
    <cacheField name="Landing Page #2" numFmtId="165">
      <sharedItems containsSemiMixedTypes="0" containsString="0" containsNumber="1" containsInteger="1" minValue="300" maxValue="341"/>
    </cacheField>
    <cacheField name="Landing Page #3" numFmtId="165">
      <sharedItems containsSemiMixedTypes="0" containsString="0" containsNumber="1" containsInteger="1" minValue="300" maxValue="847"/>
    </cacheField>
    <cacheField name="Days (Period)" numFmtId="0" databaseField="0">
      <fieldGroup base="0">
        <rangePr groupBy="days" startDate="2016-01-01T00:00:00" endDate="2016-12-02T00:00:00"/>
        <groupItems count="368">
          <s v="&lt;1/1/2016"/>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2/2016"/>
        </groupItems>
      </fieldGroup>
    </cacheField>
    <cacheField name="Months (Period)" numFmtId="0" databaseField="0">
      <fieldGroup base="0">
        <rangePr groupBy="months" startDate="2016-01-01T00:00:00" endDate="2016-12-02T00:00:00"/>
        <groupItems count="14">
          <s v="&lt;1/1/2016"/>
          <s v="Jan"/>
          <s v="Feb"/>
          <s v="Mar"/>
          <s v="Apr"/>
          <s v="May"/>
          <s v="Jun"/>
          <s v="Jul"/>
          <s v="Aug"/>
          <s v="Sep"/>
          <s v="Oct"/>
          <s v="Nov"/>
          <s v="Dec"/>
          <s v="&gt;12/2/2016"/>
        </groupItems>
      </fieldGroup>
    </cacheField>
  </cacheFields>
  <extLst>
    <ext xmlns:x14="http://schemas.microsoft.com/office/spreadsheetml/2009/9/main" uri="{725AE2AE-9491-48be-B2B4-4EB974FC3084}">
      <x14:pivotCacheDefinition pivotCacheId="11630786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n v="3219"/>
    <n v="3000"/>
    <n v="78495"/>
    <n v="4.1008981463787501E-2"/>
    <n v="0.06"/>
    <n v="1000"/>
    <x v="0"/>
    <n v="783"/>
    <n v="513"/>
    <n v="200"/>
    <n v="1000"/>
    <n v="620"/>
    <n v="400"/>
    <n v="300"/>
    <n v="300"/>
  </r>
  <r>
    <x v="1"/>
    <n v="3381"/>
    <n v="3500"/>
    <n v="80394"/>
    <n v="4.2055377266960223E-2"/>
    <n v="0.06"/>
    <n v="1200"/>
    <x v="1"/>
    <n v="789"/>
    <n v="516"/>
    <n v="240"/>
    <n v="1100"/>
    <n v="630"/>
    <n v="459"/>
    <n v="320"/>
    <n v="421"/>
  </r>
  <r>
    <x v="2"/>
    <n v="3453"/>
    <n v="3500"/>
    <n v="93040"/>
    <n v="3.7113069647463456E-2"/>
    <n v="0.06"/>
    <n v="1210"/>
    <x v="2"/>
    <n v="795"/>
    <n v="569"/>
    <n v="240"/>
    <n v="1100"/>
    <n v="640"/>
    <n v="500"/>
    <n v="315"/>
    <n v="395"/>
  </r>
  <r>
    <x v="3"/>
    <n v="3723"/>
    <n v="3500"/>
    <n v="96049"/>
    <n v="3.876146550198336E-2"/>
    <n v="0.06"/>
    <n v="1250"/>
    <x v="3"/>
    <n v="801"/>
    <n v="580"/>
    <n v="280"/>
    <n v="1250"/>
    <n v="700"/>
    <n v="520"/>
    <n v="321"/>
    <n v="410"/>
  </r>
  <r>
    <x v="4"/>
    <n v="3791"/>
    <n v="4000"/>
    <n v="104950"/>
    <n v="3.6121962839447352E-2"/>
    <n v="0.06"/>
    <n v="1400"/>
    <x v="4"/>
    <n v="807"/>
    <n v="609"/>
    <n v="285"/>
    <n v="1250"/>
    <n v="725"/>
    <n v="600"/>
    <n v="319"/>
    <n v="481"/>
  </r>
  <r>
    <x v="5"/>
    <n v="3862"/>
    <n v="4000"/>
    <n v="123144"/>
    <n v="3.1361657896446439E-2"/>
    <n v="0.06"/>
    <n v="1459"/>
    <x v="5"/>
    <n v="813"/>
    <n v="610"/>
    <n v="290"/>
    <n v="1275"/>
    <n v="756"/>
    <n v="524"/>
    <n v="327"/>
    <n v="608"/>
  </r>
  <r>
    <x v="6"/>
    <n v="3876"/>
    <n v="4000"/>
    <n v="103940"/>
    <n v="3.7290744660380987E-2"/>
    <n v="0.06"/>
    <n v="1401"/>
    <x v="6"/>
    <n v="819"/>
    <n v="610"/>
    <n v="295"/>
    <n v="1275"/>
    <n v="756"/>
    <n v="527"/>
    <n v="322"/>
    <n v="552"/>
  </r>
  <r>
    <x v="7"/>
    <n v="4030"/>
    <n v="4500"/>
    <n v="104059"/>
    <n v="3.8728029291075258E-2"/>
    <n v="0.06"/>
    <n v="1509"/>
    <x v="7"/>
    <n v="825"/>
    <n v="625"/>
    <n v="300"/>
    <n v="1400"/>
    <n v="756"/>
    <n v="601"/>
    <n v="329"/>
    <n v="579"/>
  </r>
  <r>
    <x v="8"/>
    <n v="4077"/>
    <n v="4500"/>
    <n v="130455"/>
    <n v="3.1252155915833045E-2"/>
    <n v="0.06"/>
    <n v="1498"/>
    <x v="8"/>
    <n v="831"/>
    <n v="635"/>
    <n v="310"/>
    <n v="1410"/>
    <n v="764"/>
    <n v="588"/>
    <n v="335"/>
    <n v="575"/>
  </r>
  <r>
    <x v="9"/>
    <n v="4115"/>
    <n v="4500"/>
    <n v="129405"/>
    <n v="3.1799389513542754E-2"/>
    <n v="0.06"/>
    <n v="1531"/>
    <x v="9"/>
    <n v="837"/>
    <n v="640"/>
    <n v="310"/>
    <n v="1411"/>
    <n v="787"/>
    <n v="512"/>
    <n v="333"/>
    <n v="686"/>
  </r>
  <r>
    <x v="10"/>
    <n v="4167"/>
    <n v="4500"/>
    <n v="149856"/>
    <n v="2.7806694426649584E-2"/>
    <n v="0.06"/>
    <n v="1600"/>
    <x v="10"/>
    <n v="843"/>
    <n v="650"/>
    <n v="315"/>
    <n v="1425"/>
    <n v="801"/>
    <n v="545"/>
    <n v="341"/>
    <n v="714"/>
  </r>
  <r>
    <x v="11"/>
    <n v="4282"/>
    <n v="4500"/>
    <n v="129450"/>
    <n v="3.3078408651989188E-2"/>
    <n v="0.06"/>
    <n v="1775"/>
    <x v="11"/>
    <n v="849"/>
    <n v="655"/>
    <n v="320"/>
    <n v="1520"/>
    <n v="802"/>
    <n v="599"/>
    <n v="329"/>
    <n v="84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BDAF029-9BCD-4F50-B962-AC936C265A89}" name="PivotTable12" cacheId="0" dataPosition="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O2:Q15" firstHeaderRow="0" firstDataRow="1" firstDataCol="1"/>
  <pivotFields count="18">
    <pivotField axis="axisRow" numFmtId="167" showAll="0" sortType="ascending">
      <items count="13">
        <item x="0"/>
        <item x="1"/>
        <item x="2"/>
        <item x="3"/>
        <item x="4"/>
        <item x="5"/>
        <item x="6"/>
        <item x="7"/>
        <item x="8"/>
        <item x="9"/>
        <item x="10"/>
        <item x="11"/>
        <item t="default"/>
      </items>
    </pivotField>
    <pivotField numFmtId="165" showAll="0"/>
    <pivotField numFmtId="165" showAll="0"/>
    <pivotField numFmtId="165" showAll="0"/>
    <pivotField dataField="1" numFmtId="166" showAll="0"/>
    <pivotField dataField="1" numFmtId="166" showAll="0"/>
    <pivotField numFmtId="165" showAll="0"/>
    <pivotField numFmtId="165" showAll="0"/>
    <pivotField numFmtId="165" showAll="0"/>
    <pivotField numFmtId="165" showAll="0"/>
    <pivotField numFmtId="165" showAll="0"/>
    <pivotField numFmtId="165" showAll="0"/>
    <pivotField numFmtId="165" showAll="0"/>
    <pivotField numFmtId="165" showAll="0"/>
    <pivotField numFmtId="165" showAll="0"/>
    <pivotField numFmtId="165"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name="Scan Through Rates (Goal)" fld="5" baseField="0" baseItem="0"/>
    <dataField name="Scan Through Rates (Actual)" fld="4" baseField="0" baseItem="0"/>
  </dataFields>
  <formats count="3">
    <format dxfId="6">
      <pivotArea outline="0" collapsedLevelsAreSubtotals="1" fieldPosition="0"/>
    </format>
    <format dxfId="5">
      <pivotArea collapsedLevelsAreSubtotals="1" fieldPosition="0">
        <references count="1">
          <reference field="0" count="0"/>
        </references>
      </pivotArea>
    </format>
    <format dxfId="4">
      <pivotArea grandRow="1" outline="0" collapsedLevelsAreSubtotals="1" fieldPosition="0"/>
    </format>
  </formats>
  <chartFormats count="2">
    <chartFormat chart="18" format="16" series="1">
      <pivotArea type="data" outline="0" fieldPosition="0">
        <references count="1">
          <reference field="4294967294" count="1" selected="0">
            <x v="1"/>
          </reference>
        </references>
      </pivotArea>
    </chartFormat>
    <chartFormat chart="18" format="1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9E07DBF-433A-49A7-868D-E733B02B7113}"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G2:L4" firstHeaderRow="0" firstDataRow="1" firstDataCol="1"/>
  <pivotFields count="18">
    <pivotField axis="axisRow" numFmtId="167" showAll="0">
      <items count="13">
        <item h="1" x="0"/>
        <item h="1" x="1"/>
        <item h="1" x="2"/>
        <item x="3"/>
        <item h="1" x="4"/>
        <item h="1" x="5"/>
        <item h="1" x="6"/>
        <item h="1" x="7"/>
        <item h="1" x="8"/>
        <item h="1" x="9"/>
        <item h="1" x="10"/>
        <item h="1" x="11"/>
        <item t="default"/>
      </items>
    </pivotField>
    <pivotField numFmtId="165" showAll="0"/>
    <pivotField numFmtId="165" showAll="0"/>
    <pivotField numFmtId="165" showAll="0"/>
    <pivotField numFmtId="166" showAll="0"/>
    <pivotField numFmtId="166" showAll="0"/>
    <pivotField numFmtId="165" showAll="0"/>
    <pivotField dataField="1" numFmtId="165" showAll="0"/>
    <pivotField dataField="1" numFmtId="165" showAll="0"/>
    <pivotField dataField="1" numFmtId="165" showAll="0"/>
    <pivotField dataField="1" numFmtId="165" showAll="0"/>
    <pivotField dataField="1" numFmtId="165" showAll="0"/>
    <pivotField numFmtId="165" showAll="0"/>
    <pivotField numFmtId="165" showAll="0"/>
    <pivotField numFmtId="165" showAll="0"/>
    <pivotField numFmtId="165"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0"/>
  </rowFields>
  <rowItems count="2">
    <i>
      <x v="3"/>
    </i>
    <i t="grand">
      <x/>
    </i>
  </rowItems>
  <colFields count="1">
    <field x="-2"/>
  </colFields>
  <colItems count="5">
    <i>
      <x/>
    </i>
    <i i="1">
      <x v="1"/>
    </i>
    <i i="2">
      <x v="2"/>
    </i>
    <i i="3">
      <x v="3"/>
    </i>
    <i i="4">
      <x v="4"/>
    </i>
  </colItems>
  <dataFields count="5">
    <dataField name=" Billboards" fld="7" baseField="0" baseItem="0"/>
    <dataField name=" Tradeshows" fld="8" baseField="0" baseItem="0"/>
    <dataField name="Products Packaging" fld="9" baseField="0" baseItem="0"/>
    <dataField name="In Store Displays" fld="10" baseField="0" baseItem="0"/>
    <dataField name="Magazine Ads" fld="11" baseField="0" baseItem="0"/>
  </dataFields>
  <formats count="1">
    <format dxfId="1">
      <pivotArea field="0" type="button" dataOnly="0" labelOnly="1" outline="0" axis="axisRow" fieldPosition="0"/>
    </format>
  </formats>
  <chartFormats count="5">
    <chartFormat chart="3" format="12" series="1">
      <pivotArea type="data" outline="0" fieldPosition="0">
        <references count="1">
          <reference field="4294967294" count="1" selected="0">
            <x v="0"/>
          </reference>
        </references>
      </pivotArea>
    </chartFormat>
    <chartFormat chart="3" format="13" series="1">
      <pivotArea type="data" outline="0" fieldPosition="0">
        <references count="1">
          <reference field="4294967294" count="1" selected="0">
            <x v="1"/>
          </reference>
        </references>
      </pivotArea>
    </chartFormat>
    <chartFormat chart="3" format="14" series="1">
      <pivotArea type="data" outline="0" fieldPosition="0">
        <references count="1">
          <reference field="4294967294" count="1" selected="0">
            <x v="2"/>
          </reference>
        </references>
      </pivotArea>
    </chartFormat>
    <chartFormat chart="3" format="15" series="1">
      <pivotArea type="data" outline="0" fieldPosition="0">
        <references count="1">
          <reference field="4294967294" count="1" selected="0">
            <x v="3"/>
          </reference>
        </references>
      </pivotArea>
    </chartFormat>
    <chartFormat chart="3" format="16" series="1">
      <pivotArea type="data" outline="0" fieldPosition="0">
        <references count="1">
          <reference field="429496729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67D7E04-EB6F-4077-B21B-8AF20C1090B5}"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E4" firstHeaderRow="0" firstDataRow="1" firstDataCol="1"/>
  <pivotFields count="18">
    <pivotField axis="axisRow" numFmtId="167" showAll="0">
      <items count="13">
        <item h="1" x="0"/>
        <item h="1" x="1"/>
        <item h="1" x="2"/>
        <item x="3"/>
        <item h="1" x="4"/>
        <item h="1" x="5"/>
        <item h="1" x="6"/>
        <item h="1" x="7"/>
        <item h="1" x="8"/>
        <item h="1" x="9"/>
        <item h="1" x="10"/>
        <item h="1" x="11"/>
        <item t="default"/>
      </items>
    </pivotField>
    <pivotField dataField="1" numFmtId="165" showAll="0"/>
    <pivotField numFmtId="165" showAll="0"/>
    <pivotField dataField="1" numFmtId="165" showAll="0"/>
    <pivotField dataField="1" numFmtId="166" showAll="0"/>
    <pivotField numFmtId="166" showAll="0"/>
    <pivotField dataField="1" numFmtId="165" showAll="0"/>
    <pivotField numFmtId="165" showAll="0"/>
    <pivotField numFmtId="165" showAll="0"/>
    <pivotField numFmtId="165" showAll="0"/>
    <pivotField numFmtId="165" showAll="0"/>
    <pivotField numFmtId="165" showAll="0"/>
    <pivotField numFmtId="165" showAll="0"/>
    <pivotField numFmtId="165" showAll="0"/>
    <pivotField numFmtId="165" showAll="0"/>
    <pivotField numFmtId="165"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0"/>
  </rowFields>
  <rowItems count="2">
    <i>
      <x v="3"/>
    </i>
    <i t="grand">
      <x/>
    </i>
  </rowItems>
  <colFields count="1">
    <field x="-2"/>
  </colFields>
  <colItems count="4">
    <i>
      <x/>
    </i>
    <i i="1">
      <x v="1"/>
    </i>
    <i i="2">
      <x v="2"/>
    </i>
    <i i="3">
      <x v="3"/>
    </i>
  </colItems>
  <dataFields count="4">
    <dataField name="Sum of # of Scans (Actual)" fld="1" baseField="0" baseItem="0"/>
    <dataField name="Sum of Scan Through Rate (Actual)" fld="4" baseField="0" baseItem="0"/>
    <dataField name="Sum of # of Impressions" fld="3" baseField="0" baseItem="0"/>
    <dataField name="Sum of Conversions from QR Landing Pages (Actual)" fld="6" baseField="0" baseItem="0"/>
  </dataFields>
  <formats count="2">
    <format dxfId="2">
      <pivotArea field="0" type="button" dataOnly="0" labelOnly="1" outline="0" axis="axisRow" fieldPosition="0"/>
    </format>
    <format dxfId="3">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DC2BD0B-A4BD-4770-A581-CDF6E3F3427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7:D29" firstHeaderRow="0" firstDataRow="1" firstDataCol="1"/>
  <pivotFields count="18">
    <pivotField axis="axisRow" numFmtId="167" showAll="0">
      <items count="13">
        <item h="1" x="0"/>
        <item h="1" x="1"/>
        <item h="1" x="2"/>
        <item x="3"/>
        <item h="1" x="4"/>
        <item h="1" x="5"/>
        <item h="1" x="6"/>
        <item h="1" x="7"/>
        <item h="1" x="8"/>
        <item h="1" x="9"/>
        <item h="1" x="10"/>
        <item h="1" x="11"/>
        <item t="default"/>
      </items>
    </pivotField>
    <pivotField numFmtId="165" showAll="0"/>
    <pivotField numFmtId="165" showAll="0"/>
    <pivotField numFmtId="165" showAll="0"/>
    <pivotField numFmtId="166" showAll="0"/>
    <pivotField numFmtId="166" showAll="0"/>
    <pivotField numFmtId="165" showAll="0"/>
    <pivotField numFmtId="165" showAll="0"/>
    <pivotField numFmtId="165" showAll="0"/>
    <pivotField numFmtId="165" showAll="0"/>
    <pivotField numFmtId="165" showAll="0"/>
    <pivotField numFmtId="165" showAll="0"/>
    <pivotField numFmtId="165" showAll="0"/>
    <pivotField dataField="1" numFmtId="165" showAll="0"/>
    <pivotField dataField="1" numFmtId="165" showAll="0"/>
    <pivotField dataField="1" numFmtId="165"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0"/>
  </rowFields>
  <rowItems count="2">
    <i>
      <x v="3"/>
    </i>
    <i t="grand">
      <x/>
    </i>
  </rowItems>
  <colFields count="1">
    <field x="-2"/>
  </colFields>
  <colItems count="3">
    <i>
      <x/>
    </i>
    <i i="1">
      <x v="1"/>
    </i>
    <i i="2">
      <x v="2"/>
    </i>
  </colItems>
  <dataFields count="3">
    <dataField name="Sum of Landing Page #1" fld="13" baseField="0" baseItem="0"/>
    <dataField name="Sum of Landing Page #2" fld="14" baseField="0" baseItem="0"/>
    <dataField name="Sum of Landing Page #3" fld="15" baseField="0" baseItem="0"/>
  </dataFields>
  <formats count="1">
    <format dxfId="0">
      <pivotArea field="0" type="button" dataOnly="0" labelOnly="1" outline="0" axis="axisRow"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iod" xr10:uid="{47A73300-4343-4888-B508-8B0D2DF1D11F}" sourceName="Period">
  <pivotTables>
    <pivotTable tabId="4" name="PivotTable9"/>
    <pivotTable tabId="4" name="PivotTable10"/>
    <pivotTable tabId="4" name="PivotTable1"/>
  </pivotTables>
  <data>
    <tabular pivotCacheId="116307865">
      <items count="12">
        <i x="0"/>
        <i x="1"/>
        <i x="2"/>
        <i x="3" s="1"/>
        <i x="4"/>
        <i x="5"/>
        <i x="6"/>
        <i x="7"/>
        <i x="8"/>
        <i x="9"/>
        <i x="10"/>
        <i x="1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iod" xr10:uid="{7C0DF9C3-07EA-407E-B818-0F7963F952EE}" cache="Slicer_Period" caption="Select Month"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E196BD6-87F4-426A-A8CB-7EBAF60B7CDE}" name="Table2" displayName="Table2" ref="A1:P13" totalsRowShown="0" headerRowDxfId="43" dataDxfId="42" headerRowCellStyle="Percent" dataCellStyle="Percent">
  <tableColumns count="16">
    <tableColumn id="1" xr3:uid="{C3FA99C4-E48F-4B6A-A02C-D85FA75487B9}" name="Period" dataDxfId="41" dataCellStyle="Percent"/>
    <tableColumn id="2" xr3:uid="{EB19B6B6-DB88-4F75-ACC2-832E233411EE}" name="# of Scans (Actual)" dataDxfId="40" dataCellStyle="Comma"/>
    <tableColumn id="3" xr3:uid="{FBEE0DC3-BA2C-4E61-8A38-AD4804CDB738}" name="# of Scans (Goal)" dataDxfId="39" dataCellStyle="Comma"/>
    <tableColumn id="4" xr3:uid="{0D6C5EE9-AE09-4002-A523-102461C54F66}" name="# of Impressions" dataDxfId="38" dataCellStyle="Comma"/>
    <tableColumn id="5" xr3:uid="{BFB4B7C3-2DD4-49B4-A15E-E7DD5F08E591}" name="Scan Through Rate (Actual)" dataDxfId="37" dataCellStyle="Percent">
      <calculatedColumnFormula>B2/D2</calculatedColumnFormula>
    </tableColumn>
    <tableColumn id="6" xr3:uid="{BB5018A4-3181-465F-AEEC-224426A22539}" name="Scan Through Rate (Goal)" dataDxfId="36" dataCellStyle="Percent"/>
    <tableColumn id="7" xr3:uid="{FF917D75-142A-4761-BA6F-4F24131846AE}" name="Conversions from QR Landing Pages (Actual)" dataDxfId="35" dataCellStyle="Comma"/>
    <tableColumn id="8" xr3:uid="{C6345201-F71D-4061-8389-A242372852AB}" name="Billboard" dataDxfId="34" dataCellStyle="Percent"/>
    <tableColumn id="9" xr3:uid="{AF07C5B7-A429-4AE8-83B3-EF8749D057BF}" name="Tradeshow" dataDxfId="33" dataCellStyle="Percent"/>
    <tableColumn id="11" xr3:uid="{6A2D31A1-F70C-40CA-83EB-68485E651056}" name="Product Packaging" dataDxfId="32" dataCellStyle="Percent"/>
    <tableColumn id="12" xr3:uid="{04F99990-D86A-4DE0-AA85-D2D7B30D6846}" name="In Store Display" dataDxfId="31" dataCellStyle="Percent"/>
    <tableColumn id="13" xr3:uid="{D742FC54-F18E-43C5-8579-E7E4C040A97C}" name="Magazine Ad" dataDxfId="30" dataCellStyle="Percent"/>
    <tableColumn id="14" xr3:uid="{CE6C64A6-6452-41AB-93DA-EB1D0FAF595E}" name="Newspaper Ad" dataDxfId="29" dataCellStyle="Percent"/>
    <tableColumn id="15" xr3:uid="{BE1AD69A-75FA-47E0-9561-94D9ACB03D88}" name="Landing Page #1" dataDxfId="28" dataCellStyle="Comma"/>
    <tableColumn id="16" xr3:uid="{BEE2A8D4-18F4-43A5-A9D3-67F030404E4F}" name="Landing Page #2" dataDxfId="27" dataCellStyle="Comma"/>
    <tableColumn id="17" xr3:uid="{99981FC9-2628-4FFD-B955-2BF537FF81C9}" name="Landing Page #3" dataDxfId="26" dataCellStyle="Comma"/>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49A4783-32A9-4C34-80A8-8BB1791C67CA}" name="Table26" displayName="Table26" ref="A1:G13" totalsRowShown="0" headerRowDxfId="25" dataDxfId="24" headerRowCellStyle="Percent" dataCellStyle="Percent">
  <tableColumns count="7">
    <tableColumn id="1" xr3:uid="{A9FBAED7-CBB9-45A3-BD57-6EEE2D41B160}" name="Period" dataDxfId="23" dataCellStyle="Percent"/>
    <tableColumn id="2" xr3:uid="{748354CA-1848-45EA-869A-30805DF21BE3}" name="# of Scans (Actual)" dataDxfId="22" dataCellStyle="Comma"/>
    <tableColumn id="3" xr3:uid="{46E63E2A-2A31-4DD2-96B5-811CC9EBF81A}" name="# of Scans (Goal)" dataDxfId="21" dataCellStyle="Comma"/>
    <tableColumn id="4" xr3:uid="{A592F259-2FD0-4EC8-9B74-3C0586EF3E09}" name="# of Impressions" dataDxfId="20" dataCellStyle="Comma"/>
    <tableColumn id="5" xr3:uid="{18B6FC44-6883-48FE-AE6B-B92C5C276490}" name="Scan Through Rate (Actual)" dataDxfId="19" dataCellStyle="Percent">
      <calculatedColumnFormula>B2/D2</calculatedColumnFormula>
    </tableColumn>
    <tableColumn id="6" xr3:uid="{5CE4F891-881A-4744-8B19-B01CF8A24529}" name="Scan Through Rate (Goal)" dataDxfId="18" dataCellStyle="Percent"/>
    <tableColumn id="7" xr3:uid="{997B8B42-3261-49AF-BC7E-FE112861D7CB}" name="Conversions from QR Landing Pages (Actual)" dataDxfId="17" dataCellStyle="Comma"/>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1F8F99B-FD33-456E-A359-1CAF07B1D015}" name="Table37" displayName="Table37" ref="A15:C87" totalsRowShown="0" headerRowDxfId="16" dataDxfId="15" headerRowCellStyle="Percent" dataCellStyle="Percent">
  <tableColumns count="3">
    <tableColumn id="1" xr3:uid="{365510F4-F805-4192-B93A-27AEEFDD49E2}" name="Period" dataDxfId="14" dataCellStyle="Percent"/>
    <tableColumn id="2" xr3:uid="{0F38CCC5-F4AB-4A53-9428-D25D12B08D6F}" name="# of Scans" dataDxfId="13" dataCellStyle="Comma"/>
    <tableColumn id="3" xr3:uid="{25059959-35E3-49E2-8CEC-DE3A333FB4CA}" name="Ad Location" dataDxfId="12" dataCellStyle="Percent"/>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57772DC-8D2E-4B05-ADE7-BF80F80B408C}" name="Table48" displayName="Table48" ref="E15:G51" totalsRowShown="0" headerRowDxfId="11" dataDxfId="10" headerRowCellStyle="Percent" dataCellStyle="Percent">
  <tableColumns count="3">
    <tableColumn id="1" xr3:uid="{83EF3A6B-2120-4202-920C-0E900CEF8EC9}" name="Period" dataDxfId="9" dataCellStyle="Percent"/>
    <tableColumn id="2" xr3:uid="{9863389A-E74E-46F3-B677-F67D1A0EA033}" name="Conversions" dataDxfId="8" dataCellStyle="Comma"/>
    <tableColumn id="3" xr3:uid="{912848E0-6B92-4BDF-9154-993D4C00E53F}" name="Landing Page" dataDxfId="7" dataCellStyle="Percent"/>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547A4-B680-449F-9F79-425766AB84CF}">
  <sheetPr>
    <tabColor theme="1" tint="0.499984740745262"/>
  </sheetPr>
  <dimension ref="A1:P21"/>
  <sheetViews>
    <sheetView zoomScale="90" zoomScaleNormal="90" workbookViewId="0">
      <pane xSplit="1" topLeftCell="F1" activePane="topRight" state="frozen"/>
      <selection pane="topRight" activeCell="P11" sqref="N11:P11"/>
    </sheetView>
  </sheetViews>
  <sheetFormatPr defaultColWidth="9.140625" defaultRowHeight="15" x14ac:dyDescent="0.25"/>
  <cols>
    <col min="1" max="1" width="11.85546875" style="9" bestFit="1" customWidth="1"/>
    <col min="2" max="2" width="21.85546875" style="9" bestFit="1" customWidth="1"/>
    <col min="3" max="4" width="20.28515625" style="9" bestFit="1" customWidth="1"/>
    <col min="5" max="5" width="15.5703125" style="9" customWidth="1"/>
    <col min="6" max="6" width="16.140625" style="9" customWidth="1"/>
    <col min="7" max="7" width="21.5703125" style="9" customWidth="1"/>
    <col min="8" max="8" width="13.85546875" style="6" bestFit="1" customWidth="1"/>
    <col min="9" max="9" width="12.28515625" style="6" customWidth="1"/>
    <col min="10" max="10" width="13" style="6" customWidth="1"/>
    <col min="11" max="11" width="14.28515625" style="6" customWidth="1"/>
    <col min="12" max="12" width="9.85546875" style="6" customWidth="1"/>
    <col min="13" max="13" width="14.42578125" style="6" customWidth="1"/>
    <col min="14" max="16384" width="9.140625" style="6"/>
  </cols>
  <sheetData>
    <row r="1" spans="1:16" s="2" customFormat="1" ht="30" x14ac:dyDescent="0.25">
      <c r="A1" s="1" t="s">
        <v>0</v>
      </c>
      <c r="B1" s="1" t="s">
        <v>1</v>
      </c>
      <c r="C1" s="1" t="s">
        <v>2</v>
      </c>
      <c r="D1" s="1" t="s">
        <v>3</v>
      </c>
      <c r="E1" s="1" t="s">
        <v>4</v>
      </c>
      <c r="F1" s="1" t="s">
        <v>5</v>
      </c>
      <c r="G1" s="1" t="s">
        <v>6</v>
      </c>
      <c r="H1" s="1" t="s">
        <v>11</v>
      </c>
      <c r="I1" s="1" t="s">
        <v>13</v>
      </c>
      <c r="J1" s="26" t="s">
        <v>15</v>
      </c>
      <c r="K1" s="26" t="s">
        <v>17</v>
      </c>
      <c r="L1" s="26" t="s">
        <v>18</v>
      </c>
      <c r="M1" s="26" t="s">
        <v>19</v>
      </c>
      <c r="N1" s="26" t="s">
        <v>12</v>
      </c>
      <c r="O1" s="26" t="s">
        <v>14</v>
      </c>
      <c r="P1" s="26" t="s">
        <v>16</v>
      </c>
    </row>
    <row r="2" spans="1:16" x14ac:dyDescent="0.25">
      <c r="A2" s="20">
        <v>42370</v>
      </c>
      <c r="B2" s="4">
        <v>3219</v>
      </c>
      <c r="C2" s="4">
        <v>3000</v>
      </c>
      <c r="D2" s="4">
        <v>78495</v>
      </c>
      <c r="E2" s="5">
        <f t="shared" ref="E2:E13" si="0">B2/D2</f>
        <v>4.1008981463787501E-2</v>
      </c>
      <c r="F2" s="5">
        <v>0.06</v>
      </c>
      <c r="G2" s="4">
        <v>1000</v>
      </c>
      <c r="H2" s="25">
        <v>103</v>
      </c>
      <c r="I2" s="25">
        <v>783</v>
      </c>
      <c r="J2" s="25">
        <v>513</v>
      </c>
      <c r="K2" s="25">
        <v>200</v>
      </c>
      <c r="L2" s="25">
        <v>1000</v>
      </c>
      <c r="M2" s="25">
        <v>620</v>
      </c>
      <c r="N2" s="4">
        <v>400</v>
      </c>
      <c r="O2" s="4">
        <v>300</v>
      </c>
      <c r="P2" s="4">
        <v>300</v>
      </c>
    </row>
    <row r="3" spans="1:16" x14ac:dyDescent="0.25">
      <c r="A3" s="20">
        <v>42401</v>
      </c>
      <c r="B3" s="4">
        <v>3381</v>
      </c>
      <c r="C3" s="4">
        <v>3500</v>
      </c>
      <c r="D3" s="4">
        <v>80394</v>
      </c>
      <c r="E3" s="5">
        <f t="shared" si="0"/>
        <v>4.2055377266960223E-2</v>
      </c>
      <c r="F3" s="5">
        <v>0.06</v>
      </c>
      <c r="G3" s="4">
        <v>1200</v>
      </c>
      <c r="H3" s="25">
        <v>106</v>
      </c>
      <c r="I3" s="25">
        <v>789</v>
      </c>
      <c r="J3" s="25">
        <v>516</v>
      </c>
      <c r="K3" s="25">
        <v>240</v>
      </c>
      <c r="L3" s="25">
        <v>1100</v>
      </c>
      <c r="M3" s="25">
        <v>630</v>
      </c>
      <c r="N3" s="4">
        <v>459</v>
      </c>
      <c r="O3" s="4">
        <v>320</v>
      </c>
      <c r="P3" s="4">
        <v>421</v>
      </c>
    </row>
    <row r="4" spans="1:16" x14ac:dyDescent="0.25">
      <c r="A4" s="20">
        <v>42430</v>
      </c>
      <c r="B4" s="4">
        <v>3453</v>
      </c>
      <c r="C4" s="4">
        <v>3500</v>
      </c>
      <c r="D4" s="4">
        <v>93040</v>
      </c>
      <c r="E4" s="5">
        <f t="shared" si="0"/>
        <v>3.7113069647463456E-2</v>
      </c>
      <c r="F4" s="5">
        <v>0.06</v>
      </c>
      <c r="G4" s="4">
        <v>1210</v>
      </c>
      <c r="H4" s="25">
        <v>109</v>
      </c>
      <c r="I4" s="25">
        <v>795</v>
      </c>
      <c r="J4" s="25">
        <v>569</v>
      </c>
      <c r="K4" s="25">
        <v>240</v>
      </c>
      <c r="L4" s="25">
        <v>1100</v>
      </c>
      <c r="M4" s="25">
        <v>640</v>
      </c>
      <c r="N4" s="4">
        <v>500</v>
      </c>
      <c r="O4" s="4">
        <v>315</v>
      </c>
      <c r="P4" s="4">
        <v>395</v>
      </c>
    </row>
    <row r="5" spans="1:16" x14ac:dyDescent="0.25">
      <c r="A5" s="20">
        <v>42461</v>
      </c>
      <c r="B5" s="4">
        <v>3723</v>
      </c>
      <c r="C5" s="4">
        <v>3500</v>
      </c>
      <c r="D5" s="4">
        <v>96049</v>
      </c>
      <c r="E5" s="5">
        <f t="shared" si="0"/>
        <v>3.876146550198336E-2</v>
      </c>
      <c r="F5" s="5">
        <v>0.06</v>
      </c>
      <c r="G5" s="4">
        <v>1250</v>
      </c>
      <c r="H5" s="25">
        <v>112</v>
      </c>
      <c r="I5" s="25">
        <v>801</v>
      </c>
      <c r="J5" s="25">
        <v>580</v>
      </c>
      <c r="K5" s="25">
        <v>280</v>
      </c>
      <c r="L5" s="25">
        <v>1250</v>
      </c>
      <c r="M5" s="25">
        <v>700</v>
      </c>
      <c r="N5" s="4">
        <v>520</v>
      </c>
      <c r="O5" s="4">
        <v>321</v>
      </c>
      <c r="P5" s="4">
        <v>410</v>
      </c>
    </row>
    <row r="6" spans="1:16" x14ac:dyDescent="0.25">
      <c r="A6" s="20">
        <v>42491</v>
      </c>
      <c r="B6" s="4">
        <v>3791</v>
      </c>
      <c r="C6" s="4">
        <v>4000</v>
      </c>
      <c r="D6" s="4">
        <v>104950</v>
      </c>
      <c r="E6" s="5">
        <f t="shared" si="0"/>
        <v>3.6121962839447352E-2</v>
      </c>
      <c r="F6" s="5">
        <v>0.06</v>
      </c>
      <c r="G6" s="4">
        <v>1400</v>
      </c>
      <c r="H6" s="25">
        <v>115</v>
      </c>
      <c r="I6" s="25">
        <v>807</v>
      </c>
      <c r="J6" s="25">
        <v>609</v>
      </c>
      <c r="K6" s="25">
        <v>285</v>
      </c>
      <c r="L6" s="25">
        <v>1250</v>
      </c>
      <c r="M6" s="25">
        <v>725</v>
      </c>
      <c r="N6" s="4">
        <v>600</v>
      </c>
      <c r="O6" s="4">
        <v>319</v>
      </c>
      <c r="P6" s="4">
        <v>481</v>
      </c>
    </row>
    <row r="7" spans="1:16" x14ac:dyDescent="0.25">
      <c r="A7" s="20">
        <v>42522</v>
      </c>
      <c r="B7" s="4">
        <v>3862</v>
      </c>
      <c r="C7" s="4">
        <v>4000</v>
      </c>
      <c r="D7" s="4">
        <v>123144</v>
      </c>
      <c r="E7" s="5">
        <f t="shared" si="0"/>
        <v>3.1361657896446439E-2</v>
      </c>
      <c r="F7" s="5">
        <v>0.06</v>
      </c>
      <c r="G7" s="4">
        <v>1459</v>
      </c>
      <c r="H7" s="25">
        <v>118</v>
      </c>
      <c r="I7" s="25">
        <v>813</v>
      </c>
      <c r="J7" s="25">
        <v>610</v>
      </c>
      <c r="K7" s="25">
        <v>290</v>
      </c>
      <c r="L7" s="25">
        <v>1275</v>
      </c>
      <c r="M7" s="25">
        <v>756</v>
      </c>
      <c r="N7" s="4">
        <v>524</v>
      </c>
      <c r="O7" s="4">
        <v>327</v>
      </c>
      <c r="P7" s="4">
        <v>608</v>
      </c>
    </row>
    <row r="8" spans="1:16" x14ac:dyDescent="0.25">
      <c r="A8" s="20">
        <v>42552</v>
      </c>
      <c r="B8" s="4">
        <v>3876</v>
      </c>
      <c r="C8" s="4">
        <v>4000</v>
      </c>
      <c r="D8" s="4">
        <v>103940</v>
      </c>
      <c r="E8" s="5">
        <f t="shared" si="0"/>
        <v>3.7290744660380987E-2</v>
      </c>
      <c r="F8" s="5">
        <v>0.06</v>
      </c>
      <c r="G8" s="4">
        <v>1401</v>
      </c>
      <c r="H8" s="25">
        <v>121</v>
      </c>
      <c r="I8" s="25">
        <v>819</v>
      </c>
      <c r="J8" s="25">
        <v>610</v>
      </c>
      <c r="K8" s="25">
        <v>295</v>
      </c>
      <c r="L8" s="25">
        <v>1275</v>
      </c>
      <c r="M8" s="25">
        <v>756</v>
      </c>
      <c r="N8" s="4">
        <v>527</v>
      </c>
      <c r="O8" s="4">
        <v>322</v>
      </c>
      <c r="P8" s="4">
        <v>552</v>
      </c>
    </row>
    <row r="9" spans="1:16" x14ac:dyDescent="0.25">
      <c r="A9" s="20">
        <v>42583</v>
      </c>
      <c r="B9" s="4">
        <v>4030</v>
      </c>
      <c r="C9" s="4">
        <v>4500</v>
      </c>
      <c r="D9" s="4">
        <v>104059</v>
      </c>
      <c r="E9" s="5">
        <f t="shared" si="0"/>
        <v>3.8728029291075258E-2</v>
      </c>
      <c r="F9" s="5">
        <v>0.06</v>
      </c>
      <c r="G9" s="4">
        <v>1509</v>
      </c>
      <c r="H9" s="25">
        <v>124</v>
      </c>
      <c r="I9" s="25">
        <v>825</v>
      </c>
      <c r="J9" s="25">
        <v>625</v>
      </c>
      <c r="K9" s="25">
        <v>300</v>
      </c>
      <c r="L9" s="25">
        <v>1400</v>
      </c>
      <c r="M9" s="25">
        <v>756</v>
      </c>
      <c r="N9" s="4">
        <v>601</v>
      </c>
      <c r="O9" s="4">
        <v>329</v>
      </c>
      <c r="P9" s="4">
        <v>579</v>
      </c>
    </row>
    <row r="10" spans="1:16" x14ac:dyDescent="0.25">
      <c r="A10" s="20">
        <v>42614</v>
      </c>
      <c r="B10" s="4">
        <v>4077</v>
      </c>
      <c r="C10" s="4">
        <v>4500</v>
      </c>
      <c r="D10" s="4">
        <v>130455</v>
      </c>
      <c r="E10" s="5">
        <f t="shared" si="0"/>
        <v>3.1252155915833045E-2</v>
      </c>
      <c r="F10" s="5">
        <v>0.06</v>
      </c>
      <c r="G10" s="4">
        <v>1498</v>
      </c>
      <c r="H10" s="25">
        <v>127</v>
      </c>
      <c r="I10" s="25">
        <v>831</v>
      </c>
      <c r="J10" s="25">
        <v>635</v>
      </c>
      <c r="K10" s="25">
        <v>310</v>
      </c>
      <c r="L10" s="25">
        <v>1410</v>
      </c>
      <c r="M10" s="25">
        <v>764</v>
      </c>
      <c r="N10" s="4">
        <v>588</v>
      </c>
      <c r="O10" s="4">
        <v>335</v>
      </c>
      <c r="P10" s="4">
        <v>575</v>
      </c>
    </row>
    <row r="11" spans="1:16" x14ac:dyDescent="0.25">
      <c r="A11" s="20">
        <v>42644</v>
      </c>
      <c r="B11" s="4">
        <v>4115</v>
      </c>
      <c r="C11" s="4">
        <v>4500</v>
      </c>
      <c r="D11" s="4">
        <v>129405</v>
      </c>
      <c r="E11" s="5">
        <f t="shared" si="0"/>
        <v>3.1799389513542754E-2</v>
      </c>
      <c r="F11" s="5">
        <v>0.06</v>
      </c>
      <c r="G11" s="4">
        <v>1531</v>
      </c>
      <c r="H11" s="25">
        <v>130</v>
      </c>
      <c r="I11" s="25">
        <v>837</v>
      </c>
      <c r="J11" s="25">
        <v>640</v>
      </c>
      <c r="K11" s="25">
        <v>310</v>
      </c>
      <c r="L11" s="25">
        <v>1411</v>
      </c>
      <c r="M11" s="25">
        <v>787</v>
      </c>
      <c r="N11" s="4">
        <v>512</v>
      </c>
      <c r="O11" s="4">
        <v>333</v>
      </c>
      <c r="P11" s="4">
        <v>686</v>
      </c>
    </row>
    <row r="12" spans="1:16" x14ac:dyDescent="0.25">
      <c r="A12" s="20">
        <v>42675</v>
      </c>
      <c r="B12" s="4">
        <v>4167</v>
      </c>
      <c r="C12" s="4">
        <v>4500</v>
      </c>
      <c r="D12" s="4">
        <v>149856</v>
      </c>
      <c r="E12" s="5">
        <f t="shared" si="0"/>
        <v>2.7806694426649584E-2</v>
      </c>
      <c r="F12" s="5">
        <v>0.06</v>
      </c>
      <c r="G12" s="4">
        <v>1600</v>
      </c>
      <c r="H12" s="25">
        <v>133</v>
      </c>
      <c r="I12" s="25">
        <v>843</v>
      </c>
      <c r="J12" s="25">
        <v>650</v>
      </c>
      <c r="K12" s="25">
        <v>315</v>
      </c>
      <c r="L12" s="25">
        <v>1425</v>
      </c>
      <c r="M12" s="25">
        <v>801</v>
      </c>
      <c r="N12" s="4">
        <v>545</v>
      </c>
      <c r="O12" s="4">
        <v>341</v>
      </c>
      <c r="P12" s="4">
        <v>714</v>
      </c>
    </row>
    <row r="13" spans="1:16" x14ac:dyDescent="0.25">
      <c r="A13" s="20">
        <v>42705</v>
      </c>
      <c r="B13" s="4">
        <v>4282</v>
      </c>
      <c r="C13" s="4">
        <v>4500</v>
      </c>
      <c r="D13" s="4">
        <v>129450</v>
      </c>
      <c r="E13" s="5">
        <f t="shared" si="0"/>
        <v>3.3078408651989188E-2</v>
      </c>
      <c r="F13" s="5">
        <v>0.06</v>
      </c>
      <c r="G13" s="4">
        <v>1775</v>
      </c>
      <c r="H13" s="25">
        <v>136</v>
      </c>
      <c r="I13" s="25">
        <v>849</v>
      </c>
      <c r="J13" s="25">
        <v>655</v>
      </c>
      <c r="K13" s="25">
        <v>320</v>
      </c>
      <c r="L13" s="25">
        <v>1520</v>
      </c>
      <c r="M13" s="25">
        <v>802</v>
      </c>
      <c r="N13" s="4">
        <v>599</v>
      </c>
      <c r="O13" s="4">
        <v>329</v>
      </c>
      <c r="P13" s="4">
        <v>847</v>
      </c>
    </row>
    <row r="21" spans="1:13" s="2" customFormat="1" x14ac:dyDescent="0.25">
      <c r="A21" s="9"/>
      <c r="B21" s="9"/>
      <c r="C21" s="9"/>
      <c r="D21" s="9"/>
      <c r="E21" s="9"/>
      <c r="F21" s="9"/>
      <c r="G21" s="9"/>
      <c r="H21" s="6"/>
      <c r="I21" s="6"/>
      <c r="J21" s="6"/>
      <c r="K21" s="6"/>
      <c r="L21" s="6"/>
      <c r="M21" s="6"/>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C4E2A-F594-4893-8667-D42B170FEB25}">
  <sheetPr>
    <tabColor rgb="FF225885"/>
  </sheetPr>
  <dimension ref="A1:G87"/>
  <sheetViews>
    <sheetView workbookViewId="0">
      <selection activeCell="F13" sqref="F13"/>
    </sheetView>
  </sheetViews>
  <sheetFormatPr defaultColWidth="9.140625" defaultRowHeight="15" x14ac:dyDescent="0.25"/>
  <cols>
    <col min="1" max="7" width="20.7109375" style="9" customWidth="1"/>
    <col min="8" max="8" width="9.140625" style="6"/>
    <col min="9" max="9" width="25.5703125" style="6" customWidth="1"/>
    <col min="10" max="16384" width="9.140625" style="6"/>
  </cols>
  <sheetData>
    <row r="1" spans="1:7" s="2" customFormat="1" ht="45" x14ac:dyDescent="0.25">
      <c r="A1" s="1" t="s">
        <v>0</v>
      </c>
      <c r="B1" s="1" t="s">
        <v>1</v>
      </c>
      <c r="C1" s="1" t="s">
        <v>2</v>
      </c>
      <c r="D1" s="1" t="s">
        <v>3</v>
      </c>
      <c r="E1" s="1" t="s">
        <v>4</v>
      </c>
      <c r="F1" s="1" t="s">
        <v>5</v>
      </c>
      <c r="G1" s="1" t="s">
        <v>6</v>
      </c>
    </row>
    <row r="2" spans="1:7" x14ac:dyDescent="0.25">
      <c r="A2" s="20">
        <v>42370</v>
      </c>
      <c r="B2" s="4">
        <v>3219</v>
      </c>
      <c r="C2" s="4">
        <v>3000</v>
      </c>
      <c r="D2" s="4">
        <v>78495</v>
      </c>
      <c r="E2" s="5">
        <f t="shared" ref="E2:E13" si="0">B2/D2</f>
        <v>4.1008981463787501E-2</v>
      </c>
      <c r="F2" s="5">
        <v>0.06</v>
      </c>
      <c r="G2" s="4">
        <v>1000</v>
      </c>
    </row>
    <row r="3" spans="1:7" x14ac:dyDescent="0.25">
      <c r="A3" s="20">
        <v>42401</v>
      </c>
      <c r="B3" s="4">
        <v>3381</v>
      </c>
      <c r="C3" s="4">
        <v>3500</v>
      </c>
      <c r="D3" s="4">
        <v>80394</v>
      </c>
      <c r="E3" s="5">
        <f t="shared" si="0"/>
        <v>4.2055377266960223E-2</v>
      </c>
      <c r="F3" s="5">
        <v>0.06</v>
      </c>
      <c r="G3" s="4">
        <v>1200</v>
      </c>
    </row>
    <row r="4" spans="1:7" x14ac:dyDescent="0.25">
      <c r="A4" s="20">
        <v>42430</v>
      </c>
      <c r="B4" s="4">
        <v>3453</v>
      </c>
      <c r="C4" s="4">
        <v>3500</v>
      </c>
      <c r="D4" s="4">
        <v>93040</v>
      </c>
      <c r="E4" s="5">
        <f t="shared" si="0"/>
        <v>3.7113069647463456E-2</v>
      </c>
      <c r="F4" s="5">
        <v>0.06</v>
      </c>
      <c r="G4" s="4">
        <v>1210</v>
      </c>
    </row>
    <row r="5" spans="1:7" x14ac:dyDescent="0.25">
      <c r="A5" s="20">
        <v>42461</v>
      </c>
      <c r="B5" s="4">
        <v>3723</v>
      </c>
      <c r="C5" s="4">
        <v>3500</v>
      </c>
      <c r="D5" s="4">
        <v>96049</v>
      </c>
      <c r="E5" s="5">
        <f t="shared" si="0"/>
        <v>3.876146550198336E-2</v>
      </c>
      <c r="F5" s="5">
        <v>0.06</v>
      </c>
      <c r="G5" s="4">
        <v>1250</v>
      </c>
    </row>
    <row r="6" spans="1:7" x14ac:dyDescent="0.25">
      <c r="A6" s="20">
        <v>42491</v>
      </c>
      <c r="B6" s="4">
        <v>3791</v>
      </c>
      <c r="C6" s="4">
        <v>4000</v>
      </c>
      <c r="D6" s="4">
        <v>104950</v>
      </c>
      <c r="E6" s="5">
        <f t="shared" si="0"/>
        <v>3.6121962839447352E-2</v>
      </c>
      <c r="F6" s="5">
        <v>0.06</v>
      </c>
      <c r="G6" s="4">
        <v>1400</v>
      </c>
    </row>
    <row r="7" spans="1:7" x14ac:dyDescent="0.25">
      <c r="A7" s="20">
        <v>42522</v>
      </c>
      <c r="B7" s="4">
        <v>3862</v>
      </c>
      <c r="C7" s="4">
        <v>4000</v>
      </c>
      <c r="D7" s="4">
        <v>123144</v>
      </c>
      <c r="E7" s="5">
        <f t="shared" si="0"/>
        <v>3.1361657896446439E-2</v>
      </c>
      <c r="F7" s="5">
        <v>0.06</v>
      </c>
      <c r="G7" s="4">
        <v>1459</v>
      </c>
    </row>
    <row r="8" spans="1:7" x14ac:dyDescent="0.25">
      <c r="A8" s="20">
        <v>42552</v>
      </c>
      <c r="B8" s="4">
        <v>3876</v>
      </c>
      <c r="C8" s="4">
        <v>4000</v>
      </c>
      <c r="D8" s="4">
        <v>103940</v>
      </c>
      <c r="E8" s="5">
        <f t="shared" si="0"/>
        <v>3.7290744660380987E-2</v>
      </c>
      <c r="F8" s="5">
        <v>0.06</v>
      </c>
      <c r="G8" s="4">
        <v>1401</v>
      </c>
    </row>
    <row r="9" spans="1:7" x14ac:dyDescent="0.25">
      <c r="A9" s="20">
        <v>42583</v>
      </c>
      <c r="B9" s="4">
        <v>4030</v>
      </c>
      <c r="C9" s="4">
        <v>4500</v>
      </c>
      <c r="D9" s="4">
        <v>104059</v>
      </c>
      <c r="E9" s="5">
        <f t="shared" si="0"/>
        <v>3.8728029291075258E-2</v>
      </c>
      <c r="F9" s="5">
        <v>0.06</v>
      </c>
      <c r="G9" s="4">
        <v>1509</v>
      </c>
    </row>
    <row r="10" spans="1:7" x14ac:dyDescent="0.25">
      <c r="A10" s="20">
        <v>42614</v>
      </c>
      <c r="B10" s="4">
        <v>4077</v>
      </c>
      <c r="C10" s="4">
        <v>4500</v>
      </c>
      <c r="D10" s="4">
        <v>130455</v>
      </c>
      <c r="E10" s="5">
        <f t="shared" si="0"/>
        <v>3.1252155915833045E-2</v>
      </c>
      <c r="F10" s="5">
        <v>0.06</v>
      </c>
      <c r="G10" s="4">
        <v>1498</v>
      </c>
    </row>
    <row r="11" spans="1:7" x14ac:dyDescent="0.25">
      <c r="A11" s="20">
        <v>42644</v>
      </c>
      <c r="B11" s="4">
        <v>4115</v>
      </c>
      <c r="C11" s="4">
        <v>4500</v>
      </c>
      <c r="D11" s="4">
        <v>129405</v>
      </c>
      <c r="E11" s="5">
        <f t="shared" si="0"/>
        <v>3.1799389513542754E-2</v>
      </c>
      <c r="F11" s="5">
        <v>0.06</v>
      </c>
      <c r="G11" s="4">
        <v>1531</v>
      </c>
    </row>
    <row r="12" spans="1:7" x14ac:dyDescent="0.25">
      <c r="A12" s="20">
        <v>42675</v>
      </c>
      <c r="B12" s="4">
        <v>4167</v>
      </c>
      <c r="C12" s="4">
        <v>4500</v>
      </c>
      <c r="D12" s="4">
        <v>149856</v>
      </c>
      <c r="E12" s="5">
        <f t="shared" si="0"/>
        <v>2.7806694426649584E-2</v>
      </c>
      <c r="F12" s="5">
        <v>0.06</v>
      </c>
      <c r="G12" s="4">
        <v>1600</v>
      </c>
    </row>
    <row r="13" spans="1:7" x14ac:dyDescent="0.25">
      <c r="A13" s="20">
        <v>42705</v>
      </c>
      <c r="B13" s="4">
        <v>4282</v>
      </c>
      <c r="C13" s="4">
        <v>4500</v>
      </c>
      <c r="D13" s="4">
        <v>129450</v>
      </c>
      <c r="E13" s="5">
        <f t="shared" si="0"/>
        <v>3.3078408651989188E-2</v>
      </c>
      <c r="F13" s="5">
        <v>0.06</v>
      </c>
      <c r="G13" s="4">
        <v>1775</v>
      </c>
    </row>
    <row r="15" spans="1:7" s="2" customFormat="1" x14ac:dyDescent="0.25">
      <c r="A15" s="1" t="s">
        <v>0</v>
      </c>
      <c r="B15" s="1" t="s">
        <v>7</v>
      </c>
      <c r="C15" s="1" t="s">
        <v>8</v>
      </c>
      <c r="D15" s="7"/>
      <c r="E15" s="1" t="s">
        <v>0</v>
      </c>
      <c r="F15" s="1" t="s">
        <v>9</v>
      </c>
      <c r="G15" s="1" t="s">
        <v>10</v>
      </c>
    </row>
    <row r="16" spans="1:7" x14ac:dyDescent="0.25">
      <c r="A16" s="20">
        <v>42370</v>
      </c>
      <c r="B16" s="4">
        <v>103</v>
      </c>
      <c r="C16" s="8" t="s">
        <v>11</v>
      </c>
      <c r="E16" s="3">
        <v>42370</v>
      </c>
      <c r="F16" s="4">
        <v>400</v>
      </c>
      <c r="G16" s="8" t="s">
        <v>12</v>
      </c>
    </row>
    <row r="17" spans="1:7" x14ac:dyDescent="0.25">
      <c r="A17" s="20">
        <v>42401</v>
      </c>
      <c r="B17" s="4">
        <v>106</v>
      </c>
      <c r="C17" s="8" t="s">
        <v>11</v>
      </c>
      <c r="E17" s="3">
        <v>42401</v>
      </c>
      <c r="F17" s="4">
        <v>459</v>
      </c>
      <c r="G17" s="8" t="s">
        <v>12</v>
      </c>
    </row>
    <row r="18" spans="1:7" x14ac:dyDescent="0.25">
      <c r="A18" s="20">
        <v>42430</v>
      </c>
      <c r="B18" s="4">
        <v>109</v>
      </c>
      <c r="C18" s="8" t="s">
        <v>11</v>
      </c>
      <c r="E18" s="3">
        <v>42430</v>
      </c>
      <c r="F18" s="4">
        <v>500</v>
      </c>
      <c r="G18" s="8" t="s">
        <v>12</v>
      </c>
    </row>
    <row r="19" spans="1:7" x14ac:dyDescent="0.25">
      <c r="A19" s="20">
        <v>42461</v>
      </c>
      <c r="B19" s="4">
        <v>112</v>
      </c>
      <c r="C19" s="8" t="s">
        <v>11</v>
      </c>
      <c r="E19" s="3">
        <v>42461</v>
      </c>
      <c r="F19" s="4">
        <v>520</v>
      </c>
      <c r="G19" s="8" t="s">
        <v>12</v>
      </c>
    </row>
    <row r="20" spans="1:7" x14ac:dyDescent="0.25">
      <c r="A20" s="20">
        <v>42491</v>
      </c>
      <c r="B20" s="4">
        <v>115</v>
      </c>
      <c r="C20" s="8" t="s">
        <v>11</v>
      </c>
      <c r="E20" s="3">
        <v>42491</v>
      </c>
      <c r="F20" s="4">
        <v>600</v>
      </c>
      <c r="G20" s="8" t="s">
        <v>12</v>
      </c>
    </row>
    <row r="21" spans="1:7" x14ac:dyDescent="0.25">
      <c r="A21" s="20">
        <v>42522</v>
      </c>
      <c r="B21" s="4">
        <v>118</v>
      </c>
      <c r="C21" s="8" t="s">
        <v>11</v>
      </c>
      <c r="E21" s="3">
        <v>42522</v>
      </c>
      <c r="F21" s="4">
        <v>524</v>
      </c>
      <c r="G21" s="8" t="s">
        <v>12</v>
      </c>
    </row>
    <row r="22" spans="1:7" x14ac:dyDescent="0.25">
      <c r="A22" s="20">
        <v>42552</v>
      </c>
      <c r="B22" s="4">
        <v>121</v>
      </c>
      <c r="C22" s="8" t="s">
        <v>11</v>
      </c>
      <c r="E22" s="3">
        <v>42552</v>
      </c>
      <c r="F22" s="4">
        <v>527</v>
      </c>
      <c r="G22" s="8" t="s">
        <v>12</v>
      </c>
    </row>
    <row r="23" spans="1:7" x14ac:dyDescent="0.25">
      <c r="A23" s="20">
        <v>42583</v>
      </c>
      <c r="B23" s="4">
        <v>124</v>
      </c>
      <c r="C23" s="8" t="s">
        <v>11</v>
      </c>
      <c r="E23" s="3">
        <v>42583</v>
      </c>
      <c r="F23" s="4">
        <v>601</v>
      </c>
      <c r="G23" s="8" t="s">
        <v>12</v>
      </c>
    </row>
    <row r="24" spans="1:7" x14ac:dyDescent="0.25">
      <c r="A24" s="20">
        <v>42614</v>
      </c>
      <c r="B24" s="4">
        <v>127</v>
      </c>
      <c r="C24" s="8" t="s">
        <v>11</v>
      </c>
      <c r="E24" s="3">
        <v>42614</v>
      </c>
      <c r="F24" s="4">
        <v>588</v>
      </c>
      <c r="G24" s="8" t="s">
        <v>12</v>
      </c>
    </row>
    <row r="25" spans="1:7" x14ac:dyDescent="0.25">
      <c r="A25" s="20">
        <v>42644</v>
      </c>
      <c r="B25" s="4">
        <v>130</v>
      </c>
      <c r="C25" s="8" t="s">
        <v>11</v>
      </c>
      <c r="E25" s="3">
        <v>42644</v>
      </c>
      <c r="F25" s="4">
        <v>512</v>
      </c>
      <c r="G25" s="8" t="s">
        <v>12</v>
      </c>
    </row>
    <row r="26" spans="1:7" x14ac:dyDescent="0.25">
      <c r="A26" s="20">
        <v>42675</v>
      </c>
      <c r="B26" s="4">
        <v>133</v>
      </c>
      <c r="C26" s="8" t="s">
        <v>11</v>
      </c>
      <c r="E26" s="3">
        <v>42675</v>
      </c>
      <c r="F26" s="4">
        <v>545</v>
      </c>
      <c r="G26" s="8" t="s">
        <v>12</v>
      </c>
    </row>
    <row r="27" spans="1:7" x14ac:dyDescent="0.25">
      <c r="A27" s="20">
        <v>42705</v>
      </c>
      <c r="B27" s="4">
        <v>136</v>
      </c>
      <c r="C27" s="8" t="s">
        <v>11</v>
      </c>
      <c r="E27" s="3">
        <v>42705</v>
      </c>
      <c r="F27" s="4">
        <v>599</v>
      </c>
      <c r="G27" s="8" t="s">
        <v>12</v>
      </c>
    </row>
    <row r="28" spans="1:7" x14ac:dyDescent="0.25">
      <c r="A28" s="20">
        <v>42370</v>
      </c>
      <c r="B28" s="4">
        <v>783</v>
      </c>
      <c r="C28" s="8" t="s">
        <v>13</v>
      </c>
      <c r="E28" s="3">
        <v>42370</v>
      </c>
      <c r="F28" s="4">
        <v>300</v>
      </c>
      <c r="G28" s="8" t="s">
        <v>14</v>
      </c>
    </row>
    <row r="29" spans="1:7" x14ac:dyDescent="0.25">
      <c r="A29" s="20">
        <v>42401</v>
      </c>
      <c r="B29" s="4">
        <v>789</v>
      </c>
      <c r="C29" s="8" t="s">
        <v>13</v>
      </c>
      <c r="E29" s="3">
        <v>42401</v>
      </c>
      <c r="F29" s="4">
        <v>320</v>
      </c>
      <c r="G29" s="8" t="s">
        <v>14</v>
      </c>
    </row>
    <row r="30" spans="1:7" x14ac:dyDescent="0.25">
      <c r="A30" s="20">
        <v>42430</v>
      </c>
      <c r="B30" s="4">
        <v>795</v>
      </c>
      <c r="C30" s="8" t="s">
        <v>13</v>
      </c>
      <c r="E30" s="3">
        <v>42430</v>
      </c>
      <c r="F30" s="4">
        <v>315</v>
      </c>
      <c r="G30" s="8" t="s">
        <v>14</v>
      </c>
    </row>
    <row r="31" spans="1:7" x14ac:dyDescent="0.25">
      <c r="A31" s="20">
        <v>42461</v>
      </c>
      <c r="B31" s="4">
        <v>801</v>
      </c>
      <c r="C31" s="8" t="s">
        <v>13</v>
      </c>
      <c r="E31" s="3">
        <v>42461</v>
      </c>
      <c r="F31" s="4">
        <v>321</v>
      </c>
      <c r="G31" s="8" t="s">
        <v>14</v>
      </c>
    </row>
    <row r="32" spans="1:7" x14ac:dyDescent="0.25">
      <c r="A32" s="20">
        <v>42491</v>
      </c>
      <c r="B32" s="4">
        <v>807</v>
      </c>
      <c r="C32" s="8" t="s">
        <v>13</v>
      </c>
      <c r="E32" s="3">
        <v>42491</v>
      </c>
      <c r="F32" s="4">
        <v>319</v>
      </c>
      <c r="G32" s="8" t="s">
        <v>14</v>
      </c>
    </row>
    <row r="33" spans="1:7" x14ac:dyDescent="0.25">
      <c r="A33" s="20">
        <v>42522</v>
      </c>
      <c r="B33" s="4">
        <v>813</v>
      </c>
      <c r="C33" s="8" t="s">
        <v>13</v>
      </c>
      <c r="E33" s="3">
        <v>42522</v>
      </c>
      <c r="F33" s="4">
        <v>327</v>
      </c>
      <c r="G33" s="8" t="s">
        <v>14</v>
      </c>
    </row>
    <row r="34" spans="1:7" x14ac:dyDescent="0.25">
      <c r="A34" s="20">
        <v>42552</v>
      </c>
      <c r="B34" s="4">
        <v>819</v>
      </c>
      <c r="C34" s="8" t="s">
        <v>13</v>
      </c>
      <c r="E34" s="3">
        <v>42552</v>
      </c>
      <c r="F34" s="4">
        <v>322</v>
      </c>
      <c r="G34" s="8" t="s">
        <v>14</v>
      </c>
    </row>
    <row r="35" spans="1:7" x14ac:dyDescent="0.25">
      <c r="A35" s="20">
        <v>42583</v>
      </c>
      <c r="B35" s="4">
        <v>825</v>
      </c>
      <c r="C35" s="8" t="s">
        <v>13</v>
      </c>
      <c r="E35" s="3">
        <v>42583</v>
      </c>
      <c r="F35" s="4">
        <v>329</v>
      </c>
      <c r="G35" s="8" t="s">
        <v>14</v>
      </c>
    </row>
    <row r="36" spans="1:7" x14ac:dyDescent="0.25">
      <c r="A36" s="20">
        <v>42614</v>
      </c>
      <c r="B36" s="4">
        <v>831</v>
      </c>
      <c r="C36" s="8" t="s">
        <v>13</v>
      </c>
      <c r="E36" s="3">
        <v>42614</v>
      </c>
      <c r="F36" s="4">
        <v>335</v>
      </c>
      <c r="G36" s="8" t="s">
        <v>14</v>
      </c>
    </row>
    <row r="37" spans="1:7" x14ac:dyDescent="0.25">
      <c r="A37" s="20">
        <v>42644</v>
      </c>
      <c r="B37" s="4">
        <v>837</v>
      </c>
      <c r="C37" s="8" t="s">
        <v>13</v>
      </c>
      <c r="E37" s="3">
        <v>42644</v>
      </c>
      <c r="F37" s="4">
        <v>333</v>
      </c>
      <c r="G37" s="8" t="s">
        <v>14</v>
      </c>
    </row>
    <row r="38" spans="1:7" x14ac:dyDescent="0.25">
      <c r="A38" s="20">
        <v>42675</v>
      </c>
      <c r="B38" s="4">
        <v>843</v>
      </c>
      <c r="C38" s="8" t="s">
        <v>13</v>
      </c>
      <c r="E38" s="3">
        <v>42675</v>
      </c>
      <c r="F38" s="4">
        <v>341</v>
      </c>
      <c r="G38" s="8" t="s">
        <v>14</v>
      </c>
    </row>
    <row r="39" spans="1:7" x14ac:dyDescent="0.25">
      <c r="A39" s="20">
        <v>42705</v>
      </c>
      <c r="B39" s="4">
        <v>849</v>
      </c>
      <c r="C39" s="8" t="s">
        <v>13</v>
      </c>
      <c r="E39" s="3">
        <v>42705</v>
      </c>
      <c r="F39" s="4">
        <v>329</v>
      </c>
      <c r="G39" s="8" t="s">
        <v>14</v>
      </c>
    </row>
    <row r="40" spans="1:7" x14ac:dyDescent="0.25">
      <c r="A40" s="20">
        <v>42370</v>
      </c>
      <c r="B40" s="4">
        <v>513</v>
      </c>
      <c r="C40" s="8" t="s">
        <v>15</v>
      </c>
      <c r="E40" s="3">
        <v>42370</v>
      </c>
      <c r="F40" s="4">
        <v>300</v>
      </c>
      <c r="G40" s="8" t="s">
        <v>16</v>
      </c>
    </row>
    <row r="41" spans="1:7" x14ac:dyDescent="0.25">
      <c r="A41" s="20">
        <v>42401</v>
      </c>
      <c r="B41" s="4">
        <v>516</v>
      </c>
      <c r="C41" s="8" t="s">
        <v>15</v>
      </c>
      <c r="E41" s="3">
        <v>42401</v>
      </c>
      <c r="F41" s="4">
        <v>421</v>
      </c>
      <c r="G41" s="8" t="s">
        <v>16</v>
      </c>
    </row>
    <row r="42" spans="1:7" x14ac:dyDescent="0.25">
      <c r="A42" s="20">
        <v>42430</v>
      </c>
      <c r="B42" s="4">
        <v>569</v>
      </c>
      <c r="C42" s="8" t="s">
        <v>15</v>
      </c>
      <c r="E42" s="3">
        <v>42430</v>
      </c>
      <c r="F42" s="4">
        <v>395</v>
      </c>
      <c r="G42" s="8" t="s">
        <v>16</v>
      </c>
    </row>
    <row r="43" spans="1:7" x14ac:dyDescent="0.25">
      <c r="A43" s="20">
        <v>42461</v>
      </c>
      <c r="B43" s="4">
        <v>580</v>
      </c>
      <c r="C43" s="8" t="s">
        <v>15</v>
      </c>
      <c r="E43" s="3">
        <v>42461</v>
      </c>
      <c r="F43" s="4">
        <v>410</v>
      </c>
      <c r="G43" s="8" t="s">
        <v>16</v>
      </c>
    </row>
    <row r="44" spans="1:7" x14ac:dyDescent="0.25">
      <c r="A44" s="20">
        <v>42491</v>
      </c>
      <c r="B44" s="4">
        <v>609</v>
      </c>
      <c r="C44" s="8" t="s">
        <v>15</v>
      </c>
      <c r="E44" s="3">
        <v>42491</v>
      </c>
      <c r="F44" s="4">
        <v>481</v>
      </c>
      <c r="G44" s="8" t="s">
        <v>16</v>
      </c>
    </row>
    <row r="45" spans="1:7" x14ac:dyDescent="0.25">
      <c r="A45" s="20">
        <v>42522</v>
      </c>
      <c r="B45" s="4">
        <v>610</v>
      </c>
      <c r="C45" s="8" t="s">
        <v>15</v>
      </c>
      <c r="E45" s="3">
        <v>42522</v>
      </c>
      <c r="F45" s="4">
        <v>608</v>
      </c>
      <c r="G45" s="8" t="s">
        <v>16</v>
      </c>
    </row>
    <row r="46" spans="1:7" x14ac:dyDescent="0.25">
      <c r="A46" s="20">
        <v>42552</v>
      </c>
      <c r="B46" s="4">
        <v>610</v>
      </c>
      <c r="C46" s="8" t="s">
        <v>15</v>
      </c>
      <c r="E46" s="3">
        <v>42552</v>
      </c>
      <c r="F46" s="4">
        <v>552</v>
      </c>
      <c r="G46" s="8" t="s">
        <v>16</v>
      </c>
    </row>
    <row r="47" spans="1:7" x14ac:dyDescent="0.25">
      <c r="A47" s="20">
        <v>42583</v>
      </c>
      <c r="B47" s="4">
        <v>625</v>
      </c>
      <c r="C47" s="8" t="s">
        <v>15</v>
      </c>
      <c r="E47" s="3">
        <v>42583</v>
      </c>
      <c r="F47" s="4">
        <v>579</v>
      </c>
      <c r="G47" s="8" t="s">
        <v>16</v>
      </c>
    </row>
    <row r="48" spans="1:7" x14ac:dyDescent="0.25">
      <c r="A48" s="20">
        <v>42614</v>
      </c>
      <c r="B48" s="4">
        <v>635</v>
      </c>
      <c r="C48" s="8" t="s">
        <v>15</v>
      </c>
      <c r="E48" s="3">
        <v>42614</v>
      </c>
      <c r="F48" s="4">
        <v>575</v>
      </c>
      <c r="G48" s="8" t="s">
        <v>16</v>
      </c>
    </row>
    <row r="49" spans="1:7" x14ac:dyDescent="0.25">
      <c r="A49" s="20">
        <v>42644</v>
      </c>
      <c r="B49" s="4">
        <v>640</v>
      </c>
      <c r="C49" s="8" t="s">
        <v>15</v>
      </c>
      <c r="E49" s="3">
        <v>42644</v>
      </c>
      <c r="F49" s="4">
        <v>686</v>
      </c>
      <c r="G49" s="8" t="s">
        <v>16</v>
      </c>
    </row>
    <row r="50" spans="1:7" x14ac:dyDescent="0.25">
      <c r="A50" s="20">
        <v>42675</v>
      </c>
      <c r="B50" s="4">
        <v>650</v>
      </c>
      <c r="C50" s="8" t="s">
        <v>15</v>
      </c>
      <c r="E50" s="3">
        <v>42675</v>
      </c>
      <c r="F50" s="4">
        <v>714</v>
      </c>
      <c r="G50" s="8" t="s">
        <v>16</v>
      </c>
    </row>
    <row r="51" spans="1:7" x14ac:dyDescent="0.25">
      <c r="A51" s="20">
        <v>42705</v>
      </c>
      <c r="B51" s="4">
        <v>655</v>
      </c>
      <c r="C51" s="8" t="s">
        <v>15</v>
      </c>
      <c r="E51" s="3">
        <v>42705</v>
      </c>
      <c r="F51" s="4">
        <v>847</v>
      </c>
      <c r="G51" s="8" t="s">
        <v>16</v>
      </c>
    </row>
    <row r="52" spans="1:7" x14ac:dyDescent="0.25">
      <c r="A52" s="20">
        <v>42370</v>
      </c>
      <c r="B52" s="4">
        <v>200</v>
      </c>
      <c r="C52" s="8" t="s">
        <v>17</v>
      </c>
    </row>
    <row r="53" spans="1:7" x14ac:dyDescent="0.25">
      <c r="A53" s="20">
        <v>42401</v>
      </c>
      <c r="B53" s="4">
        <v>240</v>
      </c>
      <c r="C53" s="8" t="s">
        <v>17</v>
      </c>
    </row>
    <row r="54" spans="1:7" x14ac:dyDescent="0.25">
      <c r="A54" s="20">
        <v>42430</v>
      </c>
      <c r="B54" s="4">
        <v>240</v>
      </c>
      <c r="C54" s="8" t="s">
        <v>17</v>
      </c>
    </row>
    <row r="55" spans="1:7" x14ac:dyDescent="0.25">
      <c r="A55" s="20">
        <v>42461</v>
      </c>
      <c r="B55" s="4">
        <v>280</v>
      </c>
      <c r="C55" s="8" t="s">
        <v>17</v>
      </c>
    </row>
    <row r="56" spans="1:7" x14ac:dyDescent="0.25">
      <c r="A56" s="20">
        <v>42491</v>
      </c>
      <c r="B56" s="4">
        <v>285</v>
      </c>
      <c r="C56" s="8" t="s">
        <v>17</v>
      </c>
    </row>
    <row r="57" spans="1:7" x14ac:dyDescent="0.25">
      <c r="A57" s="20">
        <v>42522</v>
      </c>
      <c r="B57" s="4">
        <v>290</v>
      </c>
      <c r="C57" s="8" t="s">
        <v>17</v>
      </c>
    </row>
    <row r="58" spans="1:7" x14ac:dyDescent="0.25">
      <c r="A58" s="20">
        <v>42552</v>
      </c>
      <c r="B58" s="4">
        <v>295</v>
      </c>
      <c r="C58" s="8" t="s">
        <v>17</v>
      </c>
    </row>
    <row r="59" spans="1:7" x14ac:dyDescent="0.25">
      <c r="A59" s="20">
        <v>42583</v>
      </c>
      <c r="B59" s="4">
        <v>300</v>
      </c>
      <c r="C59" s="8" t="s">
        <v>17</v>
      </c>
    </row>
    <row r="60" spans="1:7" x14ac:dyDescent="0.25">
      <c r="A60" s="20">
        <v>42614</v>
      </c>
      <c r="B60" s="4">
        <v>310</v>
      </c>
      <c r="C60" s="8" t="s">
        <v>17</v>
      </c>
    </row>
    <row r="61" spans="1:7" x14ac:dyDescent="0.25">
      <c r="A61" s="20">
        <v>42644</v>
      </c>
      <c r="B61" s="4">
        <v>310</v>
      </c>
      <c r="C61" s="8" t="s">
        <v>17</v>
      </c>
    </row>
    <row r="62" spans="1:7" x14ac:dyDescent="0.25">
      <c r="A62" s="20">
        <v>42675</v>
      </c>
      <c r="B62" s="4">
        <v>315</v>
      </c>
      <c r="C62" s="8" t="s">
        <v>17</v>
      </c>
    </row>
    <row r="63" spans="1:7" x14ac:dyDescent="0.25">
      <c r="A63" s="20">
        <v>42705</v>
      </c>
      <c r="B63" s="4">
        <v>320</v>
      </c>
      <c r="C63" s="8" t="s">
        <v>17</v>
      </c>
    </row>
    <row r="64" spans="1:7" x14ac:dyDescent="0.25">
      <c r="A64" s="20">
        <v>42370</v>
      </c>
      <c r="B64" s="4">
        <v>1000</v>
      </c>
      <c r="C64" s="8" t="s">
        <v>18</v>
      </c>
    </row>
    <row r="65" spans="1:3" x14ac:dyDescent="0.25">
      <c r="A65" s="20">
        <v>42401</v>
      </c>
      <c r="B65" s="4">
        <v>1100</v>
      </c>
      <c r="C65" s="8" t="s">
        <v>18</v>
      </c>
    </row>
    <row r="66" spans="1:3" x14ac:dyDescent="0.25">
      <c r="A66" s="20">
        <v>42430</v>
      </c>
      <c r="B66" s="4">
        <v>1100</v>
      </c>
      <c r="C66" s="8" t="s">
        <v>18</v>
      </c>
    </row>
    <row r="67" spans="1:3" x14ac:dyDescent="0.25">
      <c r="A67" s="20">
        <v>42461</v>
      </c>
      <c r="B67" s="4">
        <v>1250</v>
      </c>
      <c r="C67" s="8" t="s">
        <v>18</v>
      </c>
    </row>
    <row r="68" spans="1:3" x14ac:dyDescent="0.25">
      <c r="A68" s="20">
        <v>42491</v>
      </c>
      <c r="B68" s="4">
        <v>1250</v>
      </c>
      <c r="C68" s="8" t="s">
        <v>18</v>
      </c>
    </row>
    <row r="69" spans="1:3" x14ac:dyDescent="0.25">
      <c r="A69" s="20">
        <v>42522</v>
      </c>
      <c r="B69" s="4">
        <v>1275</v>
      </c>
      <c r="C69" s="8" t="s">
        <v>18</v>
      </c>
    </row>
    <row r="70" spans="1:3" x14ac:dyDescent="0.25">
      <c r="A70" s="20">
        <v>42552</v>
      </c>
      <c r="B70" s="4">
        <v>1275</v>
      </c>
      <c r="C70" s="8" t="s">
        <v>18</v>
      </c>
    </row>
    <row r="71" spans="1:3" x14ac:dyDescent="0.25">
      <c r="A71" s="20">
        <v>42583</v>
      </c>
      <c r="B71" s="4">
        <v>1400</v>
      </c>
      <c r="C71" s="8" t="s">
        <v>18</v>
      </c>
    </row>
    <row r="72" spans="1:3" x14ac:dyDescent="0.25">
      <c r="A72" s="20">
        <v>42614</v>
      </c>
      <c r="B72" s="4">
        <v>1410</v>
      </c>
      <c r="C72" s="8" t="s">
        <v>18</v>
      </c>
    </row>
    <row r="73" spans="1:3" x14ac:dyDescent="0.25">
      <c r="A73" s="20">
        <v>42644</v>
      </c>
      <c r="B73" s="4">
        <v>1411</v>
      </c>
      <c r="C73" s="8" t="s">
        <v>18</v>
      </c>
    </row>
    <row r="74" spans="1:3" x14ac:dyDescent="0.25">
      <c r="A74" s="20">
        <v>42675</v>
      </c>
      <c r="B74" s="4">
        <v>1425</v>
      </c>
      <c r="C74" s="8" t="s">
        <v>18</v>
      </c>
    </row>
    <row r="75" spans="1:3" x14ac:dyDescent="0.25">
      <c r="A75" s="20">
        <v>42705</v>
      </c>
      <c r="B75" s="4">
        <v>1520</v>
      </c>
      <c r="C75" s="8" t="s">
        <v>18</v>
      </c>
    </row>
    <row r="76" spans="1:3" x14ac:dyDescent="0.25">
      <c r="A76" s="20">
        <v>42370</v>
      </c>
      <c r="B76" s="4">
        <v>620</v>
      </c>
      <c r="C76" s="8" t="s">
        <v>19</v>
      </c>
    </row>
    <row r="77" spans="1:3" x14ac:dyDescent="0.25">
      <c r="A77" s="20">
        <v>42401</v>
      </c>
      <c r="B77" s="4">
        <v>630</v>
      </c>
      <c r="C77" s="8" t="s">
        <v>19</v>
      </c>
    </row>
    <row r="78" spans="1:3" x14ac:dyDescent="0.25">
      <c r="A78" s="20">
        <v>42430</v>
      </c>
      <c r="B78" s="4">
        <v>640</v>
      </c>
      <c r="C78" s="8" t="s">
        <v>19</v>
      </c>
    </row>
    <row r="79" spans="1:3" x14ac:dyDescent="0.25">
      <c r="A79" s="20">
        <v>42461</v>
      </c>
      <c r="B79" s="4">
        <v>700</v>
      </c>
      <c r="C79" s="8" t="s">
        <v>19</v>
      </c>
    </row>
    <row r="80" spans="1:3" x14ac:dyDescent="0.25">
      <c r="A80" s="20">
        <v>42491</v>
      </c>
      <c r="B80" s="4">
        <v>725</v>
      </c>
      <c r="C80" s="8" t="s">
        <v>19</v>
      </c>
    </row>
    <row r="81" spans="1:3" x14ac:dyDescent="0.25">
      <c r="A81" s="20">
        <v>42522</v>
      </c>
      <c r="B81" s="4">
        <v>756</v>
      </c>
      <c r="C81" s="8" t="s">
        <v>19</v>
      </c>
    </row>
    <row r="82" spans="1:3" x14ac:dyDescent="0.25">
      <c r="A82" s="20">
        <v>42552</v>
      </c>
      <c r="B82" s="4">
        <v>756</v>
      </c>
      <c r="C82" s="8" t="s">
        <v>19</v>
      </c>
    </row>
    <row r="83" spans="1:3" x14ac:dyDescent="0.25">
      <c r="A83" s="20">
        <v>42583</v>
      </c>
      <c r="B83" s="4">
        <v>756</v>
      </c>
      <c r="C83" s="8" t="s">
        <v>19</v>
      </c>
    </row>
    <row r="84" spans="1:3" x14ac:dyDescent="0.25">
      <c r="A84" s="20">
        <v>42614</v>
      </c>
      <c r="B84" s="4">
        <v>764</v>
      </c>
      <c r="C84" s="8" t="s">
        <v>19</v>
      </c>
    </row>
    <row r="85" spans="1:3" x14ac:dyDescent="0.25">
      <c r="A85" s="20">
        <v>42644</v>
      </c>
      <c r="B85" s="4">
        <v>787</v>
      </c>
      <c r="C85" s="8" t="s">
        <v>19</v>
      </c>
    </row>
    <row r="86" spans="1:3" x14ac:dyDescent="0.25">
      <c r="A86" s="20">
        <v>42675</v>
      </c>
      <c r="B86" s="4">
        <v>801</v>
      </c>
      <c r="C86" s="8" t="s">
        <v>19</v>
      </c>
    </row>
    <row r="87" spans="1:3" x14ac:dyDescent="0.25">
      <c r="A87" s="20">
        <v>42705</v>
      </c>
      <c r="B87" s="4">
        <v>802</v>
      </c>
      <c r="C87" s="8" t="s">
        <v>19</v>
      </c>
    </row>
  </sheetData>
  <pageMargins left="0.7" right="0.7" top="0.75" bottom="0.75" header="0.3" footer="0.3"/>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107E3-50DD-4868-ADF7-5957DC47537A}">
  <sheetPr>
    <tabColor rgb="FFFE9E16"/>
  </sheetPr>
  <dimension ref="A1:M42"/>
  <sheetViews>
    <sheetView showGridLines="0" tabSelected="1" zoomScaleNormal="100" workbookViewId="0">
      <pane xSplit="15" topLeftCell="S1" activePane="topRight" state="frozen"/>
      <selection pane="topRight" activeCell="U17" sqref="U17"/>
    </sheetView>
  </sheetViews>
  <sheetFormatPr defaultRowHeight="15" x14ac:dyDescent="0.25"/>
  <cols>
    <col min="1" max="1" width="11" style="14" customWidth="1"/>
    <col min="2" max="2" width="20.5703125" style="14" customWidth="1"/>
    <col min="3" max="3" width="9.140625" style="14"/>
    <col min="4" max="4" width="9.5703125" style="14" bestFit="1" customWidth="1"/>
    <col min="5" max="9" width="9.140625" style="14"/>
    <col min="10" max="10" width="11.5703125" style="14" bestFit="1" customWidth="1"/>
    <col min="11" max="12" width="9.140625" style="14"/>
    <col min="13" max="13" width="9.5703125" style="14" bestFit="1" customWidth="1"/>
    <col min="14" max="16384" width="9.140625" style="14"/>
  </cols>
  <sheetData>
    <row r="1" spans="1:13" x14ac:dyDescent="0.25">
      <c r="A1" s="19"/>
      <c r="B1" s="19"/>
      <c r="D1" s="27">
        <f>GETPIVOTDATA("Sum of # of Scans (Actual)",'Drill-Downs'!$A$2)</f>
        <v>3723</v>
      </c>
      <c r="E1" s="28"/>
      <c r="F1" s="28"/>
      <c r="G1" s="29">
        <f>GETPIVOTDATA("Sum of Scan Through Rate (Actual)",'Drill-Downs'!$A$2)</f>
        <v>3.876146550198336E-2</v>
      </c>
      <c r="H1" s="28"/>
      <c r="I1" s="28"/>
      <c r="J1" s="27">
        <f>GETPIVOTDATA("Sum of # of Impressions",'Drill-Downs'!$A$2)</f>
        <v>96049</v>
      </c>
      <c r="K1" s="28"/>
      <c r="L1" s="28"/>
      <c r="M1" s="27">
        <f>GETPIVOTDATA("Sum of Conversions from QR Landing Pages (Actual)",'Drill-Downs'!$A$2)</f>
        <v>1250</v>
      </c>
    </row>
    <row r="2" spans="1:13" x14ac:dyDescent="0.25">
      <c r="A2" s="19"/>
      <c r="B2" s="19"/>
    </row>
    <row r="3" spans="1:13" x14ac:dyDescent="0.25">
      <c r="A3" s="19"/>
      <c r="B3" s="19"/>
    </row>
    <row r="4" spans="1:13" x14ac:dyDescent="0.25">
      <c r="A4" s="19"/>
      <c r="B4" s="19"/>
    </row>
    <row r="5" spans="1:13" x14ac:dyDescent="0.25">
      <c r="A5" s="19"/>
      <c r="B5" s="19"/>
    </row>
    <row r="6" spans="1:13" x14ac:dyDescent="0.25">
      <c r="A6" s="19"/>
      <c r="B6" s="19"/>
    </row>
    <row r="7" spans="1:13" x14ac:dyDescent="0.25">
      <c r="A7" s="19"/>
      <c r="B7" s="19"/>
    </row>
    <row r="8" spans="1:13" x14ac:dyDescent="0.25">
      <c r="A8" s="19"/>
      <c r="B8" s="19"/>
    </row>
    <row r="9" spans="1:13" x14ac:dyDescent="0.25">
      <c r="A9" s="19"/>
      <c r="B9" s="19"/>
    </row>
    <row r="10" spans="1:13" x14ac:dyDescent="0.25">
      <c r="A10" s="19"/>
      <c r="B10" s="19"/>
    </row>
    <row r="11" spans="1:13" x14ac:dyDescent="0.25">
      <c r="A11" s="19"/>
      <c r="B11" s="19"/>
    </row>
    <row r="12" spans="1:13" x14ac:dyDescent="0.25">
      <c r="A12" s="19"/>
      <c r="B12" s="19"/>
    </row>
    <row r="13" spans="1:13" x14ac:dyDescent="0.25">
      <c r="A13" s="19"/>
      <c r="B13" s="19"/>
    </row>
    <row r="14" spans="1:13" x14ac:dyDescent="0.25">
      <c r="A14" s="19"/>
      <c r="B14" s="19"/>
    </row>
    <row r="15" spans="1:13" x14ac:dyDescent="0.25">
      <c r="A15" s="19"/>
      <c r="B15" s="19"/>
    </row>
    <row r="16" spans="1:13" x14ac:dyDescent="0.25">
      <c r="A16" s="19"/>
      <c r="B16" s="19"/>
    </row>
    <row r="17" spans="1:2" x14ac:dyDescent="0.25">
      <c r="A17" s="19"/>
      <c r="B17" s="19"/>
    </row>
    <row r="18" spans="1:2" x14ac:dyDescent="0.25">
      <c r="A18" s="19"/>
      <c r="B18" s="19"/>
    </row>
    <row r="19" spans="1:2" x14ac:dyDescent="0.25">
      <c r="A19" s="19"/>
      <c r="B19" s="19"/>
    </row>
    <row r="20" spans="1:2" x14ac:dyDescent="0.25">
      <c r="A20" s="19"/>
      <c r="B20" s="19"/>
    </row>
    <row r="21" spans="1:2" x14ac:dyDescent="0.25">
      <c r="A21" s="19"/>
      <c r="B21" s="19"/>
    </row>
    <row r="22" spans="1:2" x14ac:dyDescent="0.25">
      <c r="A22" s="19"/>
      <c r="B22" s="19"/>
    </row>
    <row r="23" spans="1:2" x14ac:dyDescent="0.25">
      <c r="A23" s="19"/>
      <c r="B23" s="19"/>
    </row>
    <row r="24" spans="1:2" x14ac:dyDescent="0.25">
      <c r="A24" s="19"/>
      <c r="B24" s="19"/>
    </row>
    <row r="25" spans="1:2" x14ac:dyDescent="0.25">
      <c r="A25" s="19"/>
      <c r="B25" s="19"/>
    </row>
    <row r="26" spans="1:2" x14ac:dyDescent="0.25">
      <c r="A26" s="19"/>
      <c r="B26" s="19"/>
    </row>
    <row r="27" spans="1:2" x14ac:dyDescent="0.25">
      <c r="A27" s="19"/>
      <c r="B27" s="19"/>
    </row>
    <row r="28" spans="1:2" x14ac:dyDescent="0.25">
      <c r="A28" s="19"/>
      <c r="B28" s="19"/>
    </row>
    <row r="29" spans="1:2" x14ac:dyDescent="0.25">
      <c r="A29" s="19"/>
      <c r="B29" s="19"/>
    </row>
    <row r="30" spans="1:2" x14ac:dyDescent="0.25">
      <c r="A30" s="19"/>
      <c r="B30" s="19"/>
    </row>
    <row r="31" spans="1:2" x14ac:dyDescent="0.25">
      <c r="A31" s="19"/>
      <c r="B31" s="19"/>
    </row>
    <row r="32" spans="1:2" x14ac:dyDescent="0.25">
      <c r="A32" s="19"/>
      <c r="B32" s="19"/>
    </row>
    <row r="33" spans="1:2" x14ac:dyDescent="0.25">
      <c r="A33" s="19"/>
      <c r="B33" s="19"/>
    </row>
    <row r="34" spans="1:2" x14ac:dyDescent="0.25">
      <c r="A34" s="19"/>
      <c r="B34" s="19"/>
    </row>
    <row r="35" spans="1:2" x14ac:dyDescent="0.25">
      <c r="A35" s="19"/>
      <c r="B35" s="19"/>
    </row>
    <row r="36" spans="1:2" x14ac:dyDescent="0.25">
      <c r="A36" s="19"/>
      <c r="B36" s="19"/>
    </row>
    <row r="37" spans="1:2" x14ac:dyDescent="0.25">
      <c r="A37" s="19"/>
      <c r="B37" s="19"/>
    </row>
    <row r="38" spans="1:2" x14ac:dyDescent="0.25">
      <c r="A38" s="19"/>
      <c r="B38" s="19"/>
    </row>
    <row r="39" spans="1:2" x14ac:dyDescent="0.25">
      <c r="A39" s="19"/>
      <c r="B39" s="19"/>
    </row>
    <row r="40" spans="1:2" x14ac:dyDescent="0.25">
      <c r="A40" s="19"/>
      <c r="B40" s="19"/>
    </row>
    <row r="41" spans="1:2" x14ac:dyDescent="0.25">
      <c r="A41" s="19"/>
      <c r="B41" s="19"/>
    </row>
    <row r="42" spans="1:2" x14ac:dyDescent="0.25">
      <c r="A42" s="19"/>
      <c r="B42" s="19"/>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957F4-56D4-4C8D-A15F-5E958A8FC763}">
  <sheetPr>
    <tabColor rgb="FF0A3152"/>
  </sheetPr>
  <dimension ref="A1:AB41"/>
  <sheetViews>
    <sheetView zoomScale="80" zoomScaleNormal="80" workbookViewId="0">
      <selection activeCell="P20" sqref="P20"/>
    </sheetView>
  </sheetViews>
  <sheetFormatPr defaultRowHeight="15" x14ac:dyDescent="0.25"/>
  <cols>
    <col min="1" max="1" width="14.140625" bestFit="1" customWidth="1"/>
    <col min="2" max="4" width="22.7109375" bestFit="1" customWidth="1"/>
    <col min="5" max="5" width="27.140625" bestFit="1" customWidth="1"/>
    <col min="6" max="6" width="8.5703125" customWidth="1"/>
    <col min="7" max="7" width="14.140625" bestFit="1" customWidth="1"/>
    <col min="8" max="8" width="10.5703125" bestFit="1" customWidth="1"/>
    <col min="9" max="9" width="12.28515625" bestFit="1" customWidth="1"/>
    <col min="10" max="10" width="18.42578125" bestFit="1" customWidth="1"/>
    <col min="11" max="11" width="16.28515625" bestFit="1" customWidth="1"/>
    <col min="12" max="12" width="13.5703125" bestFit="1" customWidth="1"/>
    <col min="13" max="13" width="4.42578125" bestFit="1" customWidth="1"/>
    <col min="14" max="14" width="11.28515625" customWidth="1"/>
    <col min="15" max="15" width="17.7109375" bestFit="1" customWidth="1"/>
    <col min="16" max="16" width="40" bestFit="1" customWidth="1"/>
    <col min="17" max="17" width="42.140625" bestFit="1" customWidth="1"/>
    <col min="18" max="18" width="13.42578125" bestFit="1" customWidth="1"/>
    <col min="19" max="23" width="14.5703125" bestFit="1" customWidth="1"/>
    <col min="24" max="24" width="13.42578125" bestFit="1" customWidth="1"/>
    <col min="25" max="27" width="14.5703125" bestFit="1" customWidth="1"/>
    <col min="28" max="28" width="14.85546875" bestFit="1" customWidth="1"/>
  </cols>
  <sheetData>
    <row r="1" spans="1:28" s="34" customFormat="1" ht="25.5" customHeight="1" x14ac:dyDescent="0.25">
      <c r="A1" s="40" t="s">
        <v>46</v>
      </c>
      <c r="G1" s="40" t="s">
        <v>44</v>
      </c>
      <c r="O1" s="40" t="s">
        <v>45</v>
      </c>
      <c r="P1" s="40"/>
    </row>
    <row r="2" spans="1:28" s="23" customFormat="1" ht="30" x14ac:dyDescent="0.25">
      <c r="A2" s="21" t="s">
        <v>20</v>
      </c>
      <c r="B2" s="22" t="s">
        <v>29</v>
      </c>
      <c r="C2" s="22" t="s">
        <v>30</v>
      </c>
      <c r="D2" s="22" t="s">
        <v>31</v>
      </c>
      <c r="E2" s="22" t="s">
        <v>32</v>
      </c>
      <c r="F2" s="22"/>
      <c r="G2" s="21" t="s">
        <v>20</v>
      </c>
      <c r="H2" t="s">
        <v>33</v>
      </c>
      <c r="I2" t="s">
        <v>34</v>
      </c>
      <c r="J2" t="s">
        <v>35</v>
      </c>
      <c r="K2" t="s">
        <v>36</v>
      </c>
      <c r="L2" t="s">
        <v>37</v>
      </c>
      <c r="M2"/>
      <c r="N2" s="22"/>
      <c r="O2" s="10" t="s">
        <v>20</v>
      </c>
      <c r="P2" t="s">
        <v>38</v>
      </c>
      <c r="Q2" t="s">
        <v>39</v>
      </c>
      <c r="R2"/>
      <c r="S2"/>
      <c r="T2"/>
      <c r="U2"/>
      <c r="V2"/>
      <c r="W2"/>
      <c r="X2"/>
      <c r="Y2"/>
      <c r="Z2"/>
      <c r="AA2"/>
      <c r="AB2"/>
    </row>
    <row r="3" spans="1:28" x14ac:dyDescent="0.25">
      <c r="A3" s="24">
        <v>42461</v>
      </c>
      <c r="B3" s="33">
        <v>3723</v>
      </c>
      <c r="C3" s="33">
        <v>3.876146550198336E-2</v>
      </c>
      <c r="D3" s="33">
        <v>96049</v>
      </c>
      <c r="E3" s="33">
        <v>1250</v>
      </c>
      <c r="G3" s="24">
        <v>42461</v>
      </c>
      <c r="H3" s="33">
        <v>112</v>
      </c>
      <c r="I3" s="33">
        <v>801</v>
      </c>
      <c r="J3" s="33">
        <v>580</v>
      </c>
      <c r="K3" s="33">
        <v>280</v>
      </c>
      <c r="L3" s="33">
        <v>1250</v>
      </c>
      <c r="O3" s="24">
        <v>42370</v>
      </c>
      <c r="P3" s="30">
        <v>0.06</v>
      </c>
      <c r="Q3" s="30">
        <v>4.1008981463787501E-2</v>
      </c>
    </row>
    <row r="4" spans="1:28" x14ac:dyDescent="0.25">
      <c r="A4" s="24" t="s">
        <v>21</v>
      </c>
      <c r="B4" s="33">
        <v>3723</v>
      </c>
      <c r="C4" s="33">
        <v>3.876146550198336E-2</v>
      </c>
      <c r="D4" s="33">
        <v>96049</v>
      </c>
      <c r="E4" s="33">
        <v>1250</v>
      </c>
      <c r="G4" s="24" t="s">
        <v>21</v>
      </c>
      <c r="H4" s="33">
        <v>112</v>
      </c>
      <c r="I4" s="33">
        <v>801</v>
      </c>
      <c r="J4" s="33">
        <v>580</v>
      </c>
      <c r="K4" s="33">
        <v>280</v>
      </c>
      <c r="L4" s="33">
        <v>1250</v>
      </c>
      <c r="O4" s="24">
        <v>42401</v>
      </c>
      <c r="P4" s="30">
        <v>0.06</v>
      </c>
      <c r="Q4" s="30">
        <v>4.2055377266960223E-2</v>
      </c>
    </row>
    <row r="5" spans="1:28" x14ac:dyDescent="0.25">
      <c r="O5" s="24">
        <v>42430</v>
      </c>
      <c r="P5" s="30">
        <v>0.06</v>
      </c>
      <c r="Q5" s="30">
        <v>3.7113069647463456E-2</v>
      </c>
    </row>
    <row r="6" spans="1:28" x14ac:dyDescent="0.25">
      <c r="O6" s="24">
        <v>42461</v>
      </c>
      <c r="P6" s="30">
        <v>0.06</v>
      </c>
      <c r="Q6" s="30">
        <v>3.876146550198336E-2</v>
      </c>
    </row>
    <row r="7" spans="1:28" x14ac:dyDescent="0.25">
      <c r="O7" s="24">
        <v>42491</v>
      </c>
      <c r="P7" s="30">
        <v>0.06</v>
      </c>
      <c r="Q7" s="30">
        <v>3.6121962839447352E-2</v>
      </c>
    </row>
    <row r="8" spans="1:28" x14ac:dyDescent="0.25">
      <c r="O8" s="24">
        <v>42522</v>
      </c>
      <c r="P8" s="30">
        <v>0.06</v>
      </c>
      <c r="Q8" s="30">
        <v>3.1361657896446439E-2</v>
      </c>
    </row>
    <row r="9" spans="1:28" x14ac:dyDescent="0.25">
      <c r="O9" s="24">
        <v>42552</v>
      </c>
      <c r="P9" s="30">
        <v>0.06</v>
      </c>
      <c r="Q9" s="30">
        <v>3.7290744660380987E-2</v>
      </c>
    </row>
    <row r="10" spans="1:28" x14ac:dyDescent="0.25">
      <c r="O10" s="24">
        <v>42583</v>
      </c>
      <c r="P10" s="30">
        <v>0.06</v>
      </c>
      <c r="Q10" s="30">
        <v>3.8728029291075258E-2</v>
      </c>
    </row>
    <row r="11" spans="1:28" x14ac:dyDescent="0.25">
      <c r="O11" s="24">
        <v>42614</v>
      </c>
      <c r="P11" s="30">
        <v>0.06</v>
      </c>
      <c r="Q11" s="30">
        <v>3.1252155915833045E-2</v>
      </c>
    </row>
    <row r="12" spans="1:28" x14ac:dyDescent="0.25">
      <c r="O12" s="24">
        <v>42644</v>
      </c>
      <c r="P12" s="30">
        <v>0.06</v>
      </c>
      <c r="Q12" s="30">
        <v>3.1799389513542754E-2</v>
      </c>
    </row>
    <row r="13" spans="1:28" x14ac:dyDescent="0.25">
      <c r="O13" s="24">
        <v>42675</v>
      </c>
      <c r="P13" s="30">
        <v>0.06</v>
      </c>
      <c r="Q13" s="30">
        <v>2.7806694426649584E-2</v>
      </c>
    </row>
    <row r="14" spans="1:28" x14ac:dyDescent="0.25">
      <c r="O14" s="24">
        <v>42705</v>
      </c>
      <c r="P14" s="30">
        <v>0.06</v>
      </c>
      <c r="Q14" s="30">
        <v>3.3078408651989188E-2</v>
      </c>
    </row>
    <row r="15" spans="1:28" x14ac:dyDescent="0.25">
      <c r="O15" s="24" t="s">
        <v>21</v>
      </c>
      <c r="P15" s="30">
        <v>0.7200000000000002</v>
      </c>
      <c r="Q15" s="30">
        <v>0.4263779370755591</v>
      </c>
    </row>
    <row r="24" spans="1:16" x14ac:dyDescent="0.25">
      <c r="O24" s="32"/>
      <c r="P24" s="31"/>
    </row>
    <row r="25" spans="1:16" s="34" customFormat="1" ht="25.5" customHeight="1" x14ac:dyDescent="0.25">
      <c r="A25" s="40" t="s">
        <v>48</v>
      </c>
      <c r="O25" s="40"/>
      <c r="P25" s="40"/>
    </row>
    <row r="27" spans="1:16" x14ac:dyDescent="0.25">
      <c r="A27" s="21" t="s">
        <v>20</v>
      </c>
      <c r="B27" t="s">
        <v>40</v>
      </c>
      <c r="C27" t="s">
        <v>41</v>
      </c>
      <c r="D27" t="s">
        <v>42</v>
      </c>
    </row>
    <row r="28" spans="1:16" x14ac:dyDescent="0.25">
      <c r="A28" s="24">
        <v>42461</v>
      </c>
      <c r="B28" s="33">
        <v>520</v>
      </c>
      <c r="C28" s="33">
        <v>321</v>
      </c>
      <c r="D28" s="33">
        <v>410</v>
      </c>
    </row>
    <row r="29" spans="1:16" x14ac:dyDescent="0.25">
      <c r="A29" s="24" t="s">
        <v>21</v>
      </c>
      <c r="B29" s="33">
        <v>520</v>
      </c>
      <c r="C29" s="33">
        <v>321</v>
      </c>
      <c r="D29" s="33">
        <v>410</v>
      </c>
      <c r="G29" s="41"/>
      <c r="H29" s="41"/>
      <c r="I29" s="41"/>
    </row>
    <row r="30" spans="1:16" ht="15" customHeight="1" x14ac:dyDescent="0.25">
      <c r="G30" s="23"/>
      <c r="H30" s="23"/>
      <c r="I30" s="23"/>
    </row>
    <row r="31" spans="1:16" x14ac:dyDescent="0.25">
      <c r="G31" s="23"/>
      <c r="H31" s="23"/>
      <c r="I31" s="23"/>
    </row>
    <row r="32" spans="1:16" x14ac:dyDescent="0.25">
      <c r="G32" s="23"/>
      <c r="H32" s="23"/>
      <c r="I32" s="23"/>
    </row>
    <row r="33" spans="7:9" x14ac:dyDescent="0.25">
      <c r="G33" s="23"/>
      <c r="H33" s="23"/>
      <c r="I33" s="23"/>
    </row>
    <row r="34" spans="7:9" x14ac:dyDescent="0.25">
      <c r="G34" s="23"/>
      <c r="H34" s="23"/>
      <c r="I34" s="23"/>
    </row>
    <row r="35" spans="7:9" x14ac:dyDescent="0.25">
      <c r="G35" s="23"/>
      <c r="H35" s="23"/>
      <c r="I35" s="23"/>
    </row>
    <row r="36" spans="7:9" x14ac:dyDescent="0.25">
      <c r="G36" s="23"/>
      <c r="H36" s="23"/>
      <c r="I36" s="23"/>
    </row>
    <row r="37" spans="7:9" x14ac:dyDescent="0.25">
      <c r="G37" s="23"/>
      <c r="H37" s="23"/>
      <c r="I37" s="23"/>
    </row>
    <row r="38" spans="7:9" x14ac:dyDescent="0.25">
      <c r="G38" s="23"/>
      <c r="H38" s="23"/>
      <c r="I38" s="23"/>
    </row>
    <row r="39" spans="7:9" x14ac:dyDescent="0.25">
      <c r="G39" s="23"/>
      <c r="H39" s="23"/>
      <c r="I39" s="23"/>
    </row>
    <row r="40" spans="7:9" x14ac:dyDescent="0.25">
      <c r="G40" s="23"/>
      <c r="H40" s="23"/>
      <c r="I40" s="23"/>
    </row>
    <row r="41" spans="7:9" x14ac:dyDescent="0.25">
      <c r="G41" s="23"/>
      <c r="H41" s="23"/>
      <c r="I41" s="23"/>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1BB08-CD83-4965-991C-70E5BFF10CAF}">
  <sheetPr>
    <tabColor rgb="FF0A3152"/>
  </sheetPr>
  <dimension ref="A1:J50"/>
  <sheetViews>
    <sheetView topLeftCell="A8" workbookViewId="0">
      <selection activeCell="A28" sqref="A28"/>
    </sheetView>
  </sheetViews>
  <sheetFormatPr defaultRowHeight="15" x14ac:dyDescent="0.25"/>
  <cols>
    <col min="1" max="1" width="21.7109375" bestFit="1" customWidth="1"/>
    <col min="2" max="2" width="15.140625" bestFit="1" customWidth="1"/>
    <col min="3" max="3" width="18.140625" bestFit="1" customWidth="1"/>
    <col min="4" max="4" width="15.7109375" bestFit="1" customWidth="1"/>
    <col min="5" max="5" width="13.42578125" bestFit="1" customWidth="1"/>
    <col min="6" max="6" width="4" bestFit="1" customWidth="1"/>
  </cols>
  <sheetData>
    <row r="1" spans="1:5" x14ac:dyDescent="0.25">
      <c r="A1" s="11"/>
    </row>
    <row r="2" spans="1:5" x14ac:dyDescent="0.25">
      <c r="A2" s="12"/>
      <c r="B2" t="s">
        <v>22</v>
      </c>
    </row>
    <row r="3" spans="1:5" x14ac:dyDescent="0.25">
      <c r="A3" s="13"/>
      <c r="B3" t="s">
        <v>23</v>
      </c>
    </row>
    <row r="4" spans="1:5" x14ac:dyDescent="0.25">
      <c r="A4" s="14"/>
      <c r="B4" t="s">
        <v>24</v>
      </c>
    </row>
    <row r="5" spans="1:5" x14ac:dyDescent="0.25">
      <c r="A5" s="15"/>
      <c r="B5" t="s">
        <v>25</v>
      </c>
    </row>
    <row r="6" spans="1:5" x14ac:dyDescent="0.25">
      <c r="A6" s="16"/>
      <c r="B6" t="s">
        <v>26</v>
      </c>
    </row>
    <row r="7" spans="1:5" x14ac:dyDescent="0.25">
      <c r="A7" s="17"/>
      <c r="B7" t="s">
        <v>27</v>
      </c>
    </row>
    <row r="8" spans="1:5" x14ac:dyDescent="0.25">
      <c r="A8" s="18"/>
      <c r="B8" t="s">
        <v>28</v>
      </c>
    </row>
    <row r="9" spans="1:5" x14ac:dyDescent="0.25">
      <c r="A9" s="46"/>
    </row>
    <row r="10" spans="1:5" x14ac:dyDescent="0.25">
      <c r="A10" s="46"/>
    </row>
    <row r="11" spans="1:5" x14ac:dyDescent="0.25">
      <c r="A11" s="47" t="s">
        <v>49</v>
      </c>
      <c r="B11" s="16"/>
      <c r="C11" s="16"/>
      <c r="D11" s="16"/>
      <c r="E11" s="16"/>
    </row>
    <row r="12" spans="1:5" x14ac:dyDescent="0.25">
      <c r="A12" s="40" t="s">
        <v>47</v>
      </c>
      <c r="B12" s="34"/>
      <c r="C12" s="34"/>
      <c r="D12" s="34"/>
    </row>
    <row r="13" spans="1:5" x14ac:dyDescent="0.25">
      <c r="A13" s="36" t="s">
        <v>12</v>
      </c>
      <c r="B13" s="36" t="s">
        <v>14</v>
      </c>
      <c r="C13" s="36" t="s">
        <v>16</v>
      </c>
      <c r="D13" s="37" t="s">
        <v>43</v>
      </c>
    </row>
    <row r="14" spans="1:5" x14ac:dyDescent="0.25">
      <c r="A14" s="38">
        <f>GETPIVOTDATA("Sum of Landing Page #1",'Drill-Downs'!$A$27)/$D$14</f>
        <v>0.41566746602717825</v>
      </c>
      <c r="B14" s="38">
        <f>GETPIVOTDATA("Sum of Landing Page #2",'Drill-Downs'!$A$27)/$D$14</f>
        <v>0.25659472422062352</v>
      </c>
      <c r="C14" s="38">
        <f>GETPIVOTDATA("Sum of Landing Page #3",'Drill-Downs'!$A$27)/$D$14</f>
        <v>0.32773780975219824</v>
      </c>
      <c r="D14" s="35">
        <f>GETPIVOTDATA("Sum of Landing Page #1",'Drill-Downs'!$A$27)+GETPIVOTDATA("Sum of Landing Page #2",'Drill-Downs'!$A$27)+GETPIVOTDATA("Sum of Landing Page #3",'Drill-Downs'!$A$27)</f>
        <v>1251</v>
      </c>
    </row>
    <row r="15" spans="1:5" x14ac:dyDescent="0.25">
      <c r="A15" s="39">
        <f>1-A14</f>
        <v>0.58433253397282181</v>
      </c>
      <c r="B15" s="39">
        <f>1-B14</f>
        <v>0.74340527577937654</v>
      </c>
      <c r="C15" s="39">
        <f>1-C14</f>
        <v>0.67226219024780176</v>
      </c>
    </row>
    <row r="17" spans="1:10" x14ac:dyDescent="0.25">
      <c r="A17" t="s">
        <v>57</v>
      </c>
      <c r="B17" s="42" t="str">
        <f>A13</f>
        <v>Landing Page #1</v>
      </c>
      <c r="C17" t="s">
        <v>50</v>
      </c>
      <c r="D17" s="43">
        <f>A14</f>
        <v>0.41566746602717825</v>
      </c>
      <c r="E17" t="str">
        <f>TEXT(D17,"00.00%")</f>
        <v>41.57%</v>
      </c>
      <c r="F17" t="s">
        <v>51</v>
      </c>
      <c r="G17">
        <f>GETPIVOTDATA("Sum of Landing Page #1",'Drill-Downs'!$A$27)</f>
        <v>520</v>
      </c>
      <c r="H17" t="s">
        <v>52</v>
      </c>
    </row>
    <row r="18" spans="1:10" x14ac:dyDescent="0.25">
      <c r="A18" t="str">
        <f>B13</f>
        <v>Landing Page #2</v>
      </c>
      <c r="B18" t="s">
        <v>53</v>
      </c>
      <c r="C18" s="43">
        <f>B14</f>
        <v>0.25659472422062352</v>
      </c>
      <c r="D18" t="str">
        <f>TEXT(C18,"00.00%")</f>
        <v>25.66%</v>
      </c>
      <c r="E18" t="s">
        <v>51</v>
      </c>
      <c r="F18">
        <f>GETPIVOTDATA("Sum of Landing Page #2",'Drill-Downs'!$A$27)</f>
        <v>321</v>
      </c>
      <c r="G18" t="s">
        <v>54</v>
      </c>
    </row>
    <row r="19" spans="1:10" x14ac:dyDescent="0.25">
      <c r="A19" t="str">
        <f>C13</f>
        <v>Landing Page #3</v>
      </c>
      <c r="B19" t="s">
        <v>55</v>
      </c>
      <c r="C19" s="43">
        <f>C14</f>
        <v>0.32773780975219824</v>
      </c>
      <c r="D19" t="str">
        <f>TEXT(C19,"00.00%")</f>
        <v>32.77%</v>
      </c>
      <c r="E19" t="s">
        <v>51</v>
      </c>
      <c r="F19">
        <f>GETPIVOTDATA("Sum of Landing Page #3",'Drill-Downs'!$A$27)</f>
        <v>410</v>
      </c>
      <c r="G19" t="s">
        <v>56</v>
      </c>
    </row>
    <row r="21" spans="1:10" x14ac:dyDescent="0.25">
      <c r="A21" t="str">
        <f>_xlfn.CONCAT(A17:C17,E17:H17,A18:B18,D18:H18,A19:B19,D19:G19)</f>
        <v>➤ For the month selected, Landing Page #1 contributes 41.57% or 520 no. of scans, Landing Page #2 has 25.66% or 321 no. of scans, and Landing Page #3contributes 32.77% or 410 no. of scans.</v>
      </c>
    </row>
    <row r="23" spans="1:10" x14ac:dyDescent="0.25">
      <c r="A23" s="40" t="s">
        <v>58</v>
      </c>
    </row>
    <row r="24" spans="1:10" x14ac:dyDescent="0.25">
      <c r="A24" s="11" t="s">
        <v>33</v>
      </c>
      <c r="B24" s="11" t="s">
        <v>34</v>
      </c>
      <c r="C24" s="11" t="s">
        <v>35</v>
      </c>
      <c r="D24" s="11" t="s">
        <v>36</v>
      </c>
      <c r="E24" s="11" t="s">
        <v>37</v>
      </c>
    </row>
    <row r="25" spans="1:10" x14ac:dyDescent="0.25">
      <c r="A25" s="44">
        <f>GETPIVOTDATA(" Billboards",'Drill-Downs'!$G$2)</f>
        <v>112</v>
      </c>
      <c r="B25" s="44">
        <f>GETPIVOTDATA(" Tradeshows",'Drill-Downs'!$G$2)</f>
        <v>801</v>
      </c>
      <c r="C25" s="44">
        <f>GETPIVOTDATA("Products Packaging",'Drill-Downs'!$G$2)</f>
        <v>580</v>
      </c>
      <c r="D25" s="44">
        <f>GETPIVOTDATA("In Store Displays",'Drill-Downs'!$G$2)</f>
        <v>280</v>
      </c>
      <c r="E25" s="44">
        <f>GETPIVOTDATA("Magazine Ads",'Drill-Downs'!$G$2)</f>
        <v>1250</v>
      </c>
    </row>
    <row r="26" spans="1:10" x14ac:dyDescent="0.25">
      <c r="A26" t="s">
        <v>60</v>
      </c>
      <c r="C26" s="45">
        <f>LARGE(A25:E25,1)</f>
        <v>1250</v>
      </c>
      <c r="D26" s="45">
        <f>MATCH(C26,A25:E25,0)</f>
        <v>5</v>
      </c>
      <c r="E26" s="33" t="str">
        <f ca="1">OFFSET(A24,0,D26-1)</f>
        <v>Magazine Ads</v>
      </c>
    </row>
    <row r="27" spans="1:10" x14ac:dyDescent="0.25">
      <c r="A27" t="s">
        <v>65</v>
      </c>
      <c r="C27" s="45">
        <f>SMALL(A25:E25,1)</f>
        <v>112</v>
      </c>
      <c r="D27" s="45">
        <f>MATCH(C27,A25:E25,0)</f>
        <v>1</v>
      </c>
      <c r="E27" s="33" t="str">
        <f ca="1">OFFSET(A24,0,D27-1)</f>
        <v xml:space="preserve"> Billboards</v>
      </c>
      <c r="J27" s="33"/>
    </row>
    <row r="28" spans="1:10" x14ac:dyDescent="0.25">
      <c r="A28" t="s">
        <v>59</v>
      </c>
    </row>
    <row r="30" spans="1:10" x14ac:dyDescent="0.25">
      <c r="A30" t="str">
        <f ca="1">_xlfn.CONCAT(A26,E26,A27,E27,A28)</f>
        <v>➤ Scans that originated from Magazine Ads provides the highest number while  Billboards generates the lowest.</v>
      </c>
    </row>
    <row r="32" spans="1:10" x14ac:dyDescent="0.25">
      <c r="A32" s="40" t="s">
        <v>61</v>
      </c>
    </row>
    <row r="33" spans="1:7" x14ac:dyDescent="0.25">
      <c r="A33" s="48" cm="1">
        <f t="array" ref="A33:C44">'Drill-Downs'!O3:Q14</f>
        <v>42370</v>
      </c>
      <c r="B33" s="32">
        <v>0.06</v>
      </c>
      <c r="C33" s="32">
        <v>4.1008981463787501E-2</v>
      </c>
      <c r="D33" s="32">
        <f>B33-C33</f>
        <v>1.8991018536212496E-2</v>
      </c>
    </row>
    <row r="34" spans="1:7" x14ac:dyDescent="0.25">
      <c r="A34" s="48">
        <v>42401</v>
      </c>
      <c r="B34" s="32">
        <v>0.06</v>
      </c>
      <c r="C34" s="32">
        <v>4.2055377266960223E-2</v>
      </c>
      <c r="D34" s="32">
        <f t="shared" ref="D34:D44" si="0">B34-C34</f>
        <v>1.7944622733039775E-2</v>
      </c>
    </row>
    <row r="35" spans="1:7" x14ac:dyDescent="0.25">
      <c r="A35" s="48">
        <v>42430</v>
      </c>
      <c r="B35" s="32">
        <v>0.06</v>
      </c>
      <c r="C35" s="32">
        <v>3.7113069647463456E-2</v>
      </c>
      <c r="D35" s="32">
        <f t="shared" si="0"/>
        <v>2.2886930352536541E-2</v>
      </c>
    </row>
    <row r="36" spans="1:7" x14ac:dyDescent="0.25">
      <c r="A36" s="48">
        <v>42461</v>
      </c>
      <c r="B36" s="32">
        <v>0.06</v>
      </c>
      <c r="C36" s="32">
        <v>3.876146550198336E-2</v>
      </c>
      <c r="D36" s="32">
        <f t="shared" si="0"/>
        <v>2.1238534498016638E-2</v>
      </c>
    </row>
    <row r="37" spans="1:7" x14ac:dyDescent="0.25">
      <c r="A37" s="48">
        <v>42491</v>
      </c>
      <c r="B37" s="32">
        <v>0.06</v>
      </c>
      <c r="C37" s="32">
        <v>3.6121962839447352E-2</v>
      </c>
      <c r="D37" s="32">
        <f t="shared" si="0"/>
        <v>2.3878037160552645E-2</v>
      </c>
    </row>
    <row r="38" spans="1:7" x14ac:dyDescent="0.25">
      <c r="A38" s="48">
        <v>42522</v>
      </c>
      <c r="B38" s="32">
        <v>0.06</v>
      </c>
      <c r="C38" s="32">
        <v>3.1361657896446439E-2</v>
      </c>
      <c r="D38" s="32">
        <f t="shared" si="0"/>
        <v>2.8638342103553559E-2</v>
      </c>
    </row>
    <row r="39" spans="1:7" x14ac:dyDescent="0.25">
      <c r="A39" s="48">
        <v>42552</v>
      </c>
      <c r="B39" s="32">
        <v>0.06</v>
      </c>
      <c r="C39" s="32">
        <v>3.7290744660380987E-2</v>
      </c>
      <c r="D39" s="32">
        <f t="shared" si="0"/>
        <v>2.2709255339619011E-2</v>
      </c>
    </row>
    <row r="40" spans="1:7" x14ac:dyDescent="0.25">
      <c r="A40" s="48">
        <v>42583</v>
      </c>
      <c r="B40" s="32">
        <v>0.06</v>
      </c>
      <c r="C40" s="32">
        <v>3.8728029291075258E-2</v>
      </c>
      <c r="D40" s="32">
        <f t="shared" si="0"/>
        <v>2.127197070892474E-2</v>
      </c>
    </row>
    <row r="41" spans="1:7" x14ac:dyDescent="0.25">
      <c r="A41" s="48">
        <v>42614</v>
      </c>
      <c r="B41" s="32">
        <v>0.06</v>
      </c>
      <c r="C41" s="32">
        <v>3.1252155915833045E-2</v>
      </c>
      <c r="D41" s="32">
        <f t="shared" si="0"/>
        <v>2.8747844084166953E-2</v>
      </c>
    </row>
    <row r="42" spans="1:7" x14ac:dyDescent="0.25">
      <c r="A42" s="48">
        <v>42644</v>
      </c>
      <c r="B42" s="32">
        <v>0.06</v>
      </c>
      <c r="C42" s="32">
        <v>3.1799389513542754E-2</v>
      </c>
      <c r="D42" s="32">
        <f t="shared" si="0"/>
        <v>2.8200610486457243E-2</v>
      </c>
    </row>
    <row r="43" spans="1:7" x14ac:dyDescent="0.25">
      <c r="A43" s="48">
        <v>42675</v>
      </c>
      <c r="B43" s="32">
        <v>0.06</v>
      </c>
      <c r="C43" s="32">
        <v>2.7806694426649584E-2</v>
      </c>
      <c r="D43" s="32">
        <f t="shared" si="0"/>
        <v>3.2193305573350414E-2</v>
      </c>
    </row>
    <row r="44" spans="1:7" x14ac:dyDescent="0.25">
      <c r="A44" s="48">
        <v>42705</v>
      </c>
      <c r="B44" s="32">
        <v>0.06</v>
      </c>
      <c r="C44" s="32">
        <v>3.3078408651989188E-2</v>
      </c>
      <c r="D44" s="32">
        <f t="shared" si="0"/>
        <v>2.6921591348010809E-2</v>
      </c>
    </row>
    <row r="46" spans="1:7" x14ac:dyDescent="0.25">
      <c r="A46" t="s">
        <v>63</v>
      </c>
    </row>
    <row r="47" spans="1:7" x14ac:dyDescent="0.25">
      <c r="A47" s="51">
        <f>SMALL(D33:D44,1)</f>
        <v>1.7944622733039775E-2</v>
      </c>
      <c r="B47" s="45">
        <f>MATCH(A47,$D$33:$D$44,0)</f>
        <v>2</v>
      </c>
      <c r="C47" s="48">
        <f ca="1">OFFSET(D32,B47,-3)</f>
        <v>42401</v>
      </c>
      <c r="D47" s="48" t="str">
        <f ca="1">TEXT(C47,"mmmm")</f>
        <v>February</v>
      </c>
      <c r="E47" t="s">
        <v>62</v>
      </c>
      <c r="F47" s="49">
        <f ca="1">OFFSET(D32,B47,-1)</f>
        <v>4.2055377266960223E-2</v>
      </c>
      <c r="G47" s="50" t="str">
        <f ca="1">TEXT(F47,"0.00%")&amp;". While "</f>
        <v xml:space="preserve">4.21%. While </v>
      </c>
    </row>
    <row r="48" spans="1:7" x14ac:dyDescent="0.25">
      <c r="A48" s="51">
        <f>LARGE(D34:D45,1)</f>
        <v>3.2193305573350414E-2</v>
      </c>
      <c r="B48" s="45">
        <f>MATCH(A48,$D$33:$D$44,0)</f>
        <v>11</v>
      </c>
      <c r="C48" s="48">
        <f ca="1">OFFSET(D32,B48,-3)</f>
        <v>42675</v>
      </c>
      <c r="D48" s="48" t="str">
        <f ca="1">TEXT(C48,"mmmm")</f>
        <v>November</v>
      </c>
      <c r="E48" t="s">
        <v>64</v>
      </c>
      <c r="F48" s="49">
        <f ca="1">OFFSET(D32,B48,-1)</f>
        <v>2.7806694426649584E-2</v>
      </c>
      <c r="G48" t="str">
        <f ca="1">TEXT(F48,"0.00%")&amp;"."</f>
        <v>2.78%.</v>
      </c>
    </row>
    <row r="50" spans="1:1" x14ac:dyDescent="0.25">
      <c r="A50" t="str">
        <f ca="1">_xlfn.CONCAT(A46,D47:E47,G47,D48:E48,G48)</f>
        <v>➤ The highest performance in terms of the actual scan vs goal scan is February, with 4.21%. While November performed the least of just 2.78%.</v>
      </c>
    </row>
  </sheetData>
  <conditionalFormatting sqref="D33:D44">
    <cfRule type="dataBar" priority="1">
      <dataBar>
        <cfvo type="min"/>
        <cfvo type="max"/>
        <color rgb="FF638EC6"/>
      </dataBar>
      <extLst>
        <ext xmlns:x14="http://schemas.microsoft.com/office/spreadsheetml/2009/9/main" uri="{B025F937-C7B1-47D3-B67F-A62EFF666E3E}">
          <x14:id>{68E60F12-A9A9-4103-99A5-EE2BA98843DA}</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68E60F12-A9A9-4103-99A5-EE2BA98843DA}">
            <x14:dataBar minLength="0" maxLength="100" gradient="0">
              <x14:cfvo type="min"/>
              <x14:cfvo type="max"/>
              <x14:negativeFillColor rgb="FFFF0000"/>
              <x14:axisColor rgb="FF000000"/>
            </x14:dataBar>
          </x14:cfRule>
          <xm:sqref>D33:D44</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QRCode_Marketing</vt:lpstr>
      <vt:lpstr>QRCode_Marketing Original</vt:lpstr>
      <vt:lpstr>Dashboard</vt:lpstr>
      <vt:lpstr>Drill-Downs</vt:lpstr>
      <vt:lpstr>Reference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dc:creator>
  <cp:lastModifiedBy>Geayv</cp:lastModifiedBy>
  <dcterms:created xsi:type="dcterms:W3CDTF">2019-10-13T11:50:14Z</dcterms:created>
  <dcterms:modified xsi:type="dcterms:W3CDTF">2023-08-09T22:11:25Z</dcterms:modified>
</cp:coreProperties>
</file>