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pivotTables/pivotTable8.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OneDrive\DB\Data Analytics\Excel projects\Data Analysis with excel - chocolates\"/>
    </mc:Choice>
  </mc:AlternateContent>
  <bookViews>
    <workbookView xWindow="0" yWindow="0" windowWidth="23040" windowHeight="9384" firstSheet="8" activeTab="11"/>
  </bookViews>
  <sheets>
    <sheet name="Data" sheetId="2" r:id="rId1"/>
    <sheet name="1.Quick statistics" sheetId="3" r:id="rId2"/>
    <sheet name=" 2.EDA with CF" sheetId="4" r:id="rId3"/>
    <sheet name="3.Sales report(formula)" sheetId="5" r:id="rId4"/>
    <sheet name="4.Sales report(pivot)" sheetId="6" r:id="rId5"/>
    <sheet name="5.Top 5 product" sheetId="7" r:id="rId6"/>
    <sheet name="6. Anomalies in data" sheetId="8" r:id="rId7"/>
    <sheet name="8.1.Profits by product" sheetId="11" r:id="rId8"/>
    <sheet name="7.Best SalesP(country)" sheetId="9" r:id="rId9"/>
    <sheet name="8.2.Profits by product" sheetId="13" r:id="rId10"/>
    <sheet name="9.Dynamic Country rep" sheetId="15" r:id="rId11"/>
    <sheet name="10.Analyze products" sheetId="16" r:id="rId12"/>
  </sheets>
  <definedNames>
    <definedName name="_xlnm._FilterDatabase" localSheetId="7" hidden="1">'8.1.Profits by product'!#REF!</definedName>
    <definedName name="_xlcn.WorksheetConnection_Book1.xlsxDataa_sumrr1" hidden="1">Dataa_sumrr</definedName>
    <definedName name="_xlcn.WorksheetConnection_Book1.xlsxproducts_sumrr1" hidden="1">products_sumrr</definedName>
    <definedName name="ProfitTable">'8.2.Profits by product'!#REF!</definedName>
    <definedName name="Slicer_Geography">#N/A</definedName>
    <definedName name="Slicer_Geography1">#N/A</definedName>
    <definedName name="Slicer_Sales_Person">#N/A</definedName>
  </definedNames>
  <calcPr calcId="152511"/>
  <pivotCaches>
    <pivotCache cacheId="0" r:id="rId13"/>
    <pivotCache cacheId="1" r:id="rId14"/>
    <pivotCache cacheId="5"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a_sumrr-538c000e-dbb5-464d-bba0-5bfefa28ef31" name="Dataa_sumrr" connection="WorksheetConnection_Book1.xlsx!Dataa_sumrr"/>
          <x15:modelTable id="products_sumrr-d690a6a8-6024-4b06-8546-a9160505783c" name="products_sumrr" connection="WorksheetConnection_Book1.xlsx!products_sumrr"/>
        </x15:modelTables>
        <x15:modelRelationships>
          <x15:modelRelationship fromTable="Dataa_sumrr" fromColumn="Product" toTable="products_sumrr" toColumn="Product"/>
        </x15:modelRelationships>
      </x15:dataModel>
    </ext>
  </extLst>
</workbook>
</file>

<file path=xl/calcChain.xml><?xml version="1.0" encoding="utf-8"?>
<calcChain xmlns="http://schemas.openxmlformats.org/spreadsheetml/2006/main">
  <c r="E11" i="15" l="1"/>
  <c r="L14" i="15"/>
  <c r="L15" i="15"/>
  <c r="L16" i="15"/>
  <c r="L17" i="15"/>
  <c r="L18" i="15"/>
  <c r="L19" i="15"/>
  <c r="L20" i="15"/>
  <c r="L21" i="15"/>
  <c r="L22" i="15"/>
  <c r="L13" i="15"/>
  <c r="J16" i="15"/>
  <c r="J17" i="15"/>
  <c r="J18" i="15"/>
  <c r="J19" i="15"/>
  <c r="J20" i="15"/>
  <c r="J21" i="15"/>
  <c r="J22" i="15"/>
  <c r="J15" i="15"/>
  <c r="J14" i="15"/>
  <c r="J13" i="15"/>
  <c r="K14" i="15"/>
  <c r="M14" i="15" s="1"/>
  <c r="K13" i="15"/>
  <c r="M13" i="15" s="1"/>
  <c r="K15" i="15"/>
  <c r="M15" i="15" s="1"/>
  <c r="K16" i="15"/>
  <c r="M16" i="15" s="1"/>
  <c r="K17" i="15"/>
  <c r="M17" i="15" s="1"/>
  <c r="K18" i="15"/>
  <c r="M18" i="15" s="1"/>
  <c r="K19" i="15"/>
  <c r="M19" i="15" s="1"/>
  <c r="K20" i="15"/>
  <c r="M20" i="15" s="1"/>
  <c r="K21" i="15"/>
  <c r="M21" i="15" s="1"/>
  <c r="K22" i="15"/>
  <c r="M22" i="15" s="1"/>
  <c r="E17" i="15"/>
  <c r="E16" i="15"/>
  <c r="E15" i="15"/>
  <c r="E14" i="15"/>
  <c r="D17" i="15"/>
  <c r="D16" i="15"/>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D14" i="15"/>
  <c r="J12" i="11"/>
  <c r="J20" i="11"/>
  <c r="J28" i="11"/>
  <c r="J36" i="11"/>
  <c r="J44" i="11"/>
  <c r="J52" i="11"/>
  <c r="J60" i="11"/>
  <c r="J68" i="11"/>
  <c r="J76" i="11"/>
  <c r="J84" i="11"/>
  <c r="J92" i="11"/>
  <c r="J100" i="11"/>
  <c r="J108" i="11"/>
  <c r="J116" i="11"/>
  <c r="J124" i="11"/>
  <c r="J132" i="11"/>
  <c r="J140" i="11"/>
  <c r="J148" i="11"/>
  <c r="J156" i="11"/>
  <c r="J164" i="11"/>
  <c r="J172" i="11"/>
  <c r="J180" i="11"/>
  <c r="J188" i="11"/>
  <c r="J196" i="11"/>
  <c r="J204" i="11"/>
  <c r="J212" i="11"/>
  <c r="J220" i="11"/>
  <c r="J228" i="11"/>
  <c r="J236" i="11"/>
  <c r="J244" i="11"/>
  <c r="J252" i="11"/>
  <c r="J260" i="11"/>
  <c r="J268" i="11"/>
  <c r="J276" i="11"/>
  <c r="J284" i="11"/>
  <c r="J292" i="11"/>
  <c r="J300" i="11"/>
  <c r="I9" i="11"/>
  <c r="J9" i="11" s="1"/>
  <c r="I10" i="11"/>
  <c r="J10" i="11" s="1"/>
  <c r="I11" i="11"/>
  <c r="J11" i="11" s="1"/>
  <c r="I12" i="11"/>
  <c r="I13" i="11"/>
  <c r="J13" i="11" s="1"/>
  <c r="I14" i="11"/>
  <c r="J14" i="11" s="1"/>
  <c r="I15" i="11"/>
  <c r="J15" i="11" s="1"/>
  <c r="I16" i="11"/>
  <c r="J16" i="11" s="1"/>
  <c r="I17" i="11"/>
  <c r="J17" i="11" s="1"/>
  <c r="I18" i="11"/>
  <c r="J18" i="11" s="1"/>
  <c r="I19" i="11"/>
  <c r="J19" i="11" s="1"/>
  <c r="I20" i="11"/>
  <c r="I21" i="11"/>
  <c r="J21" i="11" s="1"/>
  <c r="I22" i="11"/>
  <c r="J22" i="11" s="1"/>
  <c r="I23" i="11"/>
  <c r="J23" i="11" s="1"/>
  <c r="I24" i="11"/>
  <c r="J24" i="11" s="1"/>
  <c r="I25" i="11"/>
  <c r="J25" i="11" s="1"/>
  <c r="I26" i="11"/>
  <c r="J26" i="11" s="1"/>
  <c r="I27" i="11"/>
  <c r="J27" i="11" s="1"/>
  <c r="I28" i="11"/>
  <c r="I29" i="11"/>
  <c r="J29" i="11" s="1"/>
  <c r="I30" i="11"/>
  <c r="J30" i="11" s="1"/>
  <c r="I31" i="11"/>
  <c r="J31" i="11" s="1"/>
  <c r="I32" i="11"/>
  <c r="J32" i="11" s="1"/>
  <c r="I33" i="11"/>
  <c r="J33" i="11" s="1"/>
  <c r="I34" i="11"/>
  <c r="J34" i="11" s="1"/>
  <c r="I35" i="11"/>
  <c r="J35" i="11" s="1"/>
  <c r="I36" i="11"/>
  <c r="I37" i="11"/>
  <c r="J37" i="11" s="1"/>
  <c r="I38" i="11"/>
  <c r="J38" i="11" s="1"/>
  <c r="I39" i="11"/>
  <c r="J39" i="11" s="1"/>
  <c r="I40" i="11"/>
  <c r="J40" i="11" s="1"/>
  <c r="I41" i="11"/>
  <c r="J41" i="11" s="1"/>
  <c r="I42" i="11"/>
  <c r="J42" i="11" s="1"/>
  <c r="I43" i="11"/>
  <c r="J43" i="11" s="1"/>
  <c r="I44" i="11"/>
  <c r="I45" i="11"/>
  <c r="J45" i="11" s="1"/>
  <c r="I46" i="11"/>
  <c r="J46" i="11" s="1"/>
  <c r="I47" i="11"/>
  <c r="J47" i="11" s="1"/>
  <c r="I48" i="11"/>
  <c r="J48" i="11" s="1"/>
  <c r="I49" i="11"/>
  <c r="J49" i="11" s="1"/>
  <c r="I50" i="11"/>
  <c r="J50" i="11" s="1"/>
  <c r="I51" i="11"/>
  <c r="J51" i="11" s="1"/>
  <c r="I52" i="11"/>
  <c r="I53" i="11"/>
  <c r="J53" i="11" s="1"/>
  <c r="I54" i="11"/>
  <c r="J54" i="11" s="1"/>
  <c r="I55" i="11"/>
  <c r="J55" i="11" s="1"/>
  <c r="I56" i="11"/>
  <c r="J56" i="11" s="1"/>
  <c r="I57" i="11"/>
  <c r="J57" i="11" s="1"/>
  <c r="I58" i="11"/>
  <c r="J58" i="11" s="1"/>
  <c r="I59" i="11"/>
  <c r="J59" i="11" s="1"/>
  <c r="I60" i="11"/>
  <c r="I61" i="11"/>
  <c r="J61" i="11" s="1"/>
  <c r="I62" i="11"/>
  <c r="J62" i="11" s="1"/>
  <c r="I63" i="11"/>
  <c r="J63" i="11" s="1"/>
  <c r="I64" i="11"/>
  <c r="J64" i="11" s="1"/>
  <c r="I65" i="11"/>
  <c r="J65" i="11" s="1"/>
  <c r="I66" i="11"/>
  <c r="J66" i="11" s="1"/>
  <c r="I67" i="11"/>
  <c r="J67" i="11" s="1"/>
  <c r="I68" i="11"/>
  <c r="I69" i="11"/>
  <c r="J69" i="11" s="1"/>
  <c r="I70" i="11"/>
  <c r="J70" i="11" s="1"/>
  <c r="I71" i="11"/>
  <c r="J71" i="11" s="1"/>
  <c r="I72" i="11"/>
  <c r="J72" i="11" s="1"/>
  <c r="I73" i="11"/>
  <c r="J73" i="11" s="1"/>
  <c r="I74" i="11"/>
  <c r="J74" i="11" s="1"/>
  <c r="I75" i="11"/>
  <c r="J75" i="11" s="1"/>
  <c r="I76" i="11"/>
  <c r="I77" i="11"/>
  <c r="J77" i="11" s="1"/>
  <c r="I78" i="11"/>
  <c r="J78" i="11" s="1"/>
  <c r="I79" i="11"/>
  <c r="J79" i="11" s="1"/>
  <c r="I80" i="11"/>
  <c r="J80" i="11" s="1"/>
  <c r="I81" i="11"/>
  <c r="J81" i="11" s="1"/>
  <c r="I82" i="11"/>
  <c r="J82" i="11" s="1"/>
  <c r="I83" i="11"/>
  <c r="J83" i="11" s="1"/>
  <c r="I84" i="11"/>
  <c r="I85" i="11"/>
  <c r="J85" i="11" s="1"/>
  <c r="I86" i="11"/>
  <c r="J86" i="11" s="1"/>
  <c r="I87" i="11"/>
  <c r="J87" i="11" s="1"/>
  <c r="I88" i="11"/>
  <c r="J88" i="11" s="1"/>
  <c r="I89" i="11"/>
  <c r="J89" i="11" s="1"/>
  <c r="I90" i="11"/>
  <c r="J90" i="11" s="1"/>
  <c r="I91" i="11"/>
  <c r="J91" i="11" s="1"/>
  <c r="I92" i="11"/>
  <c r="I93" i="11"/>
  <c r="J93" i="11" s="1"/>
  <c r="I94" i="11"/>
  <c r="J94" i="11" s="1"/>
  <c r="I95" i="11"/>
  <c r="J95" i="11" s="1"/>
  <c r="I96" i="11"/>
  <c r="J96" i="11" s="1"/>
  <c r="I97" i="11"/>
  <c r="J97" i="11" s="1"/>
  <c r="I98" i="11"/>
  <c r="J98" i="11" s="1"/>
  <c r="I99" i="11"/>
  <c r="J99" i="11" s="1"/>
  <c r="I100" i="11"/>
  <c r="I101" i="11"/>
  <c r="J101" i="11" s="1"/>
  <c r="I102" i="11"/>
  <c r="J102" i="11" s="1"/>
  <c r="I103" i="11"/>
  <c r="J103" i="11" s="1"/>
  <c r="I104" i="11"/>
  <c r="J104" i="11" s="1"/>
  <c r="I105" i="11"/>
  <c r="J105" i="11" s="1"/>
  <c r="I106" i="11"/>
  <c r="J106" i="11" s="1"/>
  <c r="I107" i="11"/>
  <c r="J107" i="11" s="1"/>
  <c r="I108" i="11"/>
  <c r="I109" i="11"/>
  <c r="J109" i="11" s="1"/>
  <c r="I110" i="11"/>
  <c r="J110" i="11" s="1"/>
  <c r="I111" i="11"/>
  <c r="J111" i="11" s="1"/>
  <c r="I112" i="11"/>
  <c r="J112" i="11" s="1"/>
  <c r="I113" i="11"/>
  <c r="J113" i="11" s="1"/>
  <c r="I114" i="11"/>
  <c r="J114" i="11" s="1"/>
  <c r="I115" i="11"/>
  <c r="J115" i="11" s="1"/>
  <c r="I116" i="11"/>
  <c r="I117" i="11"/>
  <c r="J117" i="11" s="1"/>
  <c r="I118" i="11"/>
  <c r="J118" i="11" s="1"/>
  <c r="I119" i="11"/>
  <c r="J119" i="11" s="1"/>
  <c r="I120" i="11"/>
  <c r="J120" i="11" s="1"/>
  <c r="I121" i="11"/>
  <c r="J121" i="11" s="1"/>
  <c r="I122" i="11"/>
  <c r="J122" i="11" s="1"/>
  <c r="I123" i="11"/>
  <c r="J123" i="11" s="1"/>
  <c r="I124" i="11"/>
  <c r="I125" i="11"/>
  <c r="J125" i="11" s="1"/>
  <c r="I126" i="11"/>
  <c r="J126" i="11" s="1"/>
  <c r="I127" i="11"/>
  <c r="J127" i="11" s="1"/>
  <c r="I128" i="11"/>
  <c r="J128" i="11" s="1"/>
  <c r="I129" i="11"/>
  <c r="J129" i="11" s="1"/>
  <c r="I130" i="11"/>
  <c r="J130" i="11" s="1"/>
  <c r="I131" i="11"/>
  <c r="J131" i="11" s="1"/>
  <c r="I132" i="11"/>
  <c r="I133" i="11"/>
  <c r="J133" i="11" s="1"/>
  <c r="I134" i="11"/>
  <c r="J134" i="11" s="1"/>
  <c r="I135" i="11"/>
  <c r="J135" i="11" s="1"/>
  <c r="I136" i="11"/>
  <c r="J136" i="11" s="1"/>
  <c r="I137" i="11"/>
  <c r="J137" i="11" s="1"/>
  <c r="I138" i="11"/>
  <c r="J138" i="11" s="1"/>
  <c r="I139" i="11"/>
  <c r="J139" i="11" s="1"/>
  <c r="I140" i="11"/>
  <c r="I141" i="11"/>
  <c r="J141" i="11" s="1"/>
  <c r="I142" i="11"/>
  <c r="J142" i="11" s="1"/>
  <c r="I143" i="11"/>
  <c r="J143" i="11" s="1"/>
  <c r="I144" i="11"/>
  <c r="J144" i="11" s="1"/>
  <c r="I145" i="11"/>
  <c r="J145" i="11" s="1"/>
  <c r="I146" i="11"/>
  <c r="J146" i="11" s="1"/>
  <c r="I147" i="11"/>
  <c r="J147" i="11" s="1"/>
  <c r="I148" i="11"/>
  <c r="I149" i="11"/>
  <c r="J149" i="11" s="1"/>
  <c r="I150" i="11"/>
  <c r="J150" i="11" s="1"/>
  <c r="I151" i="11"/>
  <c r="J151" i="11" s="1"/>
  <c r="I152" i="11"/>
  <c r="J152" i="11" s="1"/>
  <c r="I153" i="11"/>
  <c r="J153" i="11" s="1"/>
  <c r="I154" i="11"/>
  <c r="J154" i="11" s="1"/>
  <c r="I155" i="11"/>
  <c r="J155" i="11" s="1"/>
  <c r="I156" i="11"/>
  <c r="I157" i="11"/>
  <c r="J157" i="11" s="1"/>
  <c r="I158" i="11"/>
  <c r="J158" i="11" s="1"/>
  <c r="I159" i="11"/>
  <c r="J159" i="11" s="1"/>
  <c r="I160" i="11"/>
  <c r="J160" i="11" s="1"/>
  <c r="I161" i="11"/>
  <c r="J161" i="11" s="1"/>
  <c r="I162" i="11"/>
  <c r="J162" i="11" s="1"/>
  <c r="I163" i="11"/>
  <c r="J163" i="11" s="1"/>
  <c r="I164" i="11"/>
  <c r="I165" i="11"/>
  <c r="J165" i="11" s="1"/>
  <c r="I166" i="11"/>
  <c r="J166" i="11" s="1"/>
  <c r="I167" i="11"/>
  <c r="J167" i="11" s="1"/>
  <c r="I168" i="11"/>
  <c r="J168" i="11" s="1"/>
  <c r="I169" i="11"/>
  <c r="J169" i="11" s="1"/>
  <c r="I170" i="11"/>
  <c r="J170" i="11" s="1"/>
  <c r="I171" i="11"/>
  <c r="J171" i="11" s="1"/>
  <c r="I172" i="11"/>
  <c r="I173" i="11"/>
  <c r="J173" i="11" s="1"/>
  <c r="I174" i="11"/>
  <c r="J174" i="11" s="1"/>
  <c r="I175" i="11"/>
  <c r="J175" i="11" s="1"/>
  <c r="I176" i="11"/>
  <c r="J176" i="11" s="1"/>
  <c r="I177" i="11"/>
  <c r="J177" i="11" s="1"/>
  <c r="I178" i="11"/>
  <c r="J178" i="11" s="1"/>
  <c r="I179" i="11"/>
  <c r="J179" i="11" s="1"/>
  <c r="I180" i="11"/>
  <c r="I181" i="11"/>
  <c r="J181" i="11" s="1"/>
  <c r="I182" i="11"/>
  <c r="J182" i="11" s="1"/>
  <c r="I183" i="11"/>
  <c r="J183" i="11" s="1"/>
  <c r="I184" i="11"/>
  <c r="J184" i="11" s="1"/>
  <c r="I185" i="11"/>
  <c r="J185" i="11" s="1"/>
  <c r="I186" i="11"/>
  <c r="J186" i="11" s="1"/>
  <c r="I187" i="11"/>
  <c r="J187" i="11" s="1"/>
  <c r="I188" i="11"/>
  <c r="I189" i="11"/>
  <c r="J189" i="11" s="1"/>
  <c r="I190" i="11"/>
  <c r="J190" i="11" s="1"/>
  <c r="I191" i="11"/>
  <c r="J191" i="11" s="1"/>
  <c r="I192" i="11"/>
  <c r="J192" i="11" s="1"/>
  <c r="I193" i="11"/>
  <c r="J193" i="11" s="1"/>
  <c r="I194" i="11"/>
  <c r="J194" i="11" s="1"/>
  <c r="I195" i="11"/>
  <c r="J195" i="11" s="1"/>
  <c r="I196" i="11"/>
  <c r="I197" i="11"/>
  <c r="J197" i="11" s="1"/>
  <c r="I198" i="11"/>
  <c r="J198" i="11" s="1"/>
  <c r="I199" i="11"/>
  <c r="J199" i="11" s="1"/>
  <c r="I200" i="11"/>
  <c r="J200" i="11" s="1"/>
  <c r="I201" i="11"/>
  <c r="J201" i="11" s="1"/>
  <c r="I202" i="11"/>
  <c r="J202" i="11" s="1"/>
  <c r="I203" i="11"/>
  <c r="J203" i="11" s="1"/>
  <c r="I204" i="11"/>
  <c r="I205" i="11"/>
  <c r="J205" i="11" s="1"/>
  <c r="I206" i="11"/>
  <c r="J206" i="11" s="1"/>
  <c r="I207" i="11"/>
  <c r="J207" i="11" s="1"/>
  <c r="I208" i="11"/>
  <c r="J208" i="11" s="1"/>
  <c r="I209" i="11"/>
  <c r="J209" i="11" s="1"/>
  <c r="I210" i="11"/>
  <c r="J210" i="11" s="1"/>
  <c r="I211" i="11"/>
  <c r="J211" i="11" s="1"/>
  <c r="I212" i="11"/>
  <c r="I213" i="11"/>
  <c r="J213" i="11" s="1"/>
  <c r="I214" i="11"/>
  <c r="J214" i="11" s="1"/>
  <c r="I215" i="11"/>
  <c r="J215" i="11" s="1"/>
  <c r="I216" i="11"/>
  <c r="J216" i="11" s="1"/>
  <c r="I217" i="11"/>
  <c r="J217" i="11" s="1"/>
  <c r="I218" i="11"/>
  <c r="J218" i="11" s="1"/>
  <c r="I219" i="11"/>
  <c r="J219" i="11" s="1"/>
  <c r="I220" i="11"/>
  <c r="I221" i="11"/>
  <c r="J221" i="11" s="1"/>
  <c r="I222" i="11"/>
  <c r="J222" i="11" s="1"/>
  <c r="I223" i="11"/>
  <c r="J223" i="11" s="1"/>
  <c r="I224" i="11"/>
  <c r="J224" i="11" s="1"/>
  <c r="I225" i="11"/>
  <c r="J225" i="11" s="1"/>
  <c r="I226" i="11"/>
  <c r="J226" i="11" s="1"/>
  <c r="I227" i="11"/>
  <c r="J227" i="11" s="1"/>
  <c r="I228" i="11"/>
  <c r="I229" i="11"/>
  <c r="J229" i="11" s="1"/>
  <c r="I230" i="11"/>
  <c r="J230" i="11" s="1"/>
  <c r="I231" i="11"/>
  <c r="J231" i="11" s="1"/>
  <c r="I232" i="11"/>
  <c r="J232" i="11" s="1"/>
  <c r="I233" i="11"/>
  <c r="J233" i="11" s="1"/>
  <c r="I234" i="11"/>
  <c r="J234" i="11" s="1"/>
  <c r="I235" i="11"/>
  <c r="J235" i="11" s="1"/>
  <c r="I236" i="11"/>
  <c r="I237" i="11"/>
  <c r="J237" i="11" s="1"/>
  <c r="I238" i="11"/>
  <c r="J238" i="11" s="1"/>
  <c r="I239" i="11"/>
  <c r="J239" i="11" s="1"/>
  <c r="I240" i="11"/>
  <c r="J240" i="11" s="1"/>
  <c r="I241" i="11"/>
  <c r="J241" i="11" s="1"/>
  <c r="I242" i="11"/>
  <c r="J242" i="11" s="1"/>
  <c r="I243" i="11"/>
  <c r="J243" i="11" s="1"/>
  <c r="I244" i="11"/>
  <c r="I245" i="11"/>
  <c r="J245" i="11" s="1"/>
  <c r="I246" i="11"/>
  <c r="J246" i="11" s="1"/>
  <c r="I247" i="11"/>
  <c r="J247" i="11" s="1"/>
  <c r="I248" i="11"/>
  <c r="J248" i="11" s="1"/>
  <c r="I249" i="11"/>
  <c r="J249" i="11" s="1"/>
  <c r="I250" i="11"/>
  <c r="J250" i="11" s="1"/>
  <c r="I251" i="11"/>
  <c r="J251" i="11" s="1"/>
  <c r="I252" i="11"/>
  <c r="I253" i="11"/>
  <c r="J253" i="11" s="1"/>
  <c r="I254" i="11"/>
  <c r="J254" i="11" s="1"/>
  <c r="I255" i="11"/>
  <c r="J255" i="11" s="1"/>
  <c r="I256" i="11"/>
  <c r="J256" i="11" s="1"/>
  <c r="I257" i="11"/>
  <c r="J257" i="11" s="1"/>
  <c r="I258" i="11"/>
  <c r="J258" i="11" s="1"/>
  <c r="I259" i="11"/>
  <c r="J259" i="11" s="1"/>
  <c r="I260" i="11"/>
  <c r="I261" i="11"/>
  <c r="J261" i="11" s="1"/>
  <c r="I262" i="11"/>
  <c r="J262" i="11" s="1"/>
  <c r="I263" i="11"/>
  <c r="J263" i="11" s="1"/>
  <c r="I264" i="11"/>
  <c r="J264" i="11" s="1"/>
  <c r="I265" i="11"/>
  <c r="J265" i="11" s="1"/>
  <c r="I266" i="11"/>
  <c r="J266" i="11" s="1"/>
  <c r="I267" i="11"/>
  <c r="J267" i="11" s="1"/>
  <c r="I268" i="11"/>
  <c r="I269" i="11"/>
  <c r="J269" i="11" s="1"/>
  <c r="I270" i="11"/>
  <c r="J270" i="11" s="1"/>
  <c r="I271" i="11"/>
  <c r="J271" i="11" s="1"/>
  <c r="I272" i="11"/>
  <c r="J272" i="11" s="1"/>
  <c r="I273" i="11"/>
  <c r="J273" i="11" s="1"/>
  <c r="I274" i="11"/>
  <c r="J274" i="11" s="1"/>
  <c r="I275" i="11"/>
  <c r="J275" i="11" s="1"/>
  <c r="I276" i="11"/>
  <c r="I277" i="11"/>
  <c r="J277" i="11" s="1"/>
  <c r="I278" i="11"/>
  <c r="J278" i="11" s="1"/>
  <c r="I279" i="11"/>
  <c r="J279" i="11" s="1"/>
  <c r="I280" i="11"/>
  <c r="J280" i="11" s="1"/>
  <c r="I281" i="11"/>
  <c r="J281" i="11" s="1"/>
  <c r="I282" i="11"/>
  <c r="J282" i="11" s="1"/>
  <c r="I283" i="11"/>
  <c r="J283" i="11" s="1"/>
  <c r="I284" i="11"/>
  <c r="I285" i="11"/>
  <c r="J285" i="11" s="1"/>
  <c r="I286" i="11"/>
  <c r="J286" i="11" s="1"/>
  <c r="I287" i="11"/>
  <c r="J287" i="11" s="1"/>
  <c r="I288" i="11"/>
  <c r="J288" i="11" s="1"/>
  <c r="I289" i="11"/>
  <c r="J289" i="11" s="1"/>
  <c r="I290" i="11"/>
  <c r="J290" i="11" s="1"/>
  <c r="I291" i="11"/>
  <c r="J291" i="11" s="1"/>
  <c r="I292" i="11"/>
  <c r="I293" i="11"/>
  <c r="J293" i="11" s="1"/>
  <c r="I294" i="11"/>
  <c r="J294" i="11" s="1"/>
  <c r="I295" i="11"/>
  <c r="J295" i="11" s="1"/>
  <c r="I296" i="11"/>
  <c r="J296" i="11" s="1"/>
  <c r="I297" i="11"/>
  <c r="J297" i="11" s="1"/>
  <c r="I298" i="11"/>
  <c r="J298" i="11" s="1"/>
  <c r="I299" i="11"/>
  <c r="J299" i="11" s="1"/>
  <c r="I300" i="11"/>
  <c r="I301" i="11"/>
  <c r="J301" i="11" s="1"/>
  <c r="I302" i="11"/>
  <c r="J302" i="11" s="1"/>
  <c r="I303" i="11"/>
  <c r="J303" i="11" s="1"/>
  <c r="I304" i="11"/>
  <c r="J304" i="11" s="1"/>
  <c r="I305" i="11"/>
  <c r="J305" i="11" s="1"/>
  <c r="I306" i="11"/>
  <c r="J306" i="11" s="1"/>
  <c r="I307" i="11"/>
  <c r="J307" i="11" s="1"/>
  <c r="I8" i="11"/>
  <c r="J8" i="11" s="1"/>
  <c r="I10" i="5"/>
  <c r="I11" i="5"/>
  <c r="I12" i="5"/>
  <c r="I13" i="5"/>
  <c r="I14" i="5"/>
  <c r="I9" i="5"/>
  <c r="H10" i="5"/>
  <c r="H11" i="5"/>
  <c r="H12" i="5"/>
  <c r="H13" i="5"/>
  <c r="H14" i="5"/>
  <c r="H9" i="5"/>
  <c r="E10" i="5"/>
  <c r="E11" i="5"/>
  <c r="E12" i="5"/>
  <c r="E13" i="5"/>
  <c r="E14" i="5"/>
  <c r="E9" i="5"/>
  <c r="C10" i="5"/>
  <c r="D10" i="5" s="1"/>
  <c r="C11" i="5"/>
  <c r="D11" i="5" s="1"/>
  <c r="C12" i="5"/>
  <c r="D12" i="5" s="1"/>
  <c r="C13" i="5"/>
  <c r="D13" i="5" s="1"/>
  <c r="C14" i="5"/>
  <c r="D14" i="5" s="1"/>
  <c r="C9" i="5"/>
  <c r="D9" i="5" s="1"/>
  <c r="D10" i="3"/>
  <c r="C10" i="3"/>
  <c r="C9" i="3"/>
  <c r="D7" i="3"/>
  <c r="C7" i="3"/>
  <c r="D6" i="3"/>
  <c r="C6" i="3"/>
  <c r="C5" i="3"/>
  <c r="D5" i="3"/>
  <c r="D4" i="3"/>
  <c r="C4" i="3"/>
  <c r="D9" i="3"/>
  <c r="D15" i="15" l="1"/>
  <c r="D8" i="3"/>
  <c r="C8" i="3"/>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xlsx!Dataa_sumrr" type="102" refreshedVersion="5" minRefreshableVersion="5">
    <extLst>
      <ext xmlns:x15="http://schemas.microsoft.com/office/spreadsheetml/2010/11/main" uri="{DE250136-89BD-433C-8126-D09CA5730AF9}">
        <x15:connection id="Dataa_sumrr-538c000e-dbb5-464d-bba0-5bfefa28ef31" autoDelete="1">
          <x15:rangePr sourceName="_xlcn.WorksheetConnection_Book1.xlsxDataa_sumrr1"/>
        </x15:connection>
      </ext>
    </extLst>
  </connection>
  <connection id="3" name="WorksheetConnection_Book1.xlsx!products_sumrr" type="102" refreshedVersion="5" minRefreshableVersion="5">
    <extLst>
      <ext xmlns:x15="http://schemas.microsoft.com/office/spreadsheetml/2010/11/main" uri="{DE250136-89BD-433C-8126-D09CA5730AF9}">
        <x15:connection id="products_sumrr-d690a6a8-6024-4b06-8546-a9160505783c">
          <x15:rangePr sourceName="_xlcn.WorksheetConnection_Book1.xlsxproducts_sumrr1"/>
        </x15:connection>
      </ext>
    </extLst>
  </connection>
</connections>
</file>

<file path=xl/sharedStrings.xml><?xml version="1.0" encoding="utf-8"?>
<sst xmlns="http://schemas.openxmlformats.org/spreadsheetml/2006/main" count="4194" uniqueCount="136">
  <si>
    <t>Sales Person</t>
  </si>
  <si>
    <t>Geography</t>
  </si>
  <si>
    <t>Product</t>
  </si>
  <si>
    <t>Aaamount</t>
  </si>
  <si>
    <t>Units</t>
  </si>
  <si>
    <t>Questions</t>
  </si>
  <si>
    <t>Cost per unit</t>
  </si>
  <si>
    <t>Ram Mahesh</t>
  </si>
  <si>
    <t>New Zealand</t>
  </si>
  <si>
    <t>70% Dark Bites</t>
  </si>
  <si>
    <t>Quick statistics</t>
  </si>
  <si>
    <t>Milk Bars</t>
  </si>
  <si>
    <t>Brien Boise</t>
  </si>
  <si>
    <t>USA</t>
  </si>
  <si>
    <t>Choco Coated Almonds</t>
  </si>
  <si>
    <t>Exploratory Data Analysis (EDA) with CF</t>
  </si>
  <si>
    <t>50% Dark Bites</t>
  </si>
  <si>
    <t>Husein Augar</t>
  </si>
  <si>
    <t>Almond Choco</t>
  </si>
  <si>
    <t>Sales by country (with formulas)</t>
  </si>
  <si>
    <t>Carla Molina</t>
  </si>
  <si>
    <t>Canada</t>
  </si>
  <si>
    <t>Drinking Coco</t>
  </si>
  <si>
    <t>Sales by country (with pivots)</t>
  </si>
  <si>
    <t>Raspberry Choco</t>
  </si>
  <si>
    <t>Curtice Advani</t>
  </si>
  <si>
    <t>UK</t>
  </si>
  <si>
    <t>White Choc</t>
  </si>
  <si>
    <t>Top 5 products by $ per unit</t>
  </si>
  <si>
    <t>Mint Chip Choco</t>
  </si>
  <si>
    <t>Peanut Butter Cubes</t>
  </si>
  <si>
    <t>Are there any anomalies in the data?</t>
  </si>
  <si>
    <t>Eclairs</t>
  </si>
  <si>
    <t>Australia</t>
  </si>
  <si>
    <t>Smooth Sliky Salty</t>
  </si>
  <si>
    <t>Best Sales person by country</t>
  </si>
  <si>
    <t>After Nines</t>
  </si>
  <si>
    <t>Profits by product (using products table) - See column Y</t>
  </si>
  <si>
    <t>99% Dark &amp; Pure</t>
  </si>
  <si>
    <t>Ches Bonnell</t>
  </si>
  <si>
    <t>Dynamic country-level Sales Report</t>
  </si>
  <si>
    <t>Orange Choco</t>
  </si>
  <si>
    <t>Gigi Bohling</t>
  </si>
  <si>
    <t>Which products to discontinue?</t>
  </si>
  <si>
    <t>Spicy Special Slims</t>
  </si>
  <si>
    <t>Barr Faughny</t>
  </si>
  <si>
    <t>Gunar Cockshoot</t>
  </si>
  <si>
    <t>Fruit &amp; Nut Bars</t>
  </si>
  <si>
    <t>85% Dark Bars</t>
  </si>
  <si>
    <t>India</t>
  </si>
  <si>
    <t>Baker's Choco Chips</t>
  </si>
  <si>
    <t>Manuka Honey Choco</t>
  </si>
  <si>
    <t>Organic Choco Syrup</t>
  </si>
  <si>
    <t>Caramel Stuffed Bars</t>
  </si>
  <si>
    <t>Oby Sorrel</t>
  </si>
  <si>
    <t>1.Quick statistics</t>
  </si>
  <si>
    <t>Amount</t>
  </si>
  <si>
    <t>Average</t>
  </si>
  <si>
    <t>Sum of all the values divided by the total number of values (=AVERAGE(Data[Amount]))</t>
  </si>
  <si>
    <t>Median</t>
  </si>
  <si>
    <t>Mid point of the data, when it is arranged in ascending order (=MEDIAN(Data[Amount]))</t>
  </si>
  <si>
    <t>Min</t>
  </si>
  <si>
    <t>(=MIN(Data[Amount]))</t>
  </si>
  <si>
    <t>Max</t>
  </si>
  <si>
    <t>(=MAX(Data[Amount]))</t>
  </si>
  <si>
    <t>Range</t>
  </si>
  <si>
    <t>(amount=c7-c6  units=d7-d6)</t>
  </si>
  <si>
    <t>1st Quart</t>
  </si>
  <si>
    <t>Quartiles would refer to the 1/4th or 3/4th points in data, when it is arranged in sorted order  (=PERCENTILE.EXC(Data[Amount], 0.25))</t>
  </si>
  <si>
    <t>3rd Quart</t>
  </si>
  <si>
    <t>(=PERCENTILE.EXC(Data[Amount], 0.75))</t>
  </si>
  <si>
    <t>2.Exploratory Data Analysis (EDA) with CF</t>
  </si>
  <si>
    <t>Conditional Formatting using Color Scales and Data bars</t>
  </si>
  <si>
    <t>Conditional Formatting using Top/bottom rules - Above Average</t>
  </si>
  <si>
    <t>Conditional Formatting using Top/bottom rules - Top 10%</t>
  </si>
  <si>
    <t>With CF Amount for top 10 values, we can see Gigi Bohli appearing 3 times and probably she is the top sales person</t>
  </si>
  <si>
    <t>Are there any instances who bought same number of units ?</t>
  </si>
  <si>
    <t>3.Sales by country (with formulas)</t>
  </si>
  <si>
    <r>
      <rPr>
        <b/>
        <sz val="11"/>
        <color theme="5" tint="-0.499984740745262"/>
        <rFont val="Calibri"/>
        <family val="2"/>
        <scheme val="minor"/>
      </rPr>
      <t>"Final Sales report"</t>
    </r>
    <r>
      <rPr>
        <sz val="11"/>
        <color theme="5" tint="-0.499984740745262"/>
        <rFont val="Calibri"/>
        <family val="2"/>
        <scheme val="minor"/>
      </rPr>
      <t xml:space="preserve"> showing Amount with prefered currency and number system along with bar representation for Amount, therby giving us a more pleasant and informative visual representation of Sales when compared to the "</t>
    </r>
    <r>
      <rPr>
        <b/>
        <sz val="11"/>
        <color theme="5" tint="-0.499984740745262"/>
        <rFont val="Calibri"/>
        <family val="2"/>
        <scheme val="minor"/>
      </rPr>
      <t>Initial version table</t>
    </r>
    <r>
      <rPr>
        <sz val="11"/>
        <color theme="5" tint="-0.499984740745262"/>
        <rFont val="Calibri"/>
        <family val="2"/>
        <scheme val="minor"/>
      </rPr>
      <t>"</t>
    </r>
  </si>
  <si>
    <t>Final Sales Report</t>
  </si>
  <si>
    <t>Initial version</t>
  </si>
  <si>
    <t>Sumifs - Sum add values that meet specific conditions (=SUMIFS(Data[Amount], Data[Geography],B4))</t>
  </si>
  <si>
    <t>b4= criteria 1 i.e New Zealand</t>
  </si>
  <si>
    <t xml:space="preserve">  </t>
  </si>
  <si>
    <t>4.Sales by country (with pivots)</t>
  </si>
  <si>
    <r>
      <t xml:space="preserve">Adding an extra layer of filters to </t>
    </r>
    <r>
      <rPr>
        <b/>
        <sz val="12"/>
        <color theme="5" tint="-0.249977111117893"/>
        <rFont val="Calibri"/>
        <family val="2"/>
        <scheme val="minor"/>
      </rPr>
      <t>pivot table</t>
    </r>
    <r>
      <rPr>
        <sz val="12"/>
        <color theme="5" tint="-0.249977111117893"/>
        <rFont val="Calibri"/>
        <family val="2"/>
        <scheme val="minor"/>
      </rPr>
      <t xml:space="preserve"> for detailed analysis. Using </t>
    </r>
    <r>
      <rPr>
        <b/>
        <sz val="12"/>
        <color theme="5" tint="-0.249977111117893"/>
        <rFont val="Calibri"/>
        <family val="2"/>
        <scheme val="minor"/>
      </rPr>
      <t>Slicer</t>
    </r>
    <r>
      <rPr>
        <sz val="12"/>
        <color theme="5" tint="-0.249977111117893"/>
        <rFont val="Calibri"/>
        <family val="2"/>
        <scheme val="minor"/>
      </rPr>
      <t>, we can now analyze performance based on individual sales persons in different countries.</t>
    </r>
  </si>
  <si>
    <t>Row Labels</t>
  </si>
  <si>
    <t>Sum of Amount</t>
  </si>
  <si>
    <t xml:space="preserve"> </t>
  </si>
  <si>
    <t>Sum of Units</t>
  </si>
  <si>
    <t>5.Top 5 products by $ per unit</t>
  </si>
  <si>
    <t>Calculating an aggregate value for per unit of individual product here to gain insight on the top products by $ per unit. Using pivot table and calculated field to achieve our results. It can also be attained by adding measure.</t>
  </si>
  <si>
    <t>Sales per Units</t>
  </si>
  <si>
    <t>Grand Total</t>
  </si>
  <si>
    <t>6.Are there any anomalies in the data?</t>
  </si>
  <si>
    <t xml:space="preserve">So this is an open ended question that can be analyzed in number of ways. </t>
  </si>
  <si>
    <t>Which country had a more uniform sales and in what range of amount</t>
  </si>
  <si>
    <t>Is any product making too much amount by selling much less number of unites comparatively.</t>
  </si>
  <si>
    <t>Or Is there any product making not enough money even after selling high units comparatively</t>
  </si>
  <si>
    <t xml:space="preserve">Using Scatter plot we get an idea of anomalies available in data, which can be analyzed manually further placing the cursor. </t>
  </si>
  <si>
    <t>Using box and whisker plot we get a clear idea of variablity in the data</t>
  </si>
  <si>
    <t xml:space="preserve">8.1.Profits by product (using products table) </t>
  </si>
  <si>
    <t>Combining table at Cost per unit using VLOOKUP function and calculating the actual cost of the product. Were as we can also use XLOOKUP(F8,products[Product],products[Cost per unit])</t>
  </si>
  <si>
    <t>Analyzing the data and calculating the difference between Cost and Amount gives us Profit by product</t>
  </si>
  <si>
    <t>Table - Products</t>
  </si>
  <si>
    <t>Table - Dataa</t>
  </si>
  <si>
    <t>Cost</t>
  </si>
  <si>
    <t>Profit</t>
  </si>
  <si>
    <t>7.Best Sales person by country</t>
  </si>
  <si>
    <t xml:space="preserve">Table displaying amount of sales per person with respect to countries </t>
  </si>
  <si>
    <t xml:space="preserve">Table displaying Best Sales person with respect to countries </t>
  </si>
  <si>
    <t xml:space="preserve">Table displaying Lowest Sales person with respect to countries </t>
  </si>
  <si>
    <t xml:space="preserve">8.2.Profits by product (using products table) </t>
  </si>
  <si>
    <t xml:space="preserve">Here we can see using pivot table which product is making profit visibly by analyzing the amount earned and the actual cost of the product. </t>
  </si>
  <si>
    <t>However, using a slicer for country specific analysis, we notice some products are at profit and some at loss. But overall the sale has been a hit as it has been a profitable sale.</t>
  </si>
  <si>
    <t>Sum of Cost</t>
  </si>
  <si>
    <t>Sum of Total Profit</t>
  </si>
  <si>
    <t>9.Dynamic country-level Sales Report</t>
  </si>
  <si>
    <r>
      <t xml:space="preserve">Creating a </t>
    </r>
    <r>
      <rPr>
        <b/>
        <sz val="11"/>
        <color theme="7" tint="-0.499984740745262"/>
        <rFont val="Calibri"/>
        <family val="2"/>
        <scheme val="minor"/>
      </rPr>
      <t>dynamic country level Sales report</t>
    </r>
    <r>
      <rPr>
        <sz val="11"/>
        <color theme="7" tint="-0.499984740745262"/>
        <rFont val="Calibri"/>
        <family val="2"/>
        <scheme val="minor"/>
      </rPr>
      <t>. The focus here is to present what is happening within a country as a report view.</t>
    </r>
  </si>
  <si>
    <r>
      <t xml:space="preserve">Here to view report for a specific coutry, Please </t>
    </r>
    <r>
      <rPr>
        <b/>
        <sz val="11"/>
        <color theme="7" tint="-0.499984740745262"/>
        <rFont val="Calibri"/>
        <family val="2"/>
        <scheme val="minor"/>
      </rPr>
      <t>Pick a country</t>
    </r>
    <r>
      <rPr>
        <sz val="11"/>
        <color theme="7" tint="-0.499984740745262"/>
        <rFont val="Calibri"/>
        <family val="2"/>
        <scheme val="minor"/>
      </rPr>
      <t xml:space="preserve"> from the </t>
    </r>
    <r>
      <rPr>
        <b/>
        <sz val="11"/>
        <color theme="7" tint="-0.499984740745262"/>
        <rFont val="Calibri"/>
        <family val="2"/>
        <scheme val="minor"/>
      </rPr>
      <t>drop down menu</t>
    </r>
  </si>
  <si>
    <r>
      <t xml:space="preserve">Results appear specific to country and also how every sales person is performing in that country. Whereas the </t>
    </r>
    <r>
      <rPr>
        <b/>
        <sz val="11"/>
        <color theme="7" tint="-0.499984740745262"/>
        <rFont val="Calibri"/>
        <family val="2"/>
        <scheme val="minor"/>
      </rPr>
      <t>tick/cross</t>
    </r>
    <r>
      <rPr>
        <sz val="11"/>
        <color theme="7" tint="-0.499984740745262"/>
        <rFont val="Calibri"/>
        <family val="2"/>
        <scheme val="minor"/>
      </rPr>
      <t xml:space="preserve"> mark shows the sales as per criteria input, like here tick for the sales greater than 12000</t>
    </r>
  </si>
  <si>
    <t>Pick a Country</t>
  </si>
  <si>
    <t>Quick Summary</t>
  </si>
  <si>
    <t>By Sales Person</t>
  </si>
  <si>
    <t>Number of transactions</t>
  </si>
  <si>
    <t>Total</t>
  </si>
  <si>
    <t>Sales</t>
  </si>
  <si>
    <t>Quantity</t>
  </si>
  <si>
    <t>10.Which products to discontinue?</t>
  </si>
  <si>
    <t>We will analyze our data using below 4 parameters here to decide on which product to discontinue.</t>
  </si>
  <si>
    <t>Product Sales $, Product Cost$, Units sold, Profit $</t>
  </si>
  <si>
    <t>Sorting amount in ascending order and analyzing the profit percentage, we for example, clearly notice that "Almond Choco"  is not our one of the best revenue product as for the lowest Amount collected it's profit percentage is also not quite good.</t>
  </si>
  <si>
    <t>But wait, if we decide to drop "Almond choco" as our product from the list, we would definitly don’t want it to drop from the location where it is actually making profit.</t>
  </si>
  <si>
    <t>So we add a Slicer to Analyze our product fairly in detail with respect to Countries.</t>
  </si>
  <si>
    <t xml:space="preserve">Sum of ProfitPercentage  </t>
  </si>
  <si>
    <t>Top 10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</si>
</sst>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_);[Red]\(&quot;$&quot;#,##0\)"/>
    <numFmt numFmtId="165" formatCode="&quot;$&quot;#,##0.00_);[Red]\(&quot;$&quot;#,##0.00\)"/>
    <numFmt numFmtId="166" formatCode="[$$-409]#,##0"/>
    <numFmt numFmtId="167" formatCode="[$$-409]#,##0.00"/>
  </numFmts>
  <fonts count="31" x14ac:knownFonts="1">
    <font>
      <sz val="11"/>
      <color theme="1"/>
      <name val="Calibri"/>
      <family val="2"/>
      <scheme val="minor"/>
    </font>
    <font>
      <b/>
      <sz val="11"/>
      <color theme="0"/>
      <name val="Calibri"/>
      <family val="2"/>
      <scheme val="minor"/>
    </font>
    <font>
      <b/>
      <sz val="11"/>
      <color theme="1"/>
      <name val="Calibri"/>
      <family val="2"/>
      <scheme val="minor"/>
    </font>
    <font>
      <b/>
      <sz val="16"/>
      <color theme="8"/>
      <name val="Calibri"/>
      <family val="2"/>
      <scheme val="minor"/>
    </font>
    <font>
      <b/>
      <sz val="20"/>
      <color theme="8"/>
      <name val="Calibri"/>
      <family val="2"/>
      <scheme val="minor"/>
    </font>
    <font>
      <sz val="28"/>
      <color theme="4"/>
      <name val="Calibri"/>
      <family val="2"/>
      <scheme val="minor"/>
    </font>
    <font>
      <b/>
      <sz val="14"/>
      <color theme="9" tint="-0.249977111117893"/>
      <name val="Calibri"/>
      <family val="2"/>
      <scheme val="minor"/>
    </font>
    <font>
      <sz val="11"/>
      <color theme="9" tint="-0.249977111117893"/>
      <name val="Calibri"/>
      <family val="2"/>
      <scheme val="minor"/>
    </font>
    <font>
      <sz val="11"/>
      <color theme="1" tint="0.249977111117893"/>
      <name val="Calibri"/>
      <family val="2"/>
      <scheme val="minor"/>
    </font>
    <font>
      <b/>
      <sz val="11"/>
      <color theme="9" tint="-0.249977111117893"/>
      <name val="Calibri"/>
      <family val="2"/>
      <scheme val="minor"/>
    </font>
    <font>
      <sz val="14"/>
      <color theme="9" tint="-0.249977111117893"/>
      <name val="Calibri"/>
      <family val="2"/>
      <scheme val="minor"/>
    </font>
    <font>
      <sz val="11"/>
      <color theme="9"/>
      <name val="Calibri"/>
      <family val="2"/>
      <scheme val="minor"/>
    </font>
    <font>
      <sz val="22"/>
      <color theme="4"/>
      <name val="Calibri"/>
      <family val="2"/>
      <scheme val="minor"/>
    </font>
    <font>
      <sz val="20"/>
      <name val="Calibri"/>
      <family val="2"/>
      <scheme val="minor"/>
    </font>
    <font>
      <sz val="11"/>
      <color theme="5" tint="-0.499984740745262"/>
      <name val="Calibri"/>
      <family val="2"/>
      <scheme val="minor"/>
    </font>
    <font>
      <b/>
      <sz val="11"/>
      <color theme="5" tint="-0.499984740745262"/>
      <name val="Calibri"/>
      <family val="2"/>
      <scheme val="minor"/>
    </font>
    <font>
      <sz val="20"/>
      <color theme="5" tint="-0.499984740745262"/>
      <name val="Calibri"/>
      <family val="2"/>
      <scheme val="minor"/>
    </font>
    <font>
      <sz val="11"/>
      <color theme="3" tint="0.59999389629810485"/>
      <name val="Calibri"/>
      <family val="2"/>
      <scheme val="minor"/>
    </font>
    <font>
      <sz val="14"/>
      <color theme="4" tint="-0.249977111117893"/>
      <name val="Calibri"/>
      <family val="2"/>
      <scheme val="minor"/>
    </font>
    <font>
      <sz val="12"/>
      <color theme="5" tint="-0.249977111117893"/>
      <name val="Calibri"/>
      <family val="2"/>
      <scheme val="minor"/>
    </font>
    <font>
      <b/>
      <sz val="12"/>
      <color theme="5" tint="-0.249977111117893"/>
      <name val="Calibri"/>
      <family val="2"/>
      <scheme val="minor"/>
    </font>
    <font>
      <sz val="11"/>
      <color theme="7" tint="-0.499984740745262"/>
      <name val="Calibri"/>
      <family val="2"/>
      <scheme val="minor"/>
    </font>
    <font>
      <b/>
      <sz val="11"/>
      <color rgb="FFFFFFFF"/>
      <name val="Calibri"/>
      <family val="2"/>
      <scheme val="minor"/>
    </font>
    <font>
      <sz val="11"/>
      <color rgb="FF000000"/>
      <name val="Calibri"/>
      <family val="2"/>
      <scheme val="minor"/>
    </font>
    <font>
      <sz val="20"/>
      <color rgb="FF0070C0"/>
      <name val="Calibri"/>
      <family val="2"/>
      <scheme val="minor"/>
    </font>
    <font>
      <sz val="20"/>
      <color theme="7" tint="-0.499984740745262"/>
      <name val="Calibri"/>
      <family val="2"/>
      <scheme val="minor"/>
    </font>
    <font>
      <b/>
      <sz val="16"/>
      <color theme="7" tint="-0.499984740745262"/>
      <name val="Calibri"/>
      <family val="2"/>
      <scheme val="minor"/>
    </font>
    <font>
      <b/>
      <i/>
      <sz val="12"/>
      <color theme="1"/>
      <name val="Calibri"/>
      <family val="2"/>
      <scheme val="minor"/>
    </font>
    <font>
      <b/>
      <i/>
      <sz val="14"/>
      <color theme="1"/>
      <name val="Calibri"/>
      <family val="2"/>
      <scheme val="minor"/>
    </font>
    <font>
      <b/>
      <sz val="11"/>
      <color theme="7" tint="-0.499984740745262"/>
      <name val="Calibri"/>
      <family val="2"/>
      <scheme val="minor"/>
    </font>
    <font>
      <sz val="22"/>
      <color theme="4" tint="-0.249977111117893"/>
      <name val="Calibri"/>
      <family val="2"/>
      <scheme val="minor"/>
    </font>
  </fonts>
  <fills count="23">
    <fill>
      <patternFill patternType="none"/>
    </fill>
    <fill>
      <patternFill patternType="gray125"/>
    </fill>
    <fill>
      <patternFill patternType="solid">
        <fgColor theme="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0070C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7" tint="0.59999389629810485"/>
        <bgColor theme="4" tint="0.79998168889431442"/>
      </patternFill>
    </fill>
    <fill>
      <patternFill patternType="solid">
        <fgColor theme="0" tint="-0.14999847407452621"/>
        <bgColor indexed="64"/>
      </patternFill>
    </fill>
    <fill>
      <patternFill patternType="solid">
        <fgColor theme="0"/>
        <bgColor indexed="64"/>
      </patternFill>
    </fill>
    <fill>
      <patternFill patternType="solid">
        <fgColor theme="3" tint="0.59999389629810485"/>
        <bgColor indexed="64"/>
      </patternFill>
    </fill>
    <fill>
      <patternFill patternType="solid">
        <fgColor theme="0"/>
        <bgColor theme="4" tint="0.79998168889431442"/>
      </patternFill>
    </fill>
    <fill>
      <patternFill patternType="solid">
        <fgColor theme="4"/>
        <bgColor indexed="64"/>
      </patternFill>
    </fill>
    <fill>
      <patternFill patternType="solid">
        <fgColor theme="3" tint="0.79998168889431442"/>
        <bgColor indexed="64"/>
      </patternFill>
    </fill>
    <fill>
      <patternFill patternType="solid">
        <fgColor rgb="FFFFC000"/>
        <bgColor indexed="64"/>
      </patternFill>
    </fill>
    <fill>
      <patternFill patternType="solid">
        <fgColor rgb="FF4472C4"/>
        <bgColor rgb="FF4472C4"/>
      </patternFill>
    </fill>
    <fill>
      <patternFill patternType="solid">
        <fgColor rgb="FFD9E1F2"/>
        <bgColor rgb="FFD9E1F2"/>
      </patternFill>
    </fill>
    <fill>
      <patternFill patternType="solid">
        <fgColor theme="4" tint="0.39997558519241921"/>
        <bgColor indexed="64"/>
      </patternFill>
    </fill>
    <fill>
      <patternFill patternType="solid">
        <fgColor theme="7"/>
        <bgColor indexed="64"/>
      </patternFill>
    </fill>
    <fill>
      <patternFill patternType="solid">
        <fgColor theme="8"/>
        <bgColor indexed="64"/>
      </patternFill>
    </fill>
    <fill>
      <patternFill patternType="solid">
        <fgColor theme="2" tint="-9.9978637043366805E-2"/>
        <bgColor indexed="64"/>
      </patternFill>
    </fill>
  </fills>
  <borders count="22">
    <border>
      <left/>
      <right/>
      <top/>
      <bottom/>
      <diagonal/>
    </border>
    <border>
      <left/>
      <right/>
      <top style="dotted">
        <color theme="0" tint="-0.24994659260841701"/>
      </top>
      <bottom style="dotted">
        <color theme="0" tint="-0.2499465926084170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0" tint="-0.24994659260841701"/>
      </top>
      <bottom/>
      <diagonal/>
    </border>
    <border>
      <left/>
      <right/>
      <top style="thin">
        <color theme="4" tint="0.39994506668294322"/>
      </top>
      <bottom style="thin">
        <color theme="4" tint="0.39994506668294322"/>
      </bottom>
      <diagonal/>
    </border>
    <border>
      <left/>
      <right/>
      <top style="thin">
        <color theme="9" tint="0.39994506668294322"/>
      </top>
      <bottom style="thin">
        <color theme="9" tint="0.39994506668294322"/>
      </bottom>
      <diagonal/>
    </border>
    <border>
      <left/>
      <right style="thin">
        <color theme="7" tint="0.39994506668294322"/>
      </right>
      <top style="thin">
        <color theme="7" tint="0.39994506668294322"/>
      </top>
      <bottom style="thin">
        <color theme="7" tint="0.39994506668294322"/>
      </bottom>
      <diagonal/>
    </border>
    <border>
      <left style="thin">
        <color theme="7" tint="0.39994506668294322"/>
      </left>
      <right/>
      <top style="thin">
        <color theme="7" tint="0.39994506668294322"/>
      </top>
      <bottom style="thin">
        <color theme="7" tint="0.3999450666829432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34">
    <xf numFmtId="0" fontId="0" fillId="0" borderId="0" xfId="0"/>
    <xf numFmtId="0" fontId="2" fillId="0" borderId="0" xfId="0" applyFont="1"/>
    <xf numFmtId="0" fontId="2" fillId="0" borderId="0" xfId="0" applyFont="1" applyAlignment="1">
      <alignment horizontal="right"/>
    </xf>
    <xf numFmtId="0" fontId="2" fillId="2" borderId="0" xfId="0" applyFont="1" applyFill="1"/>
    <xf numFmtId="0" fontId="0" fillId="2" borderId="0" xfId="0" applyFill="1"/>
    <xf numFmtId="164" fontId="0" fillId="0" borderId="0" xfId="0" applyNumberFormat="1"/>
    <xf numFmtId="3" fontId="0" fillId="0" borderId="0" xfId="0" applyNumberFormat="1"/>
    <xf numFmtId="0" fontId="2" fillId="0" borderId="1" xfId="0" applyFont="1" applyBorder="1"/>
    <xf numFmtId="0" fontId="0" fillId="0" borderId="1" xfId="0" applyBorder="1"/>
    <xf numFmtId="165" fontId="0" fillId="0" borderId="0" xfId="0" applyNumberFormat="1"/>
    <xf numFmtId="0" fontId="1" fillId="3" borderId="2" xfId="0" applyFont="1" applyFill="1" applyBorder="1"/>
    <xf numFmtId="0" fontId="1" fillId="3" borderId="3" xfId="0" applyFont="1" applyFill="1" applyBorder="1"/>
    <xf numFmtId="0" fontId="1" fillId="3" borderId="3" xfId="0" applyFont="1" applyFill="1" applyBorder="1" applyAlignment="1">
      <alignment horizontal="right"/>
    </xf>
    <xf numFmtId="0" fontId="1" fillId="3" borderId="4" xfId="0" applyFont="1" applyFill="1" applyBorder="1" applyAlignment="1">
      <alignment horizontal="right"/>
    </xf>
    <xf numFmtId="0" fontId="0" fillId="4" borderId="2" xfId="0" applyFill="1" applyBorder="1"/>
    <xf numFmtId="0" fontId="0" fillId="4" borderId="3" xfId="0" applyFill="1" applyBorder="1"/>
    <xf numFmtId="164" fontId="0" fillId="4" borderId="3" xfId="0" applyNumberFormat="1" applyFill="1" applyBorder="1"/>
    <xf numFmtId="3" fontId="0" fillId="4" borderId="4" xfId="0" applyNumberFormat="1" applyFill="1" applyBorder="1"/>
    <xf numFmtId="0" fontId="0" fillId="0" borderId="2" xfId="0" applyBorder="1"/>
    <xf numFmtId="0" fontId="0" fillId="0" borderId="3" xfId="0" applyBorder="1"/>
    <xf numFmtId="164" fontId="0" fillId="0" borderId="3" xfId="0" applyNumberFormat="1" applyBorder="1"/>
    <xf numFmtId="3" fontId="0" fillId="0" borderId="4" xfId="0" applyNumberFormat="1" applyBorder="1"/>
    <xf numFmtId="0" fontId="3" fillId="5" borderId="0" xfId="0" applyFont="1" applyFill="1"/>
    <xf numFmtId="0" fontId="4" fillId="2" borderId="0" xfId="0" applyFont="1" applyFill="1"/>
    <xf numFmtId="0" fontId="0" fillId="6" borderId="0" xfId="0" applyFill="1"/>
    <xf numFmtId="0" fontId="5" fillId="7" borderId="0" xfId="0" applyFont="1" applyFill="1"/>
    <xf numFmtId="0" fontId="0" fillId="7" borderId="0" xfId="0" applyFill="1"/>
    <xf numFmtId="0" fontId="6" fillId="8" borderId="0" xfId="0" applyFont="1" applyFill="1"/>
    <xf numFmtId="0" fontId="7" fillId="8" borderId="0" xfId="0" applyFont="1" applyFill="1"/>
    <xf numFmtId="0" fontId="8" fillId="0" borderId="0" xfId="0" applyFont="1"/>
    <xf numFmtId="0" fontId="9" fillId="9" borderId="0" xfId="0" applyFont="1" applyFill="1"/>
    <xf numFmtId="0" fontId="10" fillId="8" borderId="0" xfId="0" applyFont="1" applyFill="1"/>
    <xf numFmtId="0" fontId="0" fillId="8" borderId="0" xfId="0" applyFill="1"/>
    <xf numFmtId="0" fontId="11" fillId="0" borderId="0" xfId="0" applyFont="1"/>
    <xf numFmtId="0" fontId="12" fillId="10" borderId="0" xfId="0" applyFont="1" applyFill="1"/>
    <xf numFmtId="0" fontId="0" fillId="10" borderId="0" xfId="0" applyFill="1"/>
    <xf numFmtId="0" fontId="0" fillId="11" borderId="0" xfId="0" applyFill="1"/>
    <xf numFmtId="0" fontId="13" fillId="11" borderId="0" xfId="0" applyFont="1" applyFill="1"/>
    <xf numFmtId="0" fontId="14" fillId="8" borderId="0" xfId="0" applyFont="1" applyFill="1"/>
    <xf numFmtId="0" fontId="16" fillId="8" borderId="0" xfId="0" applyFont="1" applyFill="1"/>
    <xf numFmtId="0" fontId="0" fillId="12" borderId="5" xfId="0" applyFill="1" applyBorder="1"/>
    <xf numFmtId="166" fontId="0" fillId="12" borderId="5" xfId="0" applyNumberFormat="1" applyFill="1" applyBorder="1"/>
    <xf numFmtId="0" fontId="0" fillId="12" borderId="0" xfId="0" applyFill="1"/>
    <xf numFmtId="166" fontId="0" fillId="11" borderId="0" xfId="0" applyNumberFormat="1" applyFill="1"/>
    <xf numFmtId="0" fontId="0" fillId="11" borderId="6" xfId="0" applyFill="1" applyBorder="1"/>
    <xf numFmtId="166" fontId="0" fillId="0" borderId="6" xfId="0" applyNumberFormat="1" applyBorder="1"/>
    <xf numFmtId="3" fontId="17" fillId="0" borderId="6" xfId="0" applyNumberFormat="1" applyFont="1" applyBorder="1"/>
    <xf numFmtId="166" fontId="0" fillId="0" borderId="0" xfId="0" applyNumberFormat="1"/>
    <xf numFmtId="0" fontId="18" fillId="0" borderId="0" xfId="0" applyFont="1"/>
    <xf numFmtId="0" fontId="0" fillId="13" borderId="6" xfId="0" applyFill="1" applyBorder="1"/>
    <xf numFmtId="0" fontId="0" fillId="13" borderId="0" xfId="0" applyFill="1"/>
    <xf numFmtId="0" fontId="19" fillId="8" borderId="0" xfId="0" applyFont="1" applyFill="1"/>
    <xf numFmtId="0" fontId="0" fillId="0" borderId="0" xfId="0" applyAlignment="1">
      <alignment horizontal="left"/>
    </xf>
    <xf numFmtId="0" fontId="0" fillId="0" borderId="0" xfId="0" pivotButton="1"/>
    <xf numFmtId="0" fontId="0" fillId="14" borderId="0" xfId="0" applyFill="1"/>
    <xf numFmtId="0" fontId="3" fillId="15" borderId="0" xfId="0" applyFont="1" applyFill="1"/>
    <xf numFmtId="0" fontId="4" fillId="15" borderId="0" xfId="0" applyFont="1" applyFill="1"/>
    <xf numFmtId="0" fontId="0" fillId="15" borderId="0" xfId="0" applyFill="1"/>
    <xf numFmtId="0" fontId="21" fillId="8" borderId="0" xfId="0" applyFont="1" applyFill="1"/>
    <xf numFmtId="0" fontId="0" fillId="0" borderId="7" xfId="0" applyBorder="1"/>
    <xf numFmtId="0" fontId="0" fillId="0" borderId="9" xfId="0" applyBorder="1"/>
    <xf numFmtId="0" fontId="0" fillId="0" borderId="7" xfId="0" applyBorder="1" applyAlignment="1">
      <alignment horizontal="left"/>
    </xf>
    <xf numFmtId="4" fontId="0" fillId="0" borderId="7" xfId="0" applyNumberFormat="1" applyBorder="1"/>
    <xf numFmtId="0" fontId="0" fillId="0" borderId="8" xfId="0" applyBorder="1" applyAlignment="1">
      <alignment horizontal="left"/>
    </xf>
    <xf numFmtId="4" fontId="0" fillId="0" borderId="9" xfId="0" applyNumberFormat="1" applyBorder="1"/>
    <xf numFmtId="0" fontId="0" fillId="0" borderId="8" xfId="0" pivotButton="1" applyBorder="1"/>
    <xf numFmtId="0" fontId="0" fillId="0" borderId="7" xfId="0" pivotButton="1" applyBorder="1"/>
    <xf numFmtId="0" fontId="0" fillId="0" borderId="0" xfId="0" applyAlignment="1">
      <alignment horizontal="left" indent="1"/>
    </xf>
    <xf numFmtId="0" fontId="0" fillId="0" borderId="0" xfId="0" applyAlignment="1">
      <alignment wrapText="1"/>
    </xf>
    <xf numFmtId="0" fontId="0" fillId="0" borderId="0" xfId="0" applyAlignment="1">
      <alignment horizontal="center"/>
    </xf>
    <xf numFmtId="2" fontId="0" fillId="0" borderId="0" xfId="0" applyNumberFormat="1"/>
    <xf numFmtId="0" fontId="0" fillId="19" borderId="0" xfId="0" applyFill="1"/>
    <xf numFmtId="0" fontId="0" fillId="21" borderId="0" xfId="0" applyFill="1"/>
    <xf numFmtId="0" fontId="3" fillId="2" borderId="0" xfId="0" applyFont="1" applyFill="1"/>
    <xf numFmtId="0" fontId="24" fillId="2" borderId="0" xfId="0" applyFont="1" applyFill="1"/>
    <xf numFmtId="0" fontId="0" fillId="11" borderId="10" xfId="0" applyFill="1" applyBorder="1"/>
    <xf numFmtId="0" fontId="24" fillId="11" borderId="10" xfId="0" applyFont="1" applyFill="1" applyBorder="1"/>
    <xf numFmtId="0" fontId="3" fillId="11" borderId="10" xfId="0" applyFont="1" applyFill="1" applyBorder="1"/>
    <xf numFmtId="10" fontId="0" fillId="0" borderId="0" xfId="0" applyNumberFormat="1"/>
    <xf numFmtId="1" fontId="22" fillId="17" borderId="0" xfId="0" applyNumberFormat="1" applyFont="1" applyFill="1"/>
    <xf numFmtId="1" fontId="22" fillId="17" borderId="0" xfId="0" applyNumberFormat="1" applyFont="1" applyFill="1" applyAlignment="1">
      <alignment horizontal="right"/>
    </xf>
    <xf numFmtId="1" fontId="23" fillId="18" borderId="0" xfId="0" applyNumberFormat="1" applyFont="1" applyFill="1"/>
    <xf numFmtId="1" fontId="23" fillId="0" borderId="0" xfId="0" applyNumberFormat="1" applyFont="1"/>
    <xf numFmtId="2" fontId="23" fillId="18" borderId="0" xfId="0" applyNumberFormat="1" applyFont="1" applyFill="1"/>
    <xf numFmtId="2" fontId="0" fillId="2" borderId="0" xfId="0" applyNumberFormat="1" applyFill="1"/>
    <xf numFmtId="2" fontId="21" fillId="8" borderId="0" xfId="0" applyNumberFormat="1" applyFont="1" applyFill="1"/>
    <xf numFmtId="2" fontId="22" fillId="17" borderId="0" xfId="0" applyNumberFormat="1" applyFont="1" applyFill="1"/>
    <xf numFmtId="167" fontId="0" fillId="2" borderId="0" xfId="0" applyNumberFormat="1" applyFill="1"/>
    <xf numFmtId="167" fontId="21" fillId="8" borderId="0" xfId="0" applyNumberFormat="1" applyFont="1" applyFill="1"/>
    <xf numFmtId="167" fontId="0" fillId="0" borderId="0" xfId="0" applyNumberFormat="1"/>
    <xf numFmtId="167" fontId="22" fillId="17" borderId="0" xfId="0" applyNumberFormat="1" applyFont="1" applyFill="1"/>
    <xf numFmtId="167" fontId="23" fillId="0" borderId="0" xfId="0" applyNumberFormat="1" applyFont="1"/>
    <xf numFmtId="0" fontId="0" fillId="0" borderId="10" xfId="0" applyBorder="1"/>
    <xf numFmtId="0" fontId="21" fillId="8" borderId="10" xfId="0" applyFont="1" applyFill="1" applyBorder="1"/>
    <xf numFmtId="0" fontId="25" fillId="8" borderId="10" xfId="0" applyFont="1" applyFill="1" applyBorder="1"/>
    <xf numFmtId="0" fontId="26" fillId="8" borderId="10" xfId="0" applyFont="1" applyFill="1" applyBorder="1"/>
    <xf numFmtId="0" fontId="0" fillId="22" borderId="0" xfId="0" applyFill="1"/>
    <xf numFmtId="0" fontId="0" fillId="16" borderId="0" xfId="0" applyFill="1"/>
    <xf numFmtId="0" fontId="2" fillId="22" borderId="0" xfId="0" applyFont="1" applyFill="1"/>
    <xf numFmtId="0" fontId="2" fillId="0" borderId="0" xfId="0" applyFont="1" applyAlignment="1">
      <alignment horizontal="left" indent="1"/>
    </xf>
    <xf numFmtId="0" fontId="2" fillId="16" borderId="11" xfId="0" applyFont="1" applyFill="1" applyBorder="1"/>
    <xf numFmtId="0" fontId="0" fillId="11" borderId="12" xfId="0" applyFill="1" applyBorder="1"/>
    <xf numFmtId="0" fontId="24" fillId="11" borderId="12" xfId="0" applyFont="1" applyFill="1" applyBorder="1"/>
    <xf numFmtId="0" fontId="3" fillId="11" borderId="12" xfId="0" applyFont="1" applyFill="1" applyBorder="1"/>
    <xf numFmtId="167" fontId="0" fillId="11" borderId="12" xfId="0" applyNumberFormat="1" applyFill="1" applyBorder="1"/>
    <xf numFmtId="2" fontId="0" fillId="11" borderId="12" xfId="0" applyNumberFormat="1" applyFill="1" applyBorder="1"/>
    <xf numFmtId="0" fontId="0" fillId="0" borderId="12" xfId="0" applyBorder="1"/>
    <xf numFmtId="0" fontId="27" fillId="11" borderId="12" xfId="0" applyFont="1" applyFill="1" applyBorder="1"/>
    <xf numFmtId="0" fontId="2" fillId="0" borderId="12" xfId="0" applyFont="1" applyBorder="1" applyAlignment="1">
      <alignment horizontal="left" indent="1"/>
    </xf>
    <xf numFmtId="0" fontId="27" fillId="13" borderId="12" xfId="0" applyFont="1" applyFill="1" applyBorder="1"/>
    <xf numFmtId="0" fontId="21" fillId="8" borderId="12" xfId="0" applyFont="1" applyFill="1" applyBorder="1"/>
    <xf numFmtId="0" fontId="25" fillId="8" borderId="12" xfId="0" applyFont="1" applyFill="1" applyBorder="1"/>
    <xf numFmtId="0" fontId="26" fillId="8" borderId="12" xfId="0" applyFont="1" applyFill="1" applyBorder="1"/>
    <xf numFmtId="167" fontId="21" fillId="8" borderId="12" xfId="0" applyNumberFormat="1" applyFont="1" applyFill="1" applyBorder="1"/>
    <xf numFmtId="2" fontId="21" fillId="8" borderId="12" xfId="0" applyNumberFormat="1" applyFont="1" applyFill="1" applyBorder="1"/>
    <xf numFmtId="0" fontId="30" fillId="10" borderId="0" xfId="0" applyFont="1" applyFill="1"/>
    <xf numFmtId="167" fontId="0" fillId="10" borderId="0" xfId="0" applyNumberFormat="1" applyFill="1"/>
    <xf numFmtId="10" fontId="0" fillId="10" borderId="0" xfId="0" applyNumberFormat="1" applyFill="1"/>
    <xf numFmtId="10" fontId="21" fillId="8" borderId="0" xfId="0" applyNumberFormat="1" applyFont="1" applyFill="1"/>
    <xf numFmtId="0" fontId="0" fillId="0" borderId="0" xfId="0" applyAlignment="1">
      <alignment horizontal="left" vertical="top" wrapText="1"/>
    </xf>
    <xf numFmtId="0" fontId="0" fillId="0" borderId="0" xfId="0" applyAlignment="1">
      <alignment horizontal="center" wrapText="1"/>
    </xf>
    <xf numFmtId="0" fontId="28" fillId="20" borderId="0" xfId="0" applyFont="1" applyFill="1" applyAlignment="1">
      <alignment horizontal="left"/>
    </xf>
    <xf numFmtId="0" fontId="2" fillId="20" borderId="11" xfId="0" applyFont="1" applyFill="1" applyBorder="1" applyAlignment="1">
      <alignment horizontal="left"/>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0" xfId="0" applyNumberFormat="1"/>
    <xf numFmtId="0" fontId="0" fillId="0" borderId="7" xfId="0" applyNumberFormat="1" applyBorder="1"/>
  </cellXfs>
  <cellStyles count="1">
    <cellStyle name="Normal" xfId="0" builtinId="0"/>
  </cellStyles>
  <dxfs count="131">
    <dxf>
      <numFmt numFmtId="167" formatCode="[$$-409]#,##0.00"/>
    </dxf>
    <dxf>
      <numFmt numFmtId="167" formatCode="[$$-409]#,##0.00"/>
    </dxf>
    <dxf>
      <numFmt numFmtId="14" formatCode="0.00%"/>
    </dxf>
    <dxf>
      <numFmt numFmtId="14" formatCode="0.00%"/>
    </dxf>
    <dxf>
      <numFmt numFmtId="14" formatCode="0.00%"/>
    </dxf>
    <dxf>
      <numFmt numFmtId="167" formatCode="[$$-409]#,##0.00"/>
    </dxf>
    <dxf>
      <numFmt numFmtId="167" formatCode="[$$-409]#,##0.00"/>
    </dxf>
    <dxf>
      <numFmt numFmtId="14" formatCode="0.00%"/>
    </dxf>
    <dxf>
      <numFmt numFmtId="14" formatCode="0.00%"/>
    </dxf>
    <dxf>
      <numFmt numFmtId="14" formatCode="0.00%"/>
    </dxf>
    <dxf>
      <numFmt numFmtId="1" formatCode="0"/>
    </dxf>
    <dxf>
      <numFmt numFmtId="166" formatCode="[$$-409]#,##0"/>
    </dxf>
    <dxf>
      <numFmt numFmtId="1" formatCode="0"/>
    </dxf>
    <dxf>
      <numFmt numFmtId="166" formatCode="[$$-409]#,##0"/>
    </dxf>
    <dxf>
      <numFmt numFmtId="1" formatCode="0"/>
    </dxf>
    <dxf>
      <numFmt numFmtId="166" formatCode="[$$-409]#,##0"/>
    </dxf>
    <dxf>
      <numFmt numFmtId="1" formatCode="0"/>
    </dxf>
    <dxf>
      <numFmt numFmtId="166" formatCode="[$$-409]#,##0"/>
    </dxf>
    <dxf>
      <numFmt numFmtId="1" formatCode="0"/>
    </dxf>
    <dxf>
      <numFmt numFmtId="166" formatCode="[$$-409]#,##0"/>
    </dxf>
    <dxf>
      <numFmt numFmtId="1" formatCode="0"/>
    </dxf>
    <dxf>
      <numFmt numFmtId="166" formatCode="[$$-409]#,##0"/>
    </dxf>
    <dxf>
      <numFmt numFmtId="1" formatCode="0"/>
    </dxf>
    <dxf>
      <numFmt numFmtId="166" formatCode="[$$-409]#,##0"/>
    </dxf>
    <dxf>
      <numFmt numFmtId="1" formatCode="0"/>
    </dxf>
    <dxf>
      <numFmt numFmtId="166" formatCode="[$$-409]#,##0"/>
    </dxf>
    <dxf>
      <numFmt numFmtId="1" formatCode="0"/>
    </dxf>
    <dxf>
      <numFmt numFmtId="166" formatCode="[$$-409]#,##0"/>
    </dxf>
    <dxf>
      <numFmt numFmtId="1" formatCode="0"/>
    </dxf>
    <dxf>
      <numFmt numFmtId="166" formatCode="[$$-409]#,##0"/>
    </dxf>
    <dxf>
      <numFmt numFmtId="1" formatCode="0"/>
    </dxf>
    <dxf>
      <numFmt numFmtId="166" formatCode="[$$-409]#,##0"/>
    </dxf>
    <dxf>
      <numFmt numFmtId="1" formatCode="0"/>
    </dxf>
    <dxf>
      <numFmt numFmtId="166" formatCode="[$$-409]#,##0"/>
    </dxf>
    <dxf>
      <numFmt numFmtId="1" formatCode="0"/>
    </dxf>
    <dxf>
      <numFmt numFmtId="166" formatCode="[$$-409]#,##0"/>
    </dxf>
    <dxf>
      <numFmt numFmtId="1" formatCode="0"/>
    </dxf>
    <dxf>
      <numFmt numFmtId="166" formatCode="[$$-409]#,##0"/>
    </dxf>
    <dxf>
      <numFmt numFmtId="1" formatCode="0"/>
    </dxf>
    <dxf>
      <numFmt numFmtId="166" formatCode="[$$-409]#,##0"/>
    </dxf>
    <dxf>
      <border>
        <top style="thin">
          <color theme="7" tint="0.39994506668294322"/>
        </top>
        <bottom style="thin">
          <color theme="7" tint="0.39994506668294322"/>
        </bottom>
        <vertical style="thin">
          <color theme="7" tint="0.39994506668294322"/>
        </vertical>
        <horizontal style="thin">
          <color theme="7" tint="0.39994506668294322"/>
        </horizontal>
      </border>
    </dxf>
    <dxf>
      <border>
        <top style="thin">
          <color theme="7" tint="0.39994506668294322"/>
        </top>
        <bottom style="thin">
          <color theme="7" tint="0.39994506668294322"/>
        </bottom>
        <vertical style="thin">
          <color theme="7" tint="0.39994506668294322"/>
        </vertical>
        <horizontal style="thin">
          <color theme="7" tint="0.39994506668294322"/>
        </horizontal>
      </border>
    </dxf>
    <dxf>
      <border>
        <top style="thin">
          <color theme="7" tint="0.39994506668294322"/>
        </top>
        <bottom style="thin">
          <color theme="7" tint="0.39994506668294322"/>
        </bottom>
        <vertical style="thin">
          <color theme="7" tint="0.39994506668294322"/>
        </vertical>
        <horizontal style="thin">
          <color theme="7" tint="0.39994506668294322"/>
        </horizontal>
      </border>
    </dxf>
    <dxf>
      <border>
        <top style="thin">
          <color theme="7" tint="0.39994506668294322"/>
        </top>
        <bottom style="thin">
          <color theme="7" tint="0.39994506668294322"/>
        </bottom>
        <vertical style="thin">
          <color theme="7" tint="0.39994506668294322"/>
        </vertical>
        <horizontal style="thin">
          <color theme="7" tint="0.39994506668294322"/>
        </horizontal>
      </border>
    </dxf>
    <dxf>
      <border>
        <top style="thin">
          <color theme="7" tint="0.39994506668294322"/>
        </top>
        <bottom style="thin">
          <color theme="7" tint="0.39994506668294322"/>
        </bottom>
        <vertical style="thin">
          <color theme="7" tint="0.39994506668294322"/>
        </vertical>
        <horizontal style="thin">
          <color theme="7" tint="0.39994506668294322"/>
        </horizontal>
      </border>
    </dxf>
    <dxf>
      <border>
        <top style="thin">
          <color theme="7" tint="0.39994506668294322"/>
        </top>
        <bottom style="thin">
          <color theme="7" tint="0.39994506668294322"/>
        </bottom>
        <vertical style="thin">
          <color theme="7" tint="0.39994506668294322"/>
        </vertical>
        <horizontal style="thin">
          <color theme="7" tint="0.39994506668294322"/>
        </horizontal>
      </border>
    </dxf>
    <dxf>
      <border>
        <top style="thin">
          <color theme="7" tint="0.39994506668294322"/>
        </top>
        <bottom style="thin">
          <color theme="7" tint="0.39994506668294322"/>
        </bottom>
        <vertical style="thin">
          <color theme="7" tint="0.39994506668294322"/>
        </vertical>
        <horizontal style="thin">
          <color theme="7" tint="0.39994506668294322"/>
        </horizontal>
      </border>
    </dxf>
    <dxf>
      <border>
        <top style="thin">
          <color theme="7" tint="0.39994506668294322"/>
        </top>
        <bottom style="thin">
          <color theme="7" tint="0.39994506668294322"/>
        </bottom>
        <vertical style="thin">
          <color theme="7" tint="0.39994506668294322"/>
        </vertical>
        <horizontal style="thin">
          <color theme="7" tint="0.39994506668294322"/>
        </horizontal>
      </border>
    </dxf>
    <dxf>
      <border>
        <top style="thin">
          <color theme="7" tint="0.39994506668294322"/>
        </top>
        <bottom style="thin">
          <color theme="7" tint="0.39994506668294322"/>
        </bottom>
        <vertical style="thin">
          <color theme="7" tint="0.39994506668294322"/>
        </vertical>
        <horizontal style="thin">
          <color theme="7" tint="0.39994506668294322"/>
        </horizontal>
      </border>
    </dxf>
    <dxf>
      <border>
        <top style="thin">
          <color theme="7" tint="0.39994506668294322"/>
        </top>
        <bottom style="thin">
          <color theme="7" tint="0.39994506668294322"/>
        </bottom>
        <vertical style="thin">
          <color theme="7" tint="0.39994506668294322"/>
        </vertical>
        <horizontal style="thin">
          <color theme="7" tint="0.39994506668294322"/>
        </horizontal>
      </border>
    </dxf>
    <dxf>
      <border>
        <top style="thin">
          <color theme="7" tint="0.39994506668294322"/>
        </top>
        <bottom style="thin">
          <color theme="7" tint="0.39994506668294322"/>
        </bottom>
        <vertical style="thin">
          <color theme="7" tint="0.39994506668294322"/>
        </vertical>
        <horizontal style="thin">
          <color theme="7" tint="0.39994506668294322"/>
        </horizontal>
      </border>
    </dxf>
    <dxf>
      <border>
        <top style="thin">
          <color theme="7" tint="0.39994506668294322"/>
        </top>
        <bottom style="thin">
          <color theme="7" tint="0.39994506668294322"/>
        </bottom>
        <vertical style="thin">
          <color theme="7" tint="0.39994506668294322"/>
        </vertical>
        <horizontal style="thin">
          <color theme="7" tint="0.39994506668294322"/>
        </horizontal>
      </border>
    </dxf>
    <dxf>
      <font>
        <color rgb="FF9C0006"/>
      </font>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dxf>
    <dxf>
      <numFmt numFmtId="166" formatCode="[$$-409]#,##0"/>
    </dxf>
    <dxf>
      <numFmt numFmtId="1" formatCode="0"/>
    </dxf>
    <dxf>
      <numFmt numFmtId="166" formatCode="[$$-409]#,##0"/>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border>
        <top style="thin">
          <color theme="9" tint="0.39994506668294322"/>
        </top>
        <bottom style="thin">
          <color theme="9" tint="0.39994506668294322"/>
        </bottom>
        <horizontal style="thin">
          <color theme="9" tint="0.39994506668294322"/>
        </horizontal>
      </border>
    </dxf>
    <dxf>
      <numFmt numFmtId="14" formatCode="0.00%"/>
    </dxf>
    <dxf>
      <numFmt numFmtId="14" formatCode="0.00%"/>
    </dxf>
    <dxf>
      <numFmt numFmtId="14" formatCode="0.00%"/>
    </dxf>
    <dxf>
      <numFmt numFmtId="167" formatCode="[$$-409]#,##0.00"/>
    </dxf>
    <dxf>
      <numFmt numFmtId="167" formatCode="[$$-409]#,##0.00"/>
    </dxf>
    <dxf>
      <font>
        <b val="0"/>
        <i val="0"/>
        <strike val="0"/>
        <condense val="0"/>
        <extend val="0"/>
        <outline val="0"/>
        <shadow val="0"/>
        <u val="none"/>
        <vertAlign val="baseline"/>
        <sz val="11"/>
        <color rgb="FF000000"/>
        <name val="Calibri"/>
        <scheme val="minor"/>
      </font>
      <numFmt numFmtId="1" formatCode="0"/>
    </dxf>
    <dxf>
      <font>
        <b val="0"/>
        <i val="0"/>
        <strike val="0"/>
        <condense val="0"/>
        <extend val="0"/>
        <outline val="0"/>
        <shadow val="0"/>
        <u val="none"/>
        <vertAlign val="baseline"/>
        <sz val="11"/>
        <color rgb="FF000000"/>
        <name val="Calibri"/>
        <scheme val="minor"/>
      </font>
      <numFmt numFmtId="167" formatCode="[$$-409]#,##0.00"/>
    </dxf>
    <dxf>
      <font>
        <b val="0"/>
        <i val="0"/>
        <strike val="0"/>
        <condense val="0"/>
        <extend val="0"/>
        <outline val="0"/>
        <shadow val="0"/>
        <u val="none"/>
        <vertAlign val="baseline"/>
        <sz val="11"/>
        <color rgb="FF000000"/>
        <name val="Calibri"/>
        <scheme val="minor"/>
      </font>
      <numFmt numFmtId="2" formatCode="0.00"/>
    </dxf>
    <dxf>
      <font>
        <b val="0"/>
        <i val="0"/>
        <strike val="0"/>
        <condense val="0"/>
        <extend val="0"/>
        <outline val="0"/>
        <shadow val="0"/>
        <u val="none"/>
        <vertAlign val="baseline"/>
        <sz val="11"/>
        <color rgb="FF000000"/>
        <name val="Calibri"/>
        <scheme val="minor"/>
      </font>
      <numFmt numFmtId="1" formatCode="0"/>
    </dxf>
    <dxf>
      <font>
        <b val="0"/>
        <i val="0"/>
        <strike val="0"/>
        <condense val="0"/>
        <extend val="0"/>
        <outline val="0"/>
        <shadow val="0"/>
        <u val="none"/>
        <vertAlign val="baseline"/>
        <sz val="11"/>
        <color rgb="FF000000"/>
        <name val="Calibri"/>
        <scheme val="minor"/>
      </font>
      <numFmt numFmtId="167" formatCode="[$$-409]#,##0.00"/>
    </dxf>
    <dxf>
      <font>
        <b val="0"/>
        <i val="0"/>
        <strike val="0"/>
        <condense val="0"/>
        <extend val="0"/>
        <outline val="0"/>
        <shadow val="0"/>
        <u val="none"/>
        <vertAlign val="baseline"/>
        <sz val="11"/>
        <color rgb="FF000000"/>
        <name val="Calibri"/>
        <scheme val="minor"/>
      </font>
      <numFmt numFmtId="1" formatCode="0"/>
    </dxf>
    <dxf>
      <font>
        <b val="0"/>
        <i val="0"/>
        <strike val="0"/>
        <condense val="0"/>
        <extend val="0"/>
        <outline val="0"/>
        <shadow val="0"/>
        <u val="none"/>
        <vertAlign val="baseline"/>
        <sz val="11"/>
        <color rgb="FF000000"/>
        <name val="Calibri"/>
        <scheme val="minor"/>
      </font>
      <numFmt numFmtId="1" formatCode="0"/>
    </dxf>
    <dxf>
      <font>
        <b val="0"/>
        <i val="0"/>
        <strike val="0"/>
        <condense val="0"/>
        <extend val="0"/>
        <outline val="0"/>
        <shadow val="0"/>
        <u val="none"/>
        <vertAlign val="baseline"/>
        <sz val="11"/>
        <color rgb="FF000000"/>
        <name val="Calibri"/>
        <scheme val="minor"/>
      </font>
      <numFmt numFmtId="1" formatCode="0"/>
    </dxf>
    <dxf>
      <font>
        <b val="0"/>
        <i val="0"/>
        <strike val="0"/>
        <condense val="0"/>
        <extend val="0"/>
        <outline val="0"/>
        <shadow val="0"/>
        <u val="none"/>
        <vertAlign val="baseline"/>
        <sz val="11"/>
        <color rgb="FF000000"/>
        <name val="Calibri"/>
        <scheme val="minor"/>
      </font>
      <numFmt numFmtId="1" formatCode="0"/>
    </dxf>
    <dxf>
      <font>
        <b/>
        <i val="0"/>
        <strike val="0"/>
        <condense val="0"/>
        <extend val="0"/>
        <outline val="0"/>
        <shadow val="0"/>
        <u val="none"/>
        <vertAlign val="baseline"/>
        <sz val="11"/>
        <color rgb="FFFFFFFF"/>
        <name val="Calibri"/>
        <scheme val="minor"/>
      </font>
      <numFmt numFmtId="1" formatCode="0"/>
      <fill>
        <patternFill patternType="solid">
          <fgColor rgb="FF4472C4"/>
          <bgColor rgb="FF4472C4"/>
        </patternFill>
      </fill>
    </dxf>
    <dxf>
      <numFmt numFmtId="2" formatCode="0.0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border>
        <top style="thin">
          <color theme="7" tint="0.39994506668294322"/>
        </top>
        <bottom style="thin">
          <color theme="7" tint="0.39994506668294322"/>
        </bottom>
        <vertical style="thin">
          <color theme="7" tint="0.39994506668294322"/>
        </vertical>
        <horizontal style="thin">
          <color theme="7" tint="0.39994506668294322"/>
        </horizontal>
      </border>
    </dxf>
    <dxf>
      <border>
        <top style="thin">
          <color theme="7" tint="0.39994506668294322"/>
        </top>
        <bottom style="thin">
          <color theme="7" tint="0.39994506668294322"/>
        </bottom>
        <vertical style="thin">
          <color theme="7" tint="0.39994506668294322"/>
        </vertical>
        <horizontal style="thin">
          <color theme="7" tint="0.39994506668294322"/>
        </horizontal>
      </border>
    </dxf>
    <dxf>
      <border>
        <top style="thin">
          <color theme="7" tint="0.39994506668294322"/>
        </top>
        <bottom style="thin">
          <color theme="7" tint="0.39994506668294322"/>
        </bottom>
        <vertical style="thin">
          <color theme="7" tint="0.39994506668294322"/>
        </vertical>
        <horizontal style="thin">
          <color theme="7" tint="0.39994506668294322"/>
        </horizontal>
      </border>
    </dxf>
    <dxf>
      <border>
        <top style="thin">
          <color theme="7" tint="0.39994506668294322"/>
        </top>
        <bottom style="thin">
          <color theme="7" tint="0.39994506668294322"/>
        </bottom>
        <vertical style="thin">
          <color theme="7" tint="0.39994506668294322"/>
        </vertical>
        <horizontal style="thin">
          <color theme="7" tint="0.39994506668294322"/>
        </horizontal>
      </border>
    </dxf>
    <dxf>
      <border>
        <top style="thin">
          <color theme="7" tint="0.39994506668294322"/>
        </top>
        <bottom style="thin">
          <color theme="7" tint="0.39994506668294322"/>
        </bottom>
        <vertical style="thin">
          <color theme="7" tint="0.39994506668294322"/>
        </vertical>
        <horizontal style="thin">
          <color theme="7" tint="0.39994506668294322"/>
        </horizontal>
      </border>
    </dxf>
    <dxf>
      <border>
        <top style="thin">
          <color theme="7" tint="0.39994506668294322"/>
        </top>
        <bottom style="thin">
          <color theme="7" tint="0.39994506668294322"/>
        </bottom>
        <vertical style="thin">
          <color theme="7" tint="0.39994506668294322"/>
        </vertical>
        <horizontal style="thin">
          <color theme="7" tint="0.39994506668294322"/>
        </horizontal>
      </border>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Analysis - AdvExcel.xlsx]4.Sales report(pivot)!PivotTable5</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s>
    <c:plotArea>
      <c:layout/>
      <c:pieChart>
        <c:varyColors val="1"/>
        <c:ser>
          <c:idx val="0"/>
          <c:order val="0"/>
          <c:tx>
            <c:strRef>
              <c:f>'4.Sales report(pivot)'!$D$7</c:f>
              <c:strCache>
                <c:ptCount val="1"/>
                <c:pt idx="0">
                  <c:v>Sum of Amount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'4.Sales report(pivot)'!$C$8:$C$13</c:f>
              <c:strCache>
                <c:ptCount val="6"/>
                <c:pt idx="0">
                  <c:v>India</c:v>
                </c:pt>
                <c:pt idx="1">
                  <c:v>Canada</c:v>
                </c:pt>
                <c:pt idx="2">
                  <c:v>New Zealand</c:v>
                </c:pt>
                <c:pt idx="3">
                  <c:v>USA</c:v>
                </c:pt>
                <c:pt idx="4">
                  <c:v>UK</c:v>
                </c:pt>
                <c:pt idx="5">
                  <c:v>Australia</c:v>
                </c:pt>
              </c:strCache>
            </c:strRef>
          </c:cat>
          <c:val>
            <c:numRef>
              <c:f>'4.Sales report(pivot)'!$D$8:$D$13</c:f>
              <c:numCache>
                <c:formatCode>[$$-409]#,##0</c:formatCode>
                <c:ptCount val="6"/>
                <c:pt idx="0">
                  <c:v>252469</c:v>
                </c:pt>
                <c:pt idx="1">
                  <c:v>237944</c:v>
                </c:pt>
                <c:pt idx="2">
                  <c:v>218813</c:v>
                </c:pt>
                <c:pt idx="3">
                  <c:v>189434</c:v>
                </c:pt>
                <c:pt idx="4">
                  <c:v>173530</c:v>
                </c:pt>
                <c:pt idx="5">
                  <c:v>168679</c:v>
                </c:pt>
              </c:numCache>
            </c:numRef>
          </c:val>
        </c:ser>
        <c:ser>
          <c:idx val="1"/>
          <c:order val="1"/>
          <c:tx>
            <c:strRef>
              <c:f>'4.Sales report(pivot)'!$E$7</c:f>
              <c:strCache>
                <c:ptCount val="1"/>
                <c:pt idx="0">
                  <c:v>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'4.Sales report(pivot)'!$C$8:$C$13</c:f>
              <c:strCache>
                <c:ptCount val="6"/>
                <c:pt idx="0">
                  <c:v>India</c:v>
                </c:pt>
                <c:pt idx="1">
                  <c:v>Canada</c:v>
                </c:pt>
                <c:pt idx="2">
                  <c:v>New Zealand</c:v>
                </c:pt>
                <c:pt idx="3">
                  <c:v>USA</c:v>
                </c:pt>
                <c:pt idx="4">
                  <c:v>UK</c:v>
                </c:pt>
                <c:pt idx="5">
                  <c:v>Australia</c:v>
                </c:pt>
              </c:strCache>
            </c:strRef>
          </c:cat>
          <c:val>
            <c:numRef>
              <c:f>'4.Sales report(pivot)'!$E$8:$E$13</c:f>
              <c:numCache>
                <c:formatCode>General</c:formatCode>
                <c:ptCount val="6"/>
                <c:pt idx="0">
                  <c:v>252469</c:v>
                </c:pt>
                <c:pt idx="1">
                  <c:v>237944</c:v>
                </c:pt>
                <c:pt idx="2">
                  <c:v>218813</c:v>
                </c:pt>
                <c:pt idx="3">
                  <c:v>189434</c:v>
                </c:pt>
                <c:pt idx="4">
                  <c:v>173530</c:v>
                </c:pt>
                <c:pt idx="5">
                  <c:v>168679</c:v>
                </c:pt>
              </c:numCache>
            </c:numRef>
          </c:val>
        </c:ser>
        <c:ser>
          <c:idx val="2"/>
          <c:order val="2"/>
          <c:tx>
            <c:strRef>
              <c:f>'4.Sales report(pivot)'!$F$7</c:f>
              <c:strCache>
                <c:ptCount val="1"/>
                <c:pt idx="0">
                  <c:v>Sum of Units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'4.Sales report(pivot)'!$C$8:$C$13</c:f>
              <c:strCache>
                <c:ptCount val="6"/>
                <c:pt idx="0">
                  <c:v>India</c:v>
                </c:pt>
                <c:pt idx="1">
                  <c:v>Canada</c:v>
                </c:pt>
                <c:pt idx="2">
                  <c:v>New Zealand</c:v>
                </c:pt>
                <c:pt idx="3">
                  <c:v>USA</c:v>
                </c:pt>
                <c:pt idx="4">
                  <c:v>UK</c:v>
                </c:pt>
                <c:pt idx="5">
                  <c:v>Australia</c:v>
                </c:pt>
              </c:strCache>
            </c:strRef>
          </c:cat>
          <c:val>
            <c:numRef>
              <c:f>'4.Sales report(pivot)'!$F$8:$F$13</c:f>
              <c:numCache>
                <c:formatCode>#,##0</c:formatCode>
                <c:ptCount val="6"/>
                <c:pt idx="0">
                  <c:v>8760</c:v>
                </c:pt>
                <c:pt idx="1">
                  <c:v>7302</c:v>
                </c:pt>
                <c:pt idx="2">
                  <c:v>7431</c:v>
                </c:pt>
                <c:pt idx="3">
                  <c:v>10158</c:v>
                </c:pt>
                <c:pt idx="4">
                  <c:v>5745</c:v>
                </c:pt>
                <c:pt idx="5">
                  <c:v>6264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'6. Anomalies in data'!$W$8</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'6. Anomalies in data'!$V$9:$V$308</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 Anomalies in data'!$W$9:$W$308</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xmlns:c16r2="http://schemas.microsoft.com/office/drawing/2015/06/chart">
            <c:ext xmlns:c16="http://schemas.microsoft.com/office/drawing/2014/chart" uri="{C3380CC4-5D6E-409C-BE32-E72D297353CC}">
              <c16:uniqueId val="{00000000-ED67-4490-8774-AAFD80EE3AF9}"/>
            </c:ext>
          </c:extLst>
        </c:ser>
        <c:dLbls>
          <c:showLegendKey val="0"/>
          <c:showVal val="0"/>
          <c:showCatName val="0"/>
          <c:showSerName val="0"/>
          <c:showPercent val="0"/>
          <c:showBubbleSize val="0"/>
        </c:dLbls>
        <c:axId val="305042040"/>
        <c:axId val="305073600"/>
      </c:scatterChart>
      <c:valAx>
        <c:axId val="305042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073600"/>
        <c:crosses val="autoZero"/>
        <c:crossBetween val="midCat"/>
      </c:valAx>
      <c:valAx>
        <c:axId val="305073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042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Analysis - AdvExcel.xlsx]8.2.Profits by product!PivotTable15</c:name>
    <c:fmtId val="2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'8.2.Profits by product'!$C$6</c:f>
              <c:strCache>
                <c:ptCount val="1"/>
                <c:pt idx="0">
                  <c:v>Sum of Total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cat>
            <c:strRef>
              <c:f>'8.2.Profits by product'!$B$7:$B$29</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'8.2.Profits by product'!$C$7:$C$29</c:f>
              <c:numCache>
                <c:formatCode>[$$-409]#,##0</c:formatCode>
                <c:ptCount val="22"/>
                <c:pt idx="0">
                  <c:v>19525.600000000002</c:v>
                </c:pt>
                <c:pt idx="1">
                  <c:v>25899.020000000011</c:v>
                </c:pt>
                <c:pt idx="2">
                  <c:v>30189.32</c:v>
                </c:pt>
                <c:pt idx="3">
                  <c:v>29800.160000000003</c:v>
                </c:pt>
                <c:pt idx="4">
                  <c:v>46234.960000000006</c:v>
                </c:pt>
                <c:pt idx="5">
                  <c:v>14946.919999999998</c:v>
                </c:pt>
                <c:pt idx="6">
                  <c:v>58277.8</c:v>
                </c:pt>
                <c:pt idx="7">
                  <c:v>39084.340000000004</c:v>
                </c:pt>
                <c:pt idx="8">
                  <c:v>52063.35</c:v>
                </c:pt>
                <c:pt idx="9">
                  <c:v>40814.559999999998</c:v>
                </c:pt>
                <c:pt idx="10">
                  <c:v>56471.590000000004</c:v>
                </c:pt>
                <c:pt idx="11">
                  <c:v>44884.12</c:v>
                </c:pt>
                <c:pt idx="12">
                  <c:v>36700.840000000004</c:v>
                </c:pt>
                <c:pt idx="13">
                  <c:v>29721.27</c:v>
                </c:pt>
                <c:pt idx="14">
                  <c:v>43177.340000000004</c:v>
                </c:pt>
                <c:pt idx="15">
                  <c:v>31390.480000000003</c:v>
                </c:pt>
                <c:pt idx="16">
                  <c:v>19572.14</c:v>
                </c:pt>
                <c:pt idx="17">
                  <c:v>46226.020000000004</c:v>
                </c:pt>
                <c:pt idx="18">
                  <c:v>50988.91</c:v>
                </c:pt>
                <c:pt idx="19">
                  <c:v>29518.43</c:v>
                </c:pt>
                <c:pt idx="20">
                  <c:v>26000</c:v>
                </c:pt>
                <c:pt idx="21">
                  <c:v>29678.099999999995</c:v>
                </c:pt>
              </c:numCache>
            </c:numRef>
          </c:val>
        </c:ser>
        <c:ser>
          <c:idx val="1"/>
          <c:order val="1"/>
          <c:tx>
            <c:strRef>
              <c:f>'8.2.Profits by product'!$D$6</c:f>
              <c:strCache>
                <c:ptCount val="1"/>
                <c:pt idx="0">
                  <c:v>Sum of Cost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cat>
            <c:strRef>
              <c:f>'8.2.Profits by product'!$B$7:$B$29</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'8.2.Profits by product'!$D$7:$D$29</c:f>
              <c:numCache>
                <c:formatCode>[$$-409]#,##0</c:formatCode>
                <c:ptCount val="22"/>
                <c:pt idx="0">
                  <c:v>23657.399999999998</c:v>
                </c:pt>
                <c:pt idx="1">
                  <c:v>40600.979999999989</c:v>
                </c:pt>
                <c:pt idx="2">
                  <c:v>5188.6799999999994</c:v>
                </c:pt>
                <c:pt idx="3">
                  <c:v>14943.839999999998</c:v>
                </c:pt>
                <c:pt idx="4">
                  <c:v>20048.039999999997</c:v>
                </c:pt>
                <c:pt idx="5">
                  <c:v>18604.080000000002</c:v>
                </c:pt>
                <c:pt idx="6">
                  <c:v>11995.199999999999</c:v>
                </c:pt>
                <c:pt idx="7">
                  <c:v>33288.659999999996</c:v>
                </c:pt>
                <c:pt idx="8">
                  <c:v>19903.650000000001</c:v>
                </c:pt>
                <c:pt idx="9">
                  <c:v>11335.44</c:v>
                </c:pt>
                <c:pt idx="10">
                  <c:v>7249.4099999999989</c:v>
                </c:pt>
                <c:pt idx="11">
                  <c:v>11759.88</c:v>
                </c:pt>
                <c:pt idx="12">
                  <c:v>21308.159999999996</c:v>
                </c:pt>
                <c:pt idx="13">
                  <c:v>17549.73</c:v>
                </c:pt>
                <c:pt idx="14">
                  <c:v>18933.659999999996</c:v>
                </c:pt>
                <c:pt idx="15">
                  <c:v>23321.519999999997</c:v>
                </c:pt>
                <c:pt idx="16">
                  <c:v>49888.86</c:v>
                </c:pt>
                <c:pt idx="17">
                  <c:v>22933.979999999996</c:v>
                </c:pt>
                <c:pt idx="18">
                  <c:v>17982.09</c:v>
                </c:pt>
                <c:pt idx="19">
                  <c:v>9744.57</c:v>
                </c:pt>
                <c:pt idx="20">
                  <c:v>11772</c:v>
                </c:pt>
                <c:pt idx="21">
                  <c:v>27693.900000000005</c:v>
                </c:pt>
              </c:numCache>
            </c:numRef>
          </c:val>
        </c:ser>
        <c:ser>
          <c:idx val="2"/>
          <c:order val="2"/>
          <c:tx>
            <c:strRef>
              <c:f>'8.2.Profits by product'!$E$6</c:f>
              <c:strCache>
                <c:ptCount val="1"/>
                <c:pt idx="0">
                  <c:v>Sum of Amount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cat>
            <c:strRef>
              <c:f>'8.2.Profits by product'!$B$7:$B$29</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'8.2.Profits by product'!$E$7:$E$29</c:f>
              <c:numCache>
                <c:formatCode>[$$-409]#,##0</c:formatCode>
                <c:ptCount val="22"/>
                <c:pt idx="0">
                  <c:v>43183</c:v>
                </c:pt>
                <c:pt idx="1">
                  <c:v>66500</c:v>
                </c:pt>
                <c:pt idx="2">
                  <c:v>35378</c:v>
                </c:pt>
                <c:pt idx="3">
                  <c:v>44744</c:v>
                </c:pt>
                <c:pt idx="4">
                  <c:v>66283</c:v>
                </c:pt>
                <c:pt idx="5">
                  <c:v>33551</c:v>
                </c:pt>
                <c:pt idx="6">
                  <c:v>70273</c:v>
                </c:pt>
                <c:pt idx="7">
                  <c:v>72373</c:v>
                </c:pt>
                <c:pt idx="8">
                  <c:v>71967</c:v>
                </c:pt>
                <c:pt idx="9">
                  <c:v>52150</c:v>
                </c:pt>
                <c:pt idx="10">
                  <c:v>63721</c:v>
                </c:pt>
                <c:pt idx="11">
                  <c:v>56644</c:v>
                </c:pt>
                <c:pt idx="12">
                  <c:v>58009</c:v>
                </c:pt>
                <c:pt idx="13">
                  <c:v>47271</c:v>
                </c:pt>
                <c:pt idx="14">
                  <c:v>62111</c:v>
                </c:pt>
                <c:pt idx="15">
                  <c:v>54712</c:v>
                </c:pt>
                <c:pt idx="16">
                  <c:v>69461</c:v>
                </c:pt>
                <c:pt idx="17">
                  <c:v>69160</c:v>
                </c:pt>
                <c:pt idx="18">
                  <c:v>68971</c:v>
                </c:pt>
                <c:pt idx="19">
                  <c:v>39263</c:v>
                </c:pt>
                <c:pt idx="20">
                  <c:v>37772</c:v>
                </c:pt>
                <c:pt idx="21">
                  <c:v>57372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2.xml"/><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0</xdr:row>
      <xdr:rowOff>94655</xdr:rowOff>
    </xdr:from>
    <xdr:to>
      <xdr:col>2</xdr:col>
      <xdr:colOff>1143000</xdr:colOff>
      <xdr:row>7</xdr:row>
      <xdr:rowOff>19050</xdr:rowOff>
    </xdr:to>
    <xdr:pic>
      <xdr:nvPicPr>
        <xdr:cNvPr id="2" name="Picture 1">
          <a:extLst>
            <a:ext uri="{FF2B5EF4-FFF2-40B4-BE49-F238E27FC236}">
              <a16:creationId xmlns:a16="http://schemas.microsoft.com/office/drawing/2014/main" xmlns=""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94655"/>
          <a:ext cx="1261705" cy="120455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175260</xdr:colOff>
      <xdr:row>14</xdr:row>
      <xdr:rowOff>167640</xdr:rowOff>
    </xdr:from>
    <xdr:to>
      <xdr:col>5</xdr:col>
      <xdr:colOff>701040</xdr:colOff>
      <xdr:row>25</xdr:row>
      <xdr:rowOff>30480</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75260" y="2926080"/>
              <a:ext cx="4351020" cy="1874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236220</xdr:colOff>
      <xdr:row>3</xdr:row>
      <xdr:rowOff>129540</xdr:rowOff>
    </xdr:from>
    <xdr:to>
      <xdr:col>17</xdr:col>
      <xdr:colOff>38100</xdr:colOff>
      <xdr:row>23</xdr:row>
      <xdr:rowOff>53340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106680</xdr:colOff>
      <xdr:row>10</xdr:row>
      <xdr:rowOff>30480</xdr:rowOff>
    </xdr:from>
    <xdr:to>
      <xdr:col>7</xdr:col>
      <xdr:colOff>411480</xdr:colOff>
      <xdr:row>25</xdr:row>
      <xdr:rowOff>30480</xdr:rowOff>
    </xdr:to>
    <xdr:graphicFrame macro="">
      <xdr:nvGraphicFramePr>
        <xdr:cNvPr id="3" name="Chart 2">
          <a:extLst>
            <a:ext uri="{FF2B5EF4-FFF2-40B4-BE49-F238E27FC236}">
              <a16:creationId xmlns:a16="http://schemas.microsoft.com/office/drawing/2014/main" xmlns=""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518160</xdr:colOff>
      <xdr:row>27</xdr:row>
      <xdr:rowOff>24867</xdr:rowOff>
    </xdr:from>
    <xdr:to>
      <xdr:col>11</xdr:col>
      <xdr:colOff>457200</xdr:colOff>
      <xdr:row>48</xdr:row>
      <xdr:rowOff>61074</xdr:rowOff>
    </xdr:to>
    <xdr:pic>
      <xdr:nvPicPr>
        <xdr:cNvPr id="4" name="Picture 3">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2"/>
        <a:stretch>
          <a:fillRect/>
        </a:stretch>
      </xdr:blipFill>
      <xdr:spPr>
        <a:xfrm>
          <a:off x="518160" y="4231107"/>
          <a:ext cx="6644640" cy="3876687"/>
        </a:xfrm>
        <a:prstGeom prst="rect">
          <a:avLst/>
        </a:prstGeom>
      </xdr:spPr>
    </xdr:pic>
    <xdr:clientData/>
  </xdr:twoCellAnchor>
  <xdr:twoCellAnchor editAs="oneCell">
    <xdr:from>
      <xdr:col>4</xdr:col>
      <xdr:colOff>106680</xdr:colOff>
      <xdr:row>43</xdr:row>
      <xdr:rowOff>152400</xdr:rowOff>
    </xdr:from>
    <xdr:to>
      <xdr:col>13</xdr:col>
      <xdr:colOff>342900</xdr:colOff>
      <xdr:row>60</xdr:row>
      <xdr:rowOff>114300</xdr:rowOff>
    </xdr:to>
    <xdr:pic>
      <xdr:nvPicPr>
        <xdr:cNvPr id="5" name="Picture 4">
          <a:extLst>
            <a:ext uri="{FF2B5EF4-FFF2-40B4-BE49-F238E27FC236}">
              <a16:creationId xmlns:a16="http://schemas.microsoft.com/office/drawing/2014/main" xmlns="" id="{00000000-0008-0000-0600-000005000000}"/>
            </a:ext>
          </a:extLst>
        </xdr:cNvPr>
        <xdr:cNvPicPr>
          <a:picLocks noChangeAspect="1"/>
        </xdr:cNvPicPr>
      </xdr:nvPicPr>
      <xdr:blipFill rotWithShape="1">
        <a:blip xmlns:r="http://schemas.openxmlformats.org/officeDocument/2006/relationships" r:embed="rId3"/>
        <a:srcRect t="10273" r="-468" b="1639"/>
        <a:stretch/>
      </xdr:blipFill>
      <xdr:spPr>
        <a:xfrm>
          <a:off x="2545080" y="8252460"/>
          <a:ext cx="5722620" cy="3070860"/>
        </a:xfrm>
        <a:prstGeom prst="rect">
          <a:avLst/>
        </a:prstGeom>
      </xdr:spPr>
    </xdr:pic>
    <xdr:clientData/>
  </xdr:twoCellAnchor>
  <xdr:twoCellAnchor editAs="oneCell">
    <xdr:from>
      <xdr:col>0</xdr:col>
      <xdr:colOff>0</xdr:colOff>
      <xdr:row>60</xdr:row>
      <xdr:rowOff>167640</xdr:rowOff>
    </xdr:from>
    <xdr:to>
      <xdr:col>11</xdr:col>
      <xdr:colOff>38100</xdr:colOff>
      <xdr:row>77</xdr:row>
      <xdr:rowOff>25621</xdr:rowOff>
    </xdr:to>
    <xdr:pic>
      <xdr:nvPicPr>
        <xdr:cNvPr id="7" name="Picture 6">
          <a:extLst>
            <a:ext uri="{FF2B5EF4-FFF2-40B4-BE49-F238E27FC236}">
              <a16:creationId xmlns:a16="http://schemas.microsoft.com/office/drawing/2014/main" xmlns="" id="{00000000-0008-0000-0600-000007000000}"/>
            </a:ext>
          </a:extLst>
        </xdr:cNvPr>
        <xdr:cNvPicPr>
          <a:picLocks noChangeAspect="1"/>
        </xdr:cNvPicPr>
      </xdr:nvPicPr>
      <xdr:blipFill>
        <a:blip xmlns:r="http://schemas.openxmlformats.org/officeDocument/2006/relationships" r:embed="rId4"/>
        <a:stretch>
          <a:fillRect/>
        </a:stretch>
      </xdr:blipFill>
      <xdr:spPr>
        <a:xfrm>
          <a:off x="0" y="11376660"/>
          <a:ext cx="6743700" cy="2966941"/>
        </a:xfrm>
        <a:prstGeom prst="rect">
          <a:avLst/>
        </a:prstGeom>
      </xdr:spPr>
    </xdr:pic>
    <xdr:clientData/>
  </xdr:twoCellAnchor>
  <xdr:twoCellAnchor>
    <xdr:from>
      <xdr:col>7</xdr:col>
      <xdr:colOff>487680</xdr:colOff>
      <xdr:row>43</xdr:row>
      <xdr:rowOff>30480</xdr:rowOff>
    </xdr:from>
    <xdr:to>
      <xdr:col>10</xdr:col>
      <xdr:colOff>129540</xdr:colOff>
      <xdr:row>44</xdr:row>
      <xdr:rowOff>121920</xdr:rowOff>
    </xdr:to>
    <xdr:sp macro="" textlink="">
      <xdr:nvSpPr>
        <xdr:cNvPr id="8" name="TextBox 7">
          <a:extLst>
            <a:ext uri="{FF2B5EF4-FFF2-40B4-BE49-F238E27FC236}">
              <a16:creationId xmlns:a16="http://schemas.microsoft.com/office/drawing/2014/main" xmlns="" id="{00000000-0008-0000-0600-000008000000}"/>
            </a:ext>
          </a:extLst>
        </xdr:cNvPr>
        <xdr:cNvSpPr txBox="1"/>
      </xdr:nvSpPr>
      <xdr:spPr>
        <a:xfrm>
          <a:off x="4754880" y="8130540"/>
          <a:ext cx="147066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Units - Country</a:t>
          </a:r>
        </a:p>
      </xdr:txBody>
    </xdr:sp>
    <xdr:clientData/>
  </xdr:twoCellAnchor>
  <xdr:twoCellAnchor>
    <xdr:from>
      <xdr:col>6</xdr:col>
      <xdr:colOff>388620</xdr:colOff>
      <xdr:row>27</xdr:row>
      <xdr:rowOff>68580</xdr:rowOff>
    </xdr:from>
    <xdr:to>
      <xdr:col>8</xdr:col>
      <xdr:colOff>403860</xdr:colOff>
      <xdr:row>28</xdr:row>
      <xdr:rowOff>167640</xdr:rowOff>
    </xdr:to>
    <xdr:sp macro="" textlink="">
      <xdr:nvSpPr>
        <xdr:cNvPr id="9" name="TextBox 8">
          <a:extLst>
            <a:ext uri="{FF2B5EF4-FFF2-40B4-BE49-F238E27FC236}">
              <a16:creationId xmlns:a16="http://schemas.microsoft.com/office/drawing/2014/main" xmlns="" id="{00000000-0008-0000-0600-000009000000}"/>
            </a:ext>
          </a:extLst>
        </xdr:cNvPr>
        <xdr:cNvSpPr txBox="1"/>
      </xdr:nvSpPr>
      <xdr:spPr>
        <a:xfrm>
          <a:off x="4046220" y="5242560"/>
          <a:ext cx="1234440" cy="281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Amount - Country</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121920</xdr:colOff>
      <xdr:row>4</xdr:row>
      <xdr:rowOff>60960</xdr:rowOff>
    </xdr:from>
    <xdr:to>
      <xdr:col>9</xdr:col>
      <xdr:colOff>403860</xdr:colOff>
      <xdr:row>15</xdr:row>
      <xdr:rowOff>30480</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xmlns="" id="{00000000-0008-0000-0900-00000200000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5814060" y="1181100"/>
              <a:ext cx="24765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685800</xdr:colOff>
      <xdr:row>4</xdr:row>
      <xdr:rowOff>106680</xdr:rowOff>
    </xdr:from>
    <xdr:to>
      <xdr:col>17</xdr:col>
      <xdr:colOff>297180</xdr:colOff>
      <xdr:row>19</xdr:row>
      <xdr:rowOff>106680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30480</xdr:colOff>
      <xdr:row>11</xdr:row>
      <xdr:rowOff>7621</xdr:rowOff>
    </xdr:from>
    <xdr:to>
      <xdr:col>13</xdr:col>
      <xdr:colOff>1905</xdr:colOff>
      <xdr:row>12</xdr:row>
      <xdr:rowOff>144</xdr:rowOff>
    </xdr:to>
    <xdr:pic>
      <xdr:nvPicPr>
        <xdr:cNvPr id="2" name="Picture 1">
          <a:extLst>
            <a:ext uri="{FF2B5EF4-FFF2-40B4-BE49-F238E27FC236}">
              <a16:creationId xmlns:a16="http://schemas.microsoft.com/office/drawing/2014/main" xmlns="" id="{00000000-0008-0000-0A00-000002000000}"/>
            </a:ext>
          </a:extLst>
        </xdr:cNvPr>
        <xdr:cNvPicPr>
          <a:picLocks noChangeAspect="1"/>
        </xdr:cNvPicPr>
      </xdr:nvPicPr>
      <xdr:blipFill>
        <a:blip xmlns:r="http://schemas.openxmlformats.org/officeDocument/2006/relationships" r:embed="rId1"/>
        <a:stretch>
          <a:fillRect/>
        </a:stretch>
      </xdr:blipFill>
      <xdr:spPr>
        <a:xfrm>
          <a:off x="7924800" y="1592581"/>
          <a:ext cx="419100" cy="17349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480060</xdr:colOff>
      <xdr:row>12</xdr:row>
      <xdr:rowOff>137160</xdr:rowOff>
    </xdr:from>
    <xdr:to>
      <xdr:col>11</xdr:col>
      <xdr:colOff>480060</xdr:colOff>
      <xdr:row>26</xdr:row>
      <xdr:rowOff>43815</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xmlns="" id="{00000000-0008-0000-0B00-00000200000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8214360" y="2659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hocolate%20data%20analysis%20excel.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USER" refreshedDate="44718.701764467594" createdVersion="5" refreshedVersion="5" minRefreshableVersion="3" recordCount="300">
  <cacheSource type="worksheet">
    <worksheetSource name="Data" r:id="rId2"/>
  </cacheSource>
  <cacheFields count="6">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Salesperunits" numFmtId="0" formula="Amount/Units" databaseField="0"/>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4720.679096064814" createdVersion="5" refreshedVersion="5"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USER" refreshedDate="44720.736962731484" createdVersion="5" refreshedVersion="5" minRefreshableVersion="3" recordCount="300">
  <cacheSource type="worksheet">
    <worksheetSource name="Dataa"/>
  </cacheSource>
  <cacheFields count="9">
    <cacheField name="Sales Person" numFmtId="1">
      <sharedItems/>
    </cacheField>
    <cacheField name="Geography" numFmtId="1">
      <sharedItems count="6">
        <s v="New Zealand"/>
        <s v="USA"/>
        <s v="Canada"/>
        <s v="UK"/>
        <s v="Australia"/>
        <s v="India"/>
      </sharedItems>
    </cacheField>
    <cacheField name="Product" numFmtId="1">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7">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1">
      <sharedItems containsSemiMixedTypes="0" containsString="0" containsNumber="1" containsInteger="1" minValue="0" maxValue="525"/>
    </cacheField>
    <cacheField name="Cost per unit" numFmtId="2">
      <sharedItems containsSemiMixedTypes="0" containsString="0" containsNumber="1" minValue="3.11" maxValue="16.73"/>
    </cacheField>
    <cacheField name="Cost" numFmtId="167">
      <sharedItems containsSemiMixedTypes="0" containsString="0" containsNumber="1" minValue="0" maxValue="8682.8700000000008" count="282">
        <n v="1651.8600000000001"/>
        <n v="3970.3500000000004"/>
        <n v="1746.3600000000001"/>
        <n v="1863.36"/>
        <n v="5444.1"/>
        <n v="5343.8399999999992"/>
        <n v="312.66000000000003"/>
        <n v="2051.6999999999998"/>
        <n v="877.5"/>
        <n v="140.39999999999998"/>
        <n v="6075.3"/>
        <n v="447.84"/>
        <n v="1054.8"/>
        <n v="503.82"/>
        <n v="3077.1"/>
        <n v="472.56"/>
        <n v="503.73"/>
        <n v="3600.18"/>
        <n v="1406.8799999999999"/>
        <n v="1720.4399999999998"/>
        <n v="584.1"/>
        <n v="1518.66"/>
        <n v="1377.57"/>
        <n v="1558.56"/>
        <n v="2181.7800000000002"/>
        <n v="2155.23"/>
        <n v="1476.7199999999998"/>
        <n v="2070.8999999999996"/>
        <n v="97.350000000000009"/>
        <n v="194.70000000000002"/>
        <n v="506.94"/>
        <n v="114.6"/>
        <n v="2651.67"/>
        <n v="117.24"/>
        <n v="842.4"/>
        <n v="4717.8599999999997"/>
        <n v="1494.72"/>
        <n v="3559.95"/>
        <n v="648.75"/>
        <n v="2258.5500000000002"/>
        <n v="351.33"/>
        <n v="992.97"/>
        <n v="175.95000000000002"/>
        <n v="2983.5"/>
        <n v="137.51999999999998"/>
        <n v="1226.6100000000001"/>
        <n v="181.65"/>
        <n v="316.43999999999994"/>
        <n v="537"/>
        <n v="485.15999999999997"/>
        <n v="342.80999999999995"/>
        <n v="567"/>
        <n v="1899.5400000000002"/>
        <n v="643.77"/>
        <n v="394.5"/>
        <n v="121.28999999999999"/>
        <n v="4359.6000000000004"/>
        <n v="1954.68"/>
        <n v="277.92"/>
        <n v="3463.11"/>
        <n v="77.850000000000009"/>
        <n v="1693.89"/>
        <n v="52.739999999999995"/>
        <n v="351.90000000000003"/>
        <n v="1465.56"/>
        <n v="345.21"/>
        <n v="97.05"/>
        <n v="1237.6799999999998"/>
        <n v="1489.8"/>
        <n v="6142.5"/>
        <n v="593.76"/>
        <n v="1557.0000000000002"/>
        <n v="5225.04"/>
        <n v="730.32"/>
        <n v="1070.8500000000001"/>
        <n v="3207.42"/>
        <n v="890.4"/>
        <n v="2357.73"/>
        <n v="1215.9000000000001"/>
        <n v="475.83"/>
        <n v="512.85"/>
        <n v="1805.1299999999999"/>
        <n v="1147.5899999999999"/>
        <n v="1355.13"/>
        <n v="160.44"/>
        <n v="1681.5600000000002"/>
        <n v="2052"/>
        <n v="2448.7200000000003"/>
        <n v="2242.0800000000004"/>
        <n v="302.39999999999998"/>
        <n v="986.25"/>
        <n v="603.57000000000005"/>
        <n v="2051.4"/>
        <n v="27.99"/>
        <n v="2024.1000000000001"/>
        <n v="3238.5600000000004"/>
        <n v="2292"/>
        <n v="8682.8700000000008"/>
        <n v="81"/>
        <n v="106.92"/>
        <n v="1113.3"/>
        <n v="1262.4000000000001"/>
        <n v="184.58999999999997"/>
        <n v="268.79999999999995"/>
        <n v="1204.56"/>
        <n v="1202.8800000000001"/>
        <n v="285.59999999999997"/>
        <n v="1466.8799999999999"/>
        <n v="2632.5"/>
        <n v="2553.6"/>
        <n v="1222.95"/>
        <n v="570.24"/>
        <n v="659.93999999999994"/>
        <n v="3651.48"/>
        <n v="892.86"/>
        <n v="1183.5"/>
        <n v="3477.6"/>
        <n v="1211.76"/>
        <n v="2158.17"/>
        <n v="5019"/>
        <n v="1669.9499999999998"/>
        <n v="566.57999999999993"/>
        <n v="737.09999999999991"/>
        <n v="1804.32"/>
        <n v="2620.9500000000003"/>
        <n v="765.06"/>
        <n v="820.68"/>
        <n v="1082.28"/>
        <n v="732.75"/>
        <n v="2678.0400000000004"/>
        <n v="83.97"/>
        <n v="1842.45"/>
        <n v="2556.12"/>
        <n v="2459.1600000000003"/>
        <n v="2173.5"/>
        <n v="1142.3999999999999"/>
        <n v="2152.3799999999997"/>
        <n v="625.11"/>
        <n v="4758.3"/>
        <n v="2706.48"/>
        <n v="243"/>
        <n v="1028.4299999999998"/>
        <n v="324"/>
        <n v="1558.62"/>
        <n v="946.80000000000007"/>
        <n v="410.34"/>
        <n v="966.6"/>
        <n v="939.32999999999993"/>
        <n v="4764.42"/>
        <n v="5303.34"/>
        <n v="2319.84"/>
        <n v="2850.3900000000003"/>
        <n v="1917"/>
        <n v="6477.03"/>
        <n v="2771.01"/>
        <n v="237.32999999999998"/>
        <n v="486.75"/>
        <n v="371.09999999999997"/>
        <n v="1145.19"/>
        <n v="1966.83"/>
        <n v="3785.22"/>
        <n v="191.16"/>
        <n v="1833.6"/>
        <n v="1150.4099999999999"/>
        <n v="50.4"/>
        <n v="1925.0099999999998"/>
        <n v="1306.26"/>
        <n v="253.47"/>
        <n v="1425.6000000000001"/>
        <n v="151.19999999999999"/>
        <n v="3412.92"/>
        <n v="280.26000000000005"/>
        <n v="991.19999999999993"/>
        <n v="957.59999999999991"/>
        <n v="3229.2"/>
        <n v="251.99999999999997"/>
        <n v="322.2"/>
        <n v="2961.21"/>
        <n v="587.79"/>
        <n v="1319.8799999999999"/>
        <n v="1905.1499999999999"/>
        <n v="4317.3"/>
        <n v="552.30000000000007"/>
        <n v="1173.69"/>
        <n v="1377.6"/>
        <n v="541.14"/>
        <n v="3634.44"/>
        <n v="1529.4599999999998"/>
        <n v="726.6"/>
        <n v="1977.7499999999998"/>
        <n v="1521.45"/>
        <n v="2335.5"/>
        <n v="631.79999999999995"/>
        <n v="0"/>
        <n v="849.87"/>
        <n v="1661.31"/>
        <n v="1746.8999999999999"/>
        <n v="912.87"/>
        <n v="276.15000000000003"/>
        <n v="2022.3899999999999"/>
        <n v="1019.52"/>
        <n v="791.37"/>
        <n v="1520.82"/>
        <n v="2511"/>
        <n v="35.64"/>
        <n v="3312.54"/>
        <n v="1611.03"/>
        <n v="659.24999999999989"/>
        <n v="1634.8500000000001"/>
        <n v="752.55000000000007"/>
        <n v="2521.2600000000002"/>
        <n v="422.28000000000003"/>
        <n v="298.2"/>
        <n v="506.22"/>
        <n v="825.93000000000006"/>
        <n v="467.1"/>
        <n v="29.31"/>
        <n v="70.38"/>
        <n v="19.41"/>
        <n v="1667.52"/>
        <n v="279.89999999999998"/>
        <n v="487.2"/>
        <n v="501.90000000000003"/>
        <n v="1283.52"/>
        <n v="5119.38"/>
        <n v="4775.76"/>
        <n v="3394.26"/>
        <n v="1555.89"/>
        <n v="1123.1999999999998"/>
        <n v="174.69"/>
        <n v="554.4"/>
        <n v="1076.1899999999998"/>
        <n v="2592"/>
        <n v="3855.0599999999995"/>
        <n v="270.57"/>
        <n v="466.5"/>
        <n v="942.32999999999993"/>
        <n v="2989.44"/>
        <n v="699.75"/>
        <n v="225.81"/>
        <n v="1063.95"/>
        <n v="427.68"/>
        <n v="2315.4899999999998"/>
        <n v="1875.33"/>
        <n v="149.28"/>
        <n v="783"/>
        <n v="4520.88"/>
        <n v="1058.76"/>
        <n v="702"/>
        <n v="759.33"/>
        <n v="756.36"/>
        <n v="238.56"/>
        <n v="281.52"/>
        <n v="492.66"/>
        <n v="2867.3999999999996"/>
        <n v="973.5"/>
        <n v="902.16"/>
        <n v="33.599999999999994"/>
        <n v="3237.48"/>
        <n v="289.22999999999996"/>
        <n v="1424.34"/>
        <n v="14.91"/>
        <n v="1053.99"/>
        <n v="916.8"/>
        <n v="2014.92"/>
        <n v="817.74"/>
        <n v="1782.27"/>
        <n v="591.75"/>
        <n v="1496.88"/>
        <n v="515.52"/>
        <n v="234.48"/>
        <n v="677.43"/>
        <n v="365.16"/>
        <n v="233.64000000000001"/>
        <n v="2409.12"/>
        <n v="1499.1000000000001"/>
        <n v="782.46"/>
        <n v="2927.0699999999997"/>
        <n v="4348.08"/>
        <n v="1696.8"/>
        <n v="2709.63"/>
        <n v="1341.3"/>
      </sharedItems>
    </cacheField>
    <cacheField name="Total Profit" numFmtId="0" formula="Amount-Cost" databaseField="0"/>
    <cacheField name="ProfitPercentage  " numFmtId="0" formula="'Total Profit'/Amount" databaseField="0"/>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Cache/pivotCacheRecords3.xml><?xml version="1.0" encoding="utf-8"?>
<pivotCacheRecords xmlns="http://schemas.openxmlformats.org/spreadsheetml/2006/main" xmlns:r="http://schemas.openxmlformats.org/officeDocument/2006/relationships" count="300">
  <r>
    <s v="Ram Mahesh"/>
    <x v="0"/>
    <x v="0"/>
    <x v="0"/>
    <n v="114"/>
    <n v="14.49"/>
    <x v="0"/>
  </r>
  <r>
    <s v="Brien Boise"/>
    <x v="1"/>
    <x v="1"/>
    <x v="1"/>
    <n v="459"/>
    <n v="8.65"/>
    <x v="1"/>
  </r>
  <r>
    <s v="Husein Augar"/>
    <x v="1"/>
    <x v="2"/>
    <x v="2"/>
    <n v="147"/>
    <n v="11.88"/>
    <x v="2"/>
  </r>
  <r>
    <s v="Carla Molina"/>
    <x v="2"/>
    <x v="3"/>
    <x v="3"/>
    <n v="288"/>
    <n v="6.47"/>
    <x v="3"/>
  </r>
  <r>
    <s v="Curtice Advani"/>
    <x v="3"/>
    <x v="4"/>
    <x v="4"/>
    <n v="414"/>
    <n v="13.15"/>
    <x v="4"/>
  </r>
  <r>
    <s v="Ram Mahesh"/>
    <x v="1"/>
    <x v="5"/>
    <x v="5"/>
    <n v="432"/>
    <n v="12.37"/>
    <x v="5"/>
  </r>
  <r>
    <s v="Curtice Advani"/>
    <x v="4"/>
    <x v="6"/>
    <x v="6"/>
    <n v="54"/>
    <n v="5.79"/>
    <x v="6"/>
  </r>
  <r>
    <s v="Brien Boise"/>
    <x v="1"/>
    <x v="7"/>
    <x v="7"/>
    <n v="210"/>
    <n v="9.77"/>
    <x v="7"/>
  </r>
  <r>
    <s v="Ches Bonnell"/>
    <x v="4"/>
    <x v="8"/>
    <x v="8"/>
    <n v="75"/>
    <n v="11.7"/>
    <x v="8"/>
  </r>
  <r>
    <s v="Gigi Bohling"/>
    <x v="0"/>
    <x v="8"/>
    <x v="9"/>
    <n v="12"/>
    <n v="11.7"/>
    <x v="9"/>
  </r>
  <r>
    <s v="Barr Faughny"/>
    <x v="3"/>
    <x v="4"/>
    <x v="10"/>
    <n v="462"/>
    <n v="13.15"/>
    <x v="10"/>
  </r>
  <r>
    <s v="Gunar Cockshoot"/>
    <x v="0"/>
    <x v="9"/>
    <x v="11"/>
    <n v="144"/>
    <n v="3.11"/>
    <x v="11"/>
  </r>
  <r>
    <s v="Husein Augar"/>
    <x v="4"/>
    <x v="10"/>
    <x v="12"/>
    <n v="120"/>
    <n v="8.7899999999999991"/>
    <x v="12"/>
  </r>
  <r>
    <s v="Barr Faughny"/>
    <x v="5"/>
    <x v="11"/>
    <x v="13"/>
    <n v="54"/>
    <n v="9.33"/>
    <x v="13"/>
  </r>
  <r>
    <s v="Gunar Cockshoot"/>
    <x v="1"/>
    <x v="4"/>
    <x v="14"/>
    <n v="234"/>
    <n v="13.15"/>
    <x v="14"/>
  </r>
  <r>
    <s v="Gunar Cockshoot"/>
    <x v="1"/>
    <x v="12"/>
    <x v="15"/>
    <n v="66"/>
    <n v="7.16"/>
    <x v="15"/>
  </r>
  <r>
    <s v="Curtice Advani"/>
    <x v="0"/>
    <x v="6"/>
    <x v="16"/>
    <n v="87"/>
    <n v="5.79"/>
    <x v="16"/>
  </r>
  <r>
    <s v="Gigi Bohling"/>
    <x v="5"/>
    <x v="13"/>
    <x v="17"/>
    <n v="339"/>
    <n v="10.62"/>
    <x v="17"/>
  </r>
  <r>
    <s v="Carla Molina"/>
    <x v="5"/>
    <x v="7"/>
    <x v="18"/>
    <n v="144"/>
    <n v="9.77"/>
    <x v="18"/>
  </r>
  <r>
    <s v="Barr Faughny"/>
    <x v="3"/>
    <x v="13"/>
    <x v="19"/>
    <n v="162"/>
    <n v="10.62"/>
    <x v="19"/>
  </r>
  <r>
    <s v="Husein Augar"/>
    <x v="5"/>
    <x v="14"/>
    <x v="20"/>
    <n v="90"/>
    <n v="6.49"/>
    <x v="20"/>
  </r>
  <r>
    <s v="Brien Boise"/>
    <x v="4"/>
    <x v="14"/>
    <x v="21"/>
    <n v="234"/>
    <n v="6.49"/>
    <x v="21"/>
  </r>
  <r>
    <s v="Oby Sorrel"/>
    <x v="4"/>
    <x v="7"/>
    <x v="22"/>
    <n v="141"/>
    <n v="9.77"/>
    <x v="22"/>
  </r>
  <r>
    <s v="Brien Boise"/>
    <x v="0"/>
    <x v="15"/>
    <x v="23"/>
    <n v="204"/>
    <n v="7.64"/>
    <x v="23"/>
  </r>
  <r>
    <s v="Carla Molina"/>
    <x v="1"/>
    <x v="16"/>
    <x v="15"/>
    <n v="186"/>
    <n v="11.73"/>
    <x v="24"/>
  </r>
  <r>
    <s v="Carla Molina"/>
    <x v="2"/>
    <x v="11"/>
    <x v="24"/>
    <n v="231"/>
    <n v="9.33"/>
    <x v="25"/>
  </r>
  <r>
    <s v="Gunar Cockshoot"/>
    <x v="3"/>
    <x v="10"/>
    <x v="25"/>
    <n v="168"/>
    <n v="8.7899999999999991"/>
    <x v="26"/>
  </r>
  <r>
    <s v="Oby Sorrel"/>
    <x v="1"/>
    <x v="13"/>
    <x v="26"/>
    <n v="195"/>
    <n v="10.62"/>
    <x v="27"/>
  </r>
  <r>
    <s v="Gigi Bohling"/>
    <x v="2"/>
    <x v="14"/>
    <x v="27"/>
    <n v="15"/>
    <n v="6.49"/>
    <x v="28"/>
  </r>
  <r>
    <s v="Oby Sorrel"/>
    <x v="0"/>
    <x v="14"/>
    <x v="28"/>
    <n v="30"/>
    <n v="6.49"/>
    <x v="29"/>
  </r>
  <r>
    <s v="Carla Molina"/>
    <x v="0"/>
    <x v="17"/>
    <x v="29"/>
    <n v="102"/>
    <n v="4.97"/>
    <x v="30"/>
  </r>
  <r>
    <s v="Barr Faughny"/>
    <x v="1"/>
    <x v="15"/>
    <x v="30"/>
    <n v="15"/>
    <n v="7.64"/>
    <x v="31"/>
  </r>
  <r>
    <s v="Brien Boise"/>
    <x v="3"/>
    <x v="0"/>
    <x v="31"/>
    <n v="183"/>
    <n v="14.49"/>
    <x v="32"/>
  </r>
  <r>
    <s v="Ram Mahesh"/>
    <x v="3"/>
    <x v="7"/>
    <x v="32"/>
    <n v="12"/>
    <n v="9.77"/>
    <x v="33"/>
  </r>
  <r>
    <s v="Carla Molina"/>
    <x v="3"/>
    <x v="8"/>
    <x v="33"/>
    <n v="72"/>
    <n v="11.7"/>
    <x v="34"/>
  </r>
  <r>
    <s v="Curtice Advani"/>
    <x v="4"/>
    <x v="18"/>
    <x v="34"/>
    <n v="282"/>
    <n v="16.73"/>
    <x v="35"/>
  </r>
  <r>
    <s v="Barr Faughny"/>
    <x v="3"/>
    <x v="19"/>
    <x v="35"/>
    <n v="144"/>
    <n v="10.38"/>
    <x v="36"/>
  </r>
  <r>
    <s v="Curtice Advani"/>
    <x v="0"/>
    <x v="10"/>
    <x v="36"/>
    <n v="405"/>
    <n v="8.7899999999999991"/>
    <x v="37"/>
  </r>
  <r>
    <s v="Ches Bonnell"/>
    <x v="5"/>
    <x v="1"/>
    <x v="37"/>
    <n v="75"/>
    <n v="8.65"/>
    <x v="38"/>
  </r>
  <r>
    <s v="Ram Mahesh"/>
    <x v="5"/>
    <x v="18"/>
    <x v="38"/>
    <n v="135"/>
    <n v="16.73"/>
    <x v="39"/>
  </r>
  <r>
    <s v="Gigi Bohling"/>
    <x v="5"/>
    <x v="18"/>
    <x v="39"/>
    <n v="21"/>
    <n v="16.73"/>
    <x v="40"/>
  </r>
  <r>
    <s v="Barr Faughny"/>
    <x v="4"/>
    <x v="14"/>
    <x v="40"/>
    <n v="153"/>
    <n v="6.49"/>
    <x v="41"/>
  </r>
  <r>
    <s v="Curtice Advani"/>
    <x v="5"/>
    <x v="16"/>
    <x v="41"/>
    <n v="15"/>
    <n v="11.73"/>
    <x v="42"/>
  </r>
  <r>
    <s v="Gunar Cockshoot"/>
    <x v="1"/>
    <x v="8"/>
    <x v="42"/>
    <n v="255"/>
    <n v="11.7"/>
    <x v="43"/>
  </r>
  <r>
    <s v="Barr Faughny"/>
    <x v="0"/>
    <x v="15"/>
    <x v="43"/>
    <n v="18"/>
    <n v="7.64"/>
    <x v="44"/>
  </r>
  <r>
    <s v="Curtice Advani"/>
    <x v="0"/>
    <x v="14"/>
    <x v="44"/>
    <n v="189"/>
    <n v="6.49"/>
    <x v="45"/>
  </r>
  <r>
    <s v="Gigi Bohling"/>
    <x v="4"/>
    <x v="1"/>
    <x v="45"/>
    <n v="21"/>
    <n v="8.65"/>
    <x v="46"/>
  </r>
  <r>
    <s v="Gunar Cockshoot"/>
    <x v="2"/>
    <x v="10"/>
    <x v="46"/>
    <n v="36"/>
    <n v="8.7899999999999991"/>
    <x v="47"/>
  </r>
  <r>
    <s v="Curtice Advani"/>
    <x v="5"/>
    <x v="12"/>
    <x v="47"/>
    <n v="75"/>
    <n v="7.16"/>
    <x v="48"/>
  </r>
  <r>
    <s v="Ram Mahesh"/>
    <x v="5"/>
    <x v="9"/>
    <x v="48"/>
    <n v="156"/>
    <n v="3.11"/>
    <x v="49"/>
  </r>
  <r>
    <s v="Gigi Bohling"/>
    <x v="2"/>
    <x v="10"/>
    <x v="49"/>
    <n v="39"/>
    <n v="8.7899999999999991"/>
    <x v="50"/>
  </r>
  <r>
    <s v="Curtice Advani"/>
    <x v="2"/>
    <x v="20"/>
    <x v="50"/>
    <n v="63"/>
    <n v="9"/>
    <x v="51"/>
  </r>
  <r>
    <s v="Barr Faughny"/>
    <x v="2"/>
    <x v="12"/>
    <x v="51"/>
    <n v="75"/>
    <n v="7.16"/>
    <x v="48"/>
  </r>
  <r>
    <s v="Barr Faughny"/>
    <x v="4"/>
    <x v="19"/>
    <x v="52"/>
    <n v="183"/>
    <n v="10.38"/>
    <x v="52"/>
  </r>
  <r>
    <s v="Carla Molina"/>
    <x v="1"/>
    <x v="11"/>
    <x v="53"/>
    <n v="69"/>
    <n v="9.33"/>
    <x v="53"/>
  </r>
  <r>
    <s v="Ram Mahesh"/>
    <x v="2"/>
    <x v="4"/>
    <x v="54"/>
    <n v="30"/>
    <n v="13.15"/>
    <x v="54"/>
  </r>
  <r>
    <s v="Carla Molina"/>
    <x v="5"/>
    <x v="9"/>
    <x v="55"/>
    <n v="39"/>
    <n v="3.11"/>
    <x v="55"/>
  </r>
  <r>
    <s v="Gunar Cockshoot"/>
    <x v="5"/>
    <x v="1"/>
    <x v="56"/>
    <n v="504"/>
    <n v="8.65"/>
    <x v="56"/>
  </r>
  <r>
    <s v="Husein Augar"/>
    <x v="0"/>
    <x v="12"/>
    <x v="57"/>
    <n v="273"/>
    <n v="7.16"/>
    <x v="57"/>
  </r>
  <r>
    <s v="Gigi Bohling"/>
    <x v="0"/>
    <x v="6"/>
    <x v="58"/>
    <n v="48"/>
    <n v="5.79"/>
    <x v="58"/>
  </r>
  <r>
    <s v="Curtice Advani"/>
    <x v="5"/>
    <x v="18"/>
    <x v="59"/>
    <n v="207"/>
    <n v="16.73"/>
    <x v="59"/>
  </r>
  <r>
    <s v="Curtice Advani"/>
    <x v="2"/>
    <x v="1"/>
    <x v="60"/>
    <n v="9"/>
    <n v="8.65"/>
    <x v="60"/>
  </r>
  <r>
    <s v="Oby Sorrel"/>
    <x v="2"/>
    <x v="14"/>
    <x v="61"/>
    <n v="261"/>
    <n v="6.49"/>
    <x v="61"/>
  </r>
  <r>
    <s v="Curtice Advani"/>
    <x v="4"/>
    <x v="10"/>
    <x v="62"/>
    <n v="6"/>
    <n v="8.7899999999999991"/>
    <x v="62"/>
  </r>
  <r>
    <s v="Brien Boise"/>
    <x v="0"/>
    <x v="16"/>
    <x v="63"/>
    <n v="30"/>
    <n v="11.73"/>
    <x v="63"/>
  </r>
  <r>
    <s v="Ches Bonnell"/>
    <x v="5"/>
    <x v="13"/>
    <x v="22"/>
    <n v="138"/>
    <n v="10.62"/>
    <x v="64"/>
  </r>
  <r>
    <s v="Ches Bonnell"/>
    <x v="0"/>
    <x v="9"/>
    <x v="64"/>
    <n v="111"/>
    <n v="3.11"/>
    <x v="65"/>
  </r>
  <r>
    <s v="Gigi Bohling"/>
    <x v="1"/>
    <x v="3"/>
    <x v="42"/>
    <n v="15"/>
    <n v="6.47"/>
    <x v="66"/>
  </r>
  <r>
    <s v="Ram Mahesh"/>
    <x v="5"/>
    <x v="15"/>
    <x v="65"/>
    <n v="162"/>
    <n v="7.64"/>
    <x v="67"/>
  </r>
  <r>
    <s v="Gigi Bohling"/>
    <x v="5"/>
    <x v="15"/>
    <x v="66"/>
    <n v="195"/>
    <n v="7.64"/>
    <x v="68"/>
  </r>
  <r>
    <s v="Oby Sorrel"/>
    <x v="4"/>
    <x v="8"/>
    <x v="67"/>
    <n v="525"/>
    <n v="11.7"/>
    <x v="69"/>
  </r>
  <r>
    <s v="Ches Bonnell"/>
    <x v="5"/>
    <x v="5"/>
    <x v="68"/>
    <n v="48"/>
    <n v="12.37"/>
    <x v="70"/>
  </r>
  <r>
    <s v="Husein Augar"/>
    <x v="5"/>
    <x v="19"/>
    <x v="69"/>
    <n v="150"/>
    <n v="10.38"/>
    <x v="71"/>
  </r>
  <r>
    <s v="Husein Augar"/>
    <x v="5"/>
    <x v="13"/>
    <x v="70"/>
    <n v="492"/>
    <n v="10.62"/>
    <x v="72"/>
  </r>
  <r>
    <s v="Gigi Bohling"/>
    <x v="5"/>
    <x v="12"/>
    <x v="71"/>
    <n v="102"/>
    <n v="7.16"/>
    <x v="73"/>
  </r>
  <r>
    <s v="Gunar Cockshoot"/>
    <x v="2"/>
    <x v="14"/>
    <x v="72"/>
    <n v="165"/>
    <n v="6.49"/>
    <x v="74"/>
  </r>
  <r>
    <s v="Carla Molina"/>
    <x v="2"/>
    <x v="19"/>
    <x v="73"/>
    <n v="309"/>
    <n v="10.38"/>
    <x v="75"/>
  </r>
  <r>
    <s v="Curtice Advani"/>
    <x v="2"/>
    <x v="9"/>
    <x v="74"/>
    <n v="156"/>
    <n v="3.11"/>
    <x v="49"/>
  </r>
  <r>
    <s v="Husein Augar"/>
    <x v="1"/>
    <x v="21"/>
    <x v="75"/>
    <n v="159"/>
    <n v="5.6"/>
    <x v="76"/>
  </r>
  <r>
    <s v="Gigi Bohling"/>
    <x v="1"/>
    <x v="16"/>
    <x v="76"/>
    <n v="201"/>
    <n v="11.73"/>
    <x v="77"/>
  </r>
  <r>
    <s v="Brien Boise"/>
    <x v="3"/>
    <x v="6"/>
    <x v="77"/>
    <n v="210"/>
    <n v="5.79"/>
    <x v="78"/>
  </r>
  <r>
    <s v="Barr Faughny"/>
    <x v="4"/>
    <x v="11"/>
    <x v="78"/>
    <n v="51"/>
    <n v="9.33"/>
    <x v="79"/>
  </r>
  <r>
    <s v="Gunar Cockshoot"/>
    <x v="2"/>
    <x v="4"/>
    <x v="47"/>
    <n v="39"/>
    <n v="13.15"/>
    <x v="80"/>
  </r>
  <r>
    <s v="Oby Sorrel"/>
    <x v="1"/>
    <x v="3"/>
    <x v="79"/>
    <n v="279"/>
    <n v="6.47"/>
    <x v="81"/>
  </r>
  <r>
    <s v="Oby Sorrel"/>
    <x v="4"/>
    <x v="11"/>
    <x v="80"/>
    <n v="123"/>
    <n v="9.33"/>
    <x v="82"/>
  </r>
  <r>
    <s v="Barr Faughny"/>
    <x v="3"/>
    <x v="18"/>
    <x v="81"/>
    <n v="81"/>
    <n v="16.73"/>
    <x v="83"/>
  </r>
  <r>
    <s v="Ram Mahesh"/>
    <x v="0"/>
    <x v="15"/>
    <x v="16"/>
    <n v="21"/>
    <n v="7.64"/>
    <x v="84"/>
  </r>
  <r>
    <s v="Gunar Cockshoot"/>
    <x v="2"/>
    <x v="19"/>
    <x v="82"/>
    <n v="162"/>
    <n v="10.38"/>
    <x v="85"/>
  </r>
  <r>
    <s v="Oby Sorrel"/>
    <x v="1"/>
    <x v="20"/>
    <x v="83"/>
    <n v="228"/>
    <n v="9"/>
    <x v="86"/>
  </r>
  <r>
    <s v="Oby Sorrel"/>
    <x v="2"/>
    <x v="12"/>
    <x v="84"/>
    <n v="342"/>
    <n v="7.16"/>
    <x v="87"/>
  </r>
  <r>
    <s v="Gigi Bohling"/>
    <x v="4"/>
    <x v="11"/>
    <x v="85"/>
    <n v="54"/>
    <n v="9.33"/>
    <x v="13"/>
  </r>
  <r>
    <s v="Carla Molina"/>
    <x v="1"/>
    <x v="19"/>
    <x v="86"/>
    <n v="216"/>
    <n v="10.38"/>
    <x v="88"/>
  </r>
  <r>
    <s v="Gunar Cockshoot"/>
    <x v="5"/>
    <x v="21"/>
    <x v="87"/>
    <n v="54"/>
    <n v="5.6"/>
    <x v="89"/>
  </r>
  <r>
    <s v="Curtice Advani"/>
    <x v="4"/>
    <x v="4"/>
    <x v="88"/>
    <n v="75"/>
    <n v="13.15"/>
    <x v="90"/>
  </r>
  <r>
    <s v="Husein Augar"/>
    <x v="0"/>
    <x v="14"/>
    <x v="89"/>
    <n v="93"/>
    <n v="6.49"/>
    <x v="91"/>
  </r>
  <r>
    <s v="Husein Augar"/>
    <x v="0"/>
    <x v="4"/>
    <x v="90"/>
    <n v="156"/>
    <n v="13.15"/>
    <x v="92"/>
  </r>
  <r>
    <s v="Husein Augar"/>
    <x v="4"/>
    <x v="9"/>
    <x v="91"/>
    <n v="9"/>
    <n v="3.11"/>
    <x v="93"/>
  </r>
  <r>
    <s v="Gunar Cockshoot"/>
    <x v="2"/>
    <x v="15"/>
    <x v="8"/>
    <n v="18"/>
    <n v="7.64"/>
    <x v="44"/>
  </r>
  <r>
    <s v="Ram Mahesh"/>
    <x v="1"/>
    <x v="1"/>
    <x v="92"/>
    <n v="234"/>
    <n v="8.65"/>
    <x v="94"/>
  </r>
  <r>
    <s v="Gunar Cockshoot"/>
    <x v="5"/>
    <x v="19"/>
    <x v="93"/>
    <n v="312"/>
    <n v="10.38"/>
    <x v="95"/>
  </r>
  <r>
    <s v="Ches Bonnell"/>
    <x v="2"/>
    <x v="15"/>
    <x v="94"/>
    <n v="300"/>
    <n v="7.64"/>
    <x v="96"/>
  </r>
  <r>
    <s v="Barr Faughny"/>
    <x v="2"/>
    <x v="18"/>
    <x v="95"/>
    <n v="519"/>
    <n v="16.73"/>
    <x v="97"/>
  </r>
  <r>
    <s v="Carla Molina"/>
    <x v="0"/>
    <x v="20"/>
    <x v="96"/>
    <n v="9"/>
    <n v="9"/>
    <x v="98"/>
  </r>
  <r>
    <s v="Gigi Bohling"/>
    <x v="1"/>
    <x v="2"/>
    <x v="97"/>
    <n v="9"/>
    <n v="11.88"/>
    <x v="99"/>
  </r>
  <r>
    <s v="Ram Mahesh"/>
    <x v="2"/>
    <x v="5"/>
    <x v="98"/>
    <n v="90"/>
    <n v="12.37"/>
    <x v="100"/>
  </r>
  <r>
    <s v="Ches Bonnell"/>
    <x v="5"/>
    <x v="4"/>
    <x v="99"/>
    <n v="96"/>
    <n v="13.15"/>
    <x v="101"/>
  </r>
  <r>
    <s v="Barr Faughny"/>
    <x v="2"/>
    <x v="10"/>
    <x v="100"/>
    <n v="21"/>
    <n v="8.7899999999999991"/>
    <x v="102"/>
  </r>
  <r>
    <s v="Ram Mahesh"/>
    <x v="5"/>
    <x v="21"/>
    <x v="101"/>
    <n v="48"/>
    <n v="5.6"/>
    <x v="103"/>
  </r>
  <r>
    <s v="Oby Sorrel"/>
    <x v="2"/>
    <x v="18"/>
    <x v="102"/>
    <n v="72"/>
    <n v="16.73"/>
    <x v="104"/>
  </r>
  <r>
    <s v="Brien Boise"/>
    <x v="1"/>
    <x v="12"/>
    <x v="103"/>
    <n v="168"/>
    <n v="7.16"/>
    <x v="105"/>
  </r>
  <r>
    <s v="Gigi Bohling"/>
    <x v="3"/>
    <x v="21"/>
    <x v="104"/>
    <n v="51"/>
    <n v="5.6"/>
    <x v="106"/>
  </r>
  <r>
    <s v="Carla Molina"/>
    <x v="2"/>
    <x v="15"/>
    <x v="105"/>
    <n v="192"/>
    <n v="7.64"/>
    <x v="107"/>
  </r>
  <r>
    <s v="Ches Bonnell"/>
    <x v="0"/>
    <x v="8"/>
    <x v="106"/>
    <n v="225"/>
    <n v="11.7"/>
    <x v="108"/>
  </r>
  <r>
    <s v="Curtice Advani"/>
    <x v="5"/>
    <x v="21"/>
    <x v="107"/>
    <n v="456"/>
    <n v="5.6"/>
    <x v="109"/>
  </r>
  <r>
    <s v="Oby Sorrel"/>
    <x v="5"/>
    <x v="4"/>
    <x v="108"/>
    <n v="93"/>
    <n v="13.15"/>
    <x v="110"/>
  </r>
  <r>
    <s v="Curtice Advani"/>
    <x v="5"/>
    <x v="2"/>
    <x v="109"/>
    <n v="48"/>
    <n v="11.88"/>
    <x v="111"/>
  </r>
  <r>
    <s v="Curtice Advani"/>
    <x v="0"/>
    <x v="3"/>
    <x v="110"/>
    <n v="102"/>
    <n v="6.47"/>
    <x v="112"/>
  </r>
  <r>
    <s v="Ches Bonnell"/>
    <x v="1"/>
    <x v="0"/>
    <x v="111"/>
    <n v="252"/>
    <n v="14.49"/>
    <x v="113"/>
  </r>
  <r>
    <s v="Barr Faughny"/>
    <x v="0"/>
    <x v="3"/>
    <x v="112"/>
    <n v="138"/>
    <n v="6.47"/>
    <x v="114"/>
  </r>
  <r>
    <s v="Ram Mahesh"/>
    <x v="4"/>
    <x v="4"/>
    <x v="113"/>
    <n v="90"/>
    <n v="13.15"/>
    <x v="115"/>
  </r>
  <r>
    <s v="Carla Molina"/>
    <x v="0"/>
    <x v="0"/>
    <x v="114"/>
    <n v="240"/>
    <n v="14.49"/>
    <x v="116"/>
  </r>
  <r>
    <s v="Ram Mahesh"/>
    <x v="4"/>
    <x v="2"/>
    <x v="115"/>
    <n v="102"/>
    <n v="11.88"/>
    <x v="117"/>
  </r>
  <r>
    <s v="Carla Molina"/>
    <x v="1"/>
    <x v="18"/>
    <x v="116"/>
    <n v="129"/>
    <n v="16.73"/>
    <x v="118"/>
  </r>
  <r>
    <s v="Brien Boise"/>
    <x v="1"/>
    <x v="18"/>
    <x v="117"/>
    <n v="300"/>
    <n v="16.73"/>
    <x v="119"/>
  </r>
  <r>
    <s v="Curtice Advani"/>
    <x v="4"/>
    <x v="5"/>
    <x v="2"/>
    <n v="135"/>
    <n v="12.37"/>
    <x v="120"/>
  </r>
  <r>
    <s v="Ches Bonnell"/>
    <x v="1"/>
    <x v="17"/>
    <x v="118"/>
    <n v="114"/>
    <n v="4.97"/>
    <x v="121"/>
  </r>
  <r>
    <s v="Ches Bonnell"/>
    <x v="1"/>
    <x v="8"/>
    <x v="119"/>
    <n v="63"/>
    <n v="11.7"/>
    <x v="122"/>
  </r>
  <r>
    <s v="Ches Bonnell"/>
    <x v="2"/>
    <x v="12"/>
    <x v="120"/>
    <n v="252"/>
    <n v="7.16"/>
    <x v="123"/>
  </r>
  <r>
    <s v="Oby Sorrel"/>
    <x v="2"/>
    <x v="1"/>
    <x v="121"/>
    <n v="303"/>
    <n v="8.65"/>
    <x v="124"/>
  </r>
  <r>
    <s v="Ches Bonnell"/>
    <x v="3"/>
    <x v="9"/>
    <x v="122"/>
    <n v="246"/>
    <n v="3.11"/>
    <x v="125"/>
  </r>
  <r>
    <s v="Brien Boise"/>
    <x v="4"/>
    <x v="7"/>
    <x v="123"/>
    <n v="84"/>
    <n v="9.77"/>
    <x v="126"/>
  </r>
  <r>
    <s v="Ches Bonnell"/>
    <x v="5"/>
    <x v="9"/>
    <x v="56"/>
    <n v="39"/>
    <n v="3.11"/>
    <x v="55"/>
  </r>
  <r>
    <s v="Gigi Bohling"/>
    <x v="2"/>
    <x v="9"/>
    <x v="47"/>
    <n v="348"/>
    <n v="3.11"/>
    <x v="127"/>
  </r>
  <r>
    <s v="Ches Bonnell"/>
    <x v="0"/>
    <x v="5"/>
    <x v="124"/>
    <n v="48"/>
    <n v="12.37"/>
    <x v="70"/>
  </r>
  <r>
    <s v="Gigi Bohling"/>
    <x v="0"/>
    <x v="7"/>
    <x v="125"/>
    <n v="75"/>
    <n v="9.77"/>
    <x v="128"/>
  </r>
  <r>
    <s v="Ches Bonnell"/>
    <x v="4"/>
    <x v="19"/>
    <x v="126"/>
    <n v="258"/>
    <n v="10.38"/>
    <x v="129"/>
  </r>
  <r>
    <s v="Curtice Advani"/>
    <x v="3"/>
    <x v="9"/>
    <x v="127"/>
    <n v="27"/>
    <n v="3.11"/>
    <x v="130"/>
  </r>
  <r>
    <s v="Brien Boise"/>
    <x v="4"/>
    <x v="1"/>
    <x v="128"/>
    <n v="213"/>
    <n v="8.65"/>
    <x v="131"/>
  </r>
  <r>
    <s v="Gigi Bohling"/>
    <x v="1"/>
    <x v="12"/>
    <x v="129"/>
    <n v="357"/>
    <n v="7.16"/>
    <x v="132"/>
  </r>
  <r>
    <s v="Husein Augar"/>
    <x v="0"/>
    <x v="2"/>
    <x v="130"/>
    <n v="207"/>
    <n v="11.88"/>
    <x v="133"/>
  </r>
  <r>
    <s v="Brien Boise"/>
    <x v="0"/>
    <x v="0"/>
    <x v="131"/>
    <n v="150"/>
    <n v="14.49"/>
    <x v="134"/>
  </r>
  <r>
    <s v="Carla Molina"/>
    <x v="2"/>
    <x v="21"/>
    <x v="75"/>
    <n v="204"/>
    <n v="5.6"/>
    <x v="135"/>
  </r>
  <r>
    <s v="Ches Bonnell"/>
    <x v="1"/>
    <x v="18"/>
    <x v="132"/>
    <n v="21"/>
    <n v="16.73"/>
    <x v="40"/>
  </r>
  <r>
    <s v="Carla Molina"/>
    <x v="5"/>
    <x v="5"/>
    <x v="133"/>
    <n v="174"/>
    <n v="12.37"/>
    <x v="136"/>
  </r>
  <r>
    <s v="Barr Faughny"/>
    <x v="0"/>
    <x v="9"/>
    <x v="134"/>
    <n v="201"/>
    <n v="3.11"/>
    <x v="137"/>
  </r>
  <r>
    <s v="Brien Boise"/>
    <x v="4"/>
    <x v="11"/>
    <x v="135"/>
    <n v="510"/>
    <n v="9.33"/>
    <x v="138"/>
  </r>
  <r>
    <s v="Curtice Advani"/>
    <x v="3"/>
    <x v="12"/>
    <x v="136"/>
    <n v="378"/>
    <n v="7.16"/>
    <x v="139"/>
  </r>
  <r>
    <s v="Husein Augar"/>
    <x v="5"/>
    <x v="20"/>
    <x v="137"/>
    <n v="27"/>
    <n v="9"/>
    <x v="140"/>
  </r>
  <r>
    <s v="Barr Faughny"/>
    <x v="3"/>
    <x v="10"/>
    <x v="138"/>
    <n v="117"/>
    <n v="8.7899999999999991"/>
    <x v="141"/>
  </r>
  <r>
    <s v="Curtice Advani"/>
    <x v="4"/>
    <x v="20"/>
    <x v="139"/>
    <n v="36"/>
    <n v="9"/>
    <x v="142"/>
  </r>
  <r>
    <s v="Brien Boise"/>
    <x v="1"/>
    <x v="5"/>
    <x v="140"/>
    <n v="126"/>
    <n v="12.37"/>
    <x v="143"/>
  </r>
  <r>
    <s v="Husein Augar"/>
    <x v="3"/>
    <x v="4"/>
    <x v="141"/>
    <n v="72"/>
    <n v="13.15"/>
    <x v="144"/>
  </r>
  <r>
    <s v="Ches Bonnell"/>
    <x v="2"/>
    <x v="7"/>
    <x v="142"/>
    <n v="42"/>
    <n v="9.77"/>
    <x v="145"/>
  </r>
  <r>
    <s v="Ram Mahesh"/>
    <x v="3"/>
    <x v="12"/>
    <x v="143"/>
    <n v="135"/>
    <n v="7.16"/>
    <x v="146"/>
  </r>
  <r>
    <s v="Ches Bonnell"/>
    <x v="5"/>
    <x v="17"/>
    <x v="144"/>
    <n v="189"/>
    <n v="4.97"/>
    <x v="147"/>
  </r>
  <r>
    <s v="Curtice Advani"/>
    <x v="0"/>
    <x v="19"/>
    <x v="145"/>
    <n v="459"/>
    <n v="10.38"/>
    <x v="148"/>
  </r>
  <r>
    <s v="Gigi Bohling"/>
    <x v="5"/>
    <x v="16"/>
    <x v="146"/>
    <n v="201"/>
    <n v="11.73"/>
    <x v="77"/>
  </r>
  <r>
    <s v="Curtice Advani"/>
    <x v="5"/>
    <x v="0"/>
    <x v="147"/>
    <n v="366"/>
    <n v="14.49"/>
    <x v="149"/>
  </r>
  <r>
    <s v="Gunar Cockshoot"/>
    <x v="0"/>
    <x v="12"/>
    <x v="148"/>
    <n v="324"/>
    <n v="7.16"/>
    <x v="150"/>
  </r>
  <r>
    <s v="Husein Augar"/>
    <x v="1"/>
    <x v="16"/>
    <x v="149"/>
    <n v="243"/>
    <n v="11.73"/>
    <x v="151"/>
  </r>
  <r>
    <s v="Barr Faughny"/>
    <x v="3"/>
    <x v="20"/>
    <x v="150"/>
    <n v="213"/>
    <n v="9"/>
    <x v="152"/>
  </r>
  <r>
    <s v="Ram Mahesh"/>
    <x v="1"/>
    <x v="0"/>
    <x v="151"/>
    <n v="447"/>
    <n v="14.49"/>
    <x v="153"/>
  </r>
  <r>
    <s v="Ram Mahesh"/>
    <x v="4"/>
    <x v="11"/>
    <x v="152"/>
    <n v="297"/>
    <n v="9.33"/>
    <x v="154"/>
  </r>
  <r>
    <s v="Ches Bonnell"/>
    <x v="1"/>
    <x v="10"/>
    <x v="153"/>
    <n v="27"/>
    <n v="8.7899999999999991"/>
    <x v="155"/>
  </r>
  <r>
    <s v="Ram Mahesh"/>
    <x v="5"/>
    <x v="14"/>
    <x v="154"/>
    <n v="75"/>
    <n v="6.49"/>
    <x v="156"/>
  </r>
  <r>
    <s v="Oby Sorrel"/>
    <x v="3"/>
    <x v="5"/>
    <x v="155"/>
    <n v="30"/>
    <n v="12.37"/>
    <x v="157"/>
  </r>
  <r>
    <s v="Ches Bonnell"/>
    <x v="2"/>
    <x v="3"/>
    <x v="12"/>
    <n v="177"/>
    <n v="6.47"/>
    <x v="158"/>
  </r>
  <r>
    <s v="Ram Mahesh"/>
    <x v="5"/>
    <x v="5"/>
    <x v="156"/>
    <n v="159"/>
    <n v="12.37"/>
    <x v="159"/>
  </r>
  <r>
    <s v="Gunar Cockshoot"/>
    <x v="1"/>
    <x v="5"/>
    <x v="135"/>
    <n v="306"/>
    <n v="12.37"/>
    <x v="160"/>
  </r>
  <r>
    <s v="Gunar Cockshoot"/>
    <x v="5"/>
    <x v="13"/>
    <x v="157"/>
    <n v="18"/>
    <n v="10.62"/>
    <x v="161"/>
  </r>
  <r>
    <s v="Ches Bonnell"/>
    <x v="1"/>
    <x v="15"/>
    <x v="158"/>
    <n v="240"/>
    <n v="7.64"/>
    <x v="162"/>
  </r>
  <r>
    <s v="Gigi Bohling"/>
    <x v="5"/>
    <x v="5"/>
    <x v="159"/>
    <n v="93"/>
    <n v="12.37"/>
    <x v="163"/>
  </r>
  <r>
    <s v="Oby Sorrel"/>
    <x v="5"/>
    <x v="21"/>
    <x v="9"/>
    <n v="9"/>
    <n v="5.6"/>
    <x v="164"/>
  </r>
  <r>
    <s v="Brien Boise"/>
    <x v="5"/>
    <x v="10"/>
    <x v="160"/>
    <n v="219"/>
    <n v="8.7899999999999991"/>
    <x v="165"/>
  </r>
  <r>
    <s v="Barr Faughny"/>
    <x v="3"/>
    <x v="7"/>
    <x v="99"/>
    <n v="141"/>
    <n v="9.77"/>
    <x v="22"/>
  </r>
  <r>
    <s v="Carla Molina"/>
    <x v="0"/>
    <x v="13"/>
    <x v="161"/>
    <n v="123"/>
    <n v="10.62"/>
    <x v="166"/>
  </r>
  <r>
    <s v="Ram Mahesh"/>
    <x v="4"/>
    <x v="17"/>
    <x v="162"/>
    <n v="51"/>
    <n v="4.97"/>
    <x v="167"/>
  </r>
  <r>
    <s v="Curtice Advani"/>
    <x v="2"/>
    <x v="2"/>
    <x v="163"/>
    <n v="120"/>
    <n v="11.88"/>
    <x v="168"/>
  </r>
  <r>
    <s v="Brien Boise"/>
    <x v="3"/>
    <x v="21"/>
    <x v="164"/>
    <n v="27"/>
    <n v="5.6"/>
    <x v="169"/>
  </r>
  <r>
    <s v="Husein Augar"/>
    <x v="2"/>
    <x v="18"/>
    <x v="165"/>
    <n v="204"/>
    <n v="16.73"/>
    <x v="170"/>
  </r>
  <r>
    <s v="Curtice Advani"/>
    <x v="4"/>
    <x v="11"/>
    <x v="61"/>
    <n v="123"/>
    <n v="9.33"/>
    <x v="82"/>
  </r>
  <r>
    <s v="Oby Sorrel"/>
    <x v="0"/>
    <x v="19"/>
    <x v="166"/>
    <n v="27"/>
    <n v="10.38"/>
    <x v="171"/>
  </r>
  <r>
    <s v="Carla Molina"/>
    <x v="0"/>
    <x v="21"/>
    <x v="167"/>
    <n v="177"/>
    <n v="5.6"/>
    <x v="172"/>
  </r>
  <r>
    <s v="Gunar Cockshoot"/>
    <x v="3"/>
    <x v="21"/>
    <x v="168"/>
    <n v="171"/>
    <n v="5.6"/>
    <x v="173"/>
  </r>
  <r>
    <s v="Oby Sorrel"/>
    <x v="5"/>
    <x v="15"/>
    <x v="169"/>
    <n v="204"/>
    <n v="7.64"/>
    <x v="23"/>
  </r>
  <r>
    <s v="Gunar Cockshoot"/>
    <x v="5"/>
    <x v="8"/>
    <x v="170"/>
    <n v="276"/>
    <n v="11.7"/>
    <x v="174"/>
  </r>
  <r>
    <s v="Brien Boise"/>
    <x v="0"/>
    <x v="21"/>
    <x v="171"/>
    <n v="45"/>
    <n v="5.6"/>
    <x v="175"/>
  </r>
  <r>
    <s v="Ram Mahesh"/>
    <x v="4"/>
    <x v="12"/>
    <x v="113"/>
    <n v="45"/>
    <n v="7.16"/>
    <x v="176"/>
  </r>
  <r>
    <s v="Curtice Advani"/>
    <x v="1"/>
    <x v="18"/>
    <x v="172"/>
    <n v="177"/>
    <n v="16.73"/>
    <x v="177"/>
  </r>
  <r>
    <s v="Gigi Bohling"/>
    <x v="2"/>
    <x v="11"/>
    <x v="173"/>
    <n v="63"/>
    <n v="9.33"/>
    <x v="178"/>
  </r>
  <r>
    <s v="Husein Augar"/>
    <x v="3"/>
    <x v="3"/>
    <x v="174"/>
    <n v="204"/>
    <n v="6.47"/>
    <x v="179"/>
  </r>
  <r>
    <s v="Brien Boise"/>
    <x v="0"/>
    <x v="7"/>
    <x v="175"/>
    <n v="195"/>
    <n v="9.77"/>
    <x v="180"/>
  </r>
  <r>
    <s v="Ches Bonnell"/>
    <x v="5"/>
    <x v="8"/>
    <x v="176"/>
    <n v="369"/>
    <n v="11.7"/>
    <x v="181"/>
  </r>
  <r>
    <s v="Gunar Cockshoot"/>
    <x v="5"/>
    <x v="4"/>
    <x v="177"/>
    <n v="42"/>
    <n v="13.15"/>
    <x v="182"/>
  </r>
  <r>
    <s v="Curtice Advani"/>
    <x v="0"/>
    <x v="0"/>
    <x v="178"/>
    <n v="81"/>
    <n v="14.49"/>
    <x v="183"/>
  </r>
  <r>
    <s v="Husein Augar"/>
    <x v="0"/>
    <x v="21"/>
    <x v="179"/>
    <n v="246"/>
    <n v="5.6"/>
    <x v="184"/>
  </r>
  <r>
    <s v="Husein Augar"/>
    <x v="5"/>
    <x v="9"/>
    <x v="180"/>
    <n v="174"/>
    <n v="3.11"/>
    <x v="185"/>
  </r>
  <r>
    <s v="Brien Boise"/>
    <x v="1"/>
    <x v="0"/>
    <x v="181"/>
    <n v="81"/>
    <n v="14.49"/>
    <x v="183"/>
  </r>
  <r>
    <s v="Ram Mahesh"/>
    <x v="1"/>
    <x v="7"/>
    <x v="182"/>
    <n v="372"/>
    <n v="9.77"/>
    <x v="186"/>
  </r>
  <r>
    <s v="Ram Mahesh"/>
    <x v="1"/>
    <x v="10"/>
    <x v="183"/>
    <n v="174"/>
    <n v="8.7899999999999991"/>
    <x v="187"/>
  </r>
  <r>
    <s v="Carla Molina"/>
    <x v="2"/>
    <x v="1"/>
    <x v="184"/>
    <n v="84"/>
    <n v="8.65"/>
    <x v="188"/>
  </r>
  <r>
    <s v="Carla Molina"/>
    <x v="5"/>
    <x v="10"/>
    <x v="185"/>
    <n v="225"/>
    <n v="8.7899999999999991"/>
    <x v="189"/>
  </r>
  <r>
    <s v="Gigi Bohling"/>
    <x v="2"/>
    <x v="0"/>
    <x v="114"/>
    <n v="105"/>
    <n v="14.49"/>
    <x v="190"/>
  </r>
  <r>
    <s v="Ram Mahesh"/>
    <x v="3"/>
    <x v="19"/>
    <x v="186"/>
    <n v="225"/>
    <n v="10.38"/>
    <x v="191"/>
  </r>
  <r>
    <s v="Barr Faughny"/>
    <x v="0"/>
    <x v="8"/>
    <x v="187"/>
    <n v="54"/>
    <n v="11.7"/>
    <x v="192"/>
  </r>
  <r>
    <s v="Ches Bonnell"/>
    <x v="0"/>
    <x v="21"/>
    <x v="188"/>
    <n v="0"/>
    <n v="5.6"/>
    <x v="193"/>
  </r>
  <r>
    <s v="Gigi Bohling"/>
    <x v="3"/>
    <x v="17"/>
    <x v="65"/>
    <n v="171"/>
    <n v="4.97"/>
    <x v="194"/>
  </r>
  <r>
    <s v="Husein Augar"/>
    <x v="5"/>
    <x v="10"/>
    <x v="62"/>
    <n v="189"/>
    <n v="8.7899999999999991"/>
    <x v="195"/>
  </r>
  <r>
    <s v="Ches Bonnell"/>
    <x v="4"/>
    <x v="3"/>
    <x v="189"/>
    <n v="270"/>
    <n v="6.47"/>
    <x v="196"/>
  </r>
  <r>
    <s v="Curtice Advani"/>
    <x v="3"/>
    <x v="0"/>
    <x v="190"/>
    <n v="63"/>
    <n v="14.49"/>
    <x v="197"/>
  </r>
  <r>
    <s v="Carla Molina"/>
    <x v="4"/>
    <x v="4"/>
    <x v="191"/>
    <n v="21"/>
    <n v="13.15"/>
    <x v="198"/>
  </r>
  <r>
    <s v="Ches Bonnell"/>
    <x v="0"/>
    <x v="7"/>
    <x v="192"/>
    <n v="207"/>
    <n v="9.77"/>
    <x v="199"/>
  </r>
  <r>
    <s v="Husein Augar"/>
    <x v="0"/>
    <x v="13"/>
    <x v="193"/>
    <n v="96"/>
    <n v="10.62"/>
    <x v="200"/>
  </r>
  <r>
    <s v="Gigi Bohling"/>
    <x v="3"/>
    <x v="7"/>
    <x v="194"/>
    <n v="81"/>
    <n v="9.77"/>
    <x v="201"/>
  </r>
  <r>
    <s v="Husein Augar"/>
    <x v="3"/>
    <x v="17"/>
    <x v="195"/>
    <n v="306"/>
    <n v="4.97"/>
    <x v="202"/>
  </r>
  <r>
    <s v="Oby Sorrel"/>
    <x v="3"/>
    <x v="20"/>
    <x v="196"/>
    <n v="279"/>
    <n v="9"/>
    <x v="203"/>
  </r>
  <r>
    <s v="Barr Faughny"/>
    <x v="4"/>
    <x v="2"/>
    <x v="197"/>
    <n v="3"/>
    <n v="11.88"/>
    <x v="204"/>
  </r>
  <r>
    <s v="Ches Bonnell"/>
    <x v="3"/>
    <x v="18"/>
    <x v="198"/>
    <n v="198"/>
    <n v="16.73"/>
    <x v="205"/>
  </r>
  <r>
    <s v="Gigi Bohling"/>
    <x v="3"/>
    <x v="3"/>
    <x v="199"/>
    <n v="249"/>
    <n v="6.47"/>
    <x v="206"/>
  </r>
  <r>
    <s v="Curtice Advani"/>
    <x v="5"/>
    <x v="10"/>
    <x v="200"/>
    <n v="75"/>
    <n v="8.7899999999999991"/>
    <x v="207"/>
  </r>
  <r>
    <s v="Husein Augar"/>
    <x v="2"/>
    <x v="1"/>
    <x v="201"/>
    <n v="189"/>
    <n v="8.65"/>
    <x v="208"/>
  </r>
  <r>
    <s v="Ches Bonnell"/>
    <x v="2"/>
    <x v="1"/>
    <x v="202"/>
    <n v="87"/>
    <n v="8.65"/>
    <x v="209"/>
  </r>
  <r>
    <s v="Carla Molina"/>
    <x v="2"/>
    <x v="0"/>
    <x v="60"/>
    <n v="174"/>
    <n v="14.49"/>
    <x v="210"/>
  </r>
  <r>
    <s v="Barr Faughny"/>
    <x v="3"/>
    <x v="16"/>
    <x v="203"/>
    <n v="36"/>
    <n v="11.73"/>
    <x v="211"/>
  </r>
  <r>
    <s v="Husein Augar"/>
    <x v="4"/>
    <x v="17"/>
    <x v="204"/>
    <n v="60"/>
    <n v="4.97"/>
    <x v="212"/>
  </r>
  <r>
    <s v="Gunar Cockshoot"/>
    <x v="1"/>
    <x v="14"/>
    <x v="103"/>
    <n v="78"/>
    <n v="6.49"/>
    <x v="213"/>
  </r>
  <r>
    <s v="Husein Augar"/>
    <x v="2"/>
    <x v="0"/>
    <x v="205"/>
    <n v="57"/>
    <n v="14.49"/>
    <x v="214"/>
  </r>
  <r>
    <s v="Husein Augar"/>
    <x v="0"/>
    <x v="19"/>
    <x v="206"/>
    <n v="45"/>
    <n v="10.38"/>
    <x v="215"/>
  </r>
  <r>
    <s v="Carla Molina"/>
    <x v="4"/>
    <x v="7"/>
    <x v="207"/>
    <n v="3"/>
    <n v="9.77"/>
    <x v="216"/>
  </r>
  <r>
    <s v="Oby Sorrel"/>
    <x v="1"/>
    <x v="16"/>
    <x v="208"/>
    <n v="6"/>
    <n v="11.73"/>
    <x v="217"/>
  </r>
  <r>
    <s v="Gigi Bohling"/>
    <x v="0"/>
    <x v="4"/>
    <x v="209"/>
    <n v="21"/>
    <n v="13.15"/>
    <x v="198"/>
  </r>
  <r>
    <s v="Gigi Bohling"/>
    <x v="2"/>
    <x v="3"/>
    <x v="210"/>
    <n v="3"/>
    <n v="6.47"/>
    <x v="218"/>
  </r>
  <r>
    <s v="Brien Boise"/>
    <x v="5"/>
    <x v="6"/>
    <x v="211"/>
    <n v="288"/>
    <n v="5.79"/>
    <x v="219"/>
  </r>
  <r>
    <s v="Curtice Advani"/>
    <x v="2"/>
    <x v="11"/>
    <x v="212"/>
    <n v="30"/>
    <n v="9.33"/>
    <x v="220"/>
  </r>
  <r>
    <s v="Ram Mahesh"/>
    <x v="4"/>
    <x v="21"/>
    <x v="213"/>
    <n v="87"/>
    <n v="5.6"/>
    <x v="221"/>
  </r>
  <r>
    <s v="Ram Mahesh"/>
    <x v="3"/>
    <x v="18"/>
    <x v="214"/>
    <n v="30"/>
    <n v="16.73"/>
    <x v="222"/>
  </r>
  <r>
    <s v="Gigi Bohling"/>
    <x v="4"/>
    <x v="15"/>
    <x v="215"/>
    <n v="168"/>
    <n v="7.64"/>
    <x v="223"/>
  </r>
  <r>
    <s v="Ram Mahesh"/>
    <x v="2"/>
    <x v="18"/>
    <x v="216"/>
    <n v="306"/>
    <n v="16.73"/>
    <x v="224"/>
  </r>
  <r>
    <s v="Curtice Advani"/>
    <x v="1"/>
    <x v="2"/>
    <x v="217"/>
    <n v="402"/>
    <n v="11.88"/>
    <x v="225"/>
  </r>
  <r>
    <s v="Gunar Cockshoot"/>
    <x v="0"/>
    <x v="19"/>
    <x v="218"/>
    <n v="327"/>
    <n v="10.38"/>
    <x v="226"/>
  </r>
  <r>
    <s v="Ram Mahesh"/>
    <x v="0"/>
    <x v="18"/>
    <x v="219"/>
    <n v="93"/>
    <n v="16.73"/>
    <x v="227"/>
  </r>
  <r>
    <s v="Oby Sorrel"/>
    <x v="1"/>
    <x v="8"/>
    <x v="220"/>
    <n v="96"/>
    <n v="11.7"/>
    <x v="228"/>
  </r>
  <r>
    <s v="Brien Boise"/>
    <x v="3"/>
    <x v="3"/>
    <x v="221"/>
    <n v="27"/>
    <n v="6.47"/>
    <x v="229"/>
  </r>
  <r>
    <s v="Husein Augar"/>
    <x v="4"/>
    <x v="21"/>
    <x v="222"/>
    <n v="99"/>
    <n v="5.6"/>
    <x v="230"/>
  </r>
  <r>
    <s v="Husein Augar"/>
    <x v="4"/>
    <x v="5"/>
    <x v="223"/>
    <n v="87"/>
    <n v="12.37"/>
    <x v="231"/>
  </r>
  <r>
    <s v="Oby Sorrel"/>
    <x v="0"/>
    <x v="20"/>
    <x v="224"/>
    <n v="288"/>
    <n v="9"/>
    <x v="232"/>
  </r>
  <r>
    <s v="Brien Boise"/>
    <x v="1"/>
    <x v="13"/>
    <x v="225"/>
    <n v="363"/>
    <n v="10.62"/>
    <x v="233"/>
  </r>
  <r>
    <s v="Oby Sorrel"/>
    <x v="5"/>
    <x v="9"/>
    <x v="226"/>
    <n v="87"/>
    <n v="3.11"/>
    <x v="234"/>
  </r>
  <r>
    <s v="Curtice Advani"/>
    <x v="5"/>
    <x v="9"/>
    <x v="227"/>
    <n v="150"/>
    <n v="3.11"/>
    <x v="235"/>
  </r>
  <r>
    <s v="Barr Faughny"/>
    <x v="1"/>
    <x v="9"/>
    <x v="228"/>
    <n v="303"/>
    <n v="3.11"/>
    <x v="236"/>
  </r>
  <r>
    <s v="Ches Bonnell"/>
    <x v="1"/>
    <x v="19"/>
    <x v="229"/>
    <n v="288"/>
    <n v="10.38"/>
    <x v="237"/>
  </r>
  <r>
    <s v="Oby Sorrel"/>
    <x v="2"/>
    <x v="11"/>
    <x v="230"/>
    <n v="75"/>
    <n v="9.33"/>
    <x v="238"/>
  </r>
  <r>
    <s v="Ram Mahesh"/>
    <x v="4"/>
    <x v="6"/>
    <x v="231"/>
    <n v="39"/>
    <n v="5.79"/>
    <x v="239"/>
  </r>
  <r>
    <s v="Curtice Advani"/>
    <x v="5"/>
    <x v="1"/>
    <x v="232"/>
    <n v="123"/>
    <n v="8.65"/>
    <x v="240"/>
  </r>
  <r>
    <s v="Ram Mahesh"/>
    <x v="2"/>
    <x v="2"/>
    <x v="233"/>
    <n v="36"/>
    <n v="11.88"/>
    <x v="241"/>
  </r>
  <r>
    <s v="Gigi Bohling"/>
    <x v="5"/>
    <x v="7"/>
    <x v="171"/>
    <n v="237"/>
    <n v="9.77"/>
    <x v="242"/>
  </r>
  <r>
    <s v="Ram Mahesh"/>
    <x v="2"/>
    <x v="11"/>
    <x v="234"/>
    <n v="201"/>
    <n v="9.33"/>
    <x v="243"/>
  </r>
  <r>
    <s v="Barr Faughny"/>
    <x v="2"/>
    <x v="9"/>
    <x v="235"/>
    <n v="48"/>
    <n v="3.11"/>
    <x v="244"/>
  </r>
  <r>
    <s v="Gigi Bohling"/>
    <x v="1"/>
    <x v="7"/>
    <x v="236"/>
    <n v="84"/>
    <n v="9.77"/>
    <x v="126"/>
  </r>
  <r>
    <s v="Brien Boise"/>
    <x v="0"/>
    <x v="20"/>
    <x v="237"/>
    <n v="87"/>
    <n v="9"/>
    <x v="245"/>
  </r>
  <r>
    <s v="Ches Bonnell"/>
    <x v="4"/>
    <x v="0"/>
    <x v="238"/>
    <n v="312"/>
    <n v="14.49"/>
    <x v="246"/>
  </r>
  <r>
    <s v="Gunar Cockshoot"/>
    <x v="3"/>
    <x v="19"/>
    <x v="159"/>
    <n v="102"/>
    <n v="10.38"/>
    <x v="247"/>
  </r>
  <r>
    <s v="Brien Boise"/>
    <x v="4"/>
    <x v="20"/>
    <x v="239"/>
    <n v="78"/>
    <n v="9"/>
    <x v="248"/>
  </r>
  <r>
    <s v="Gunar Cockshoot"/>
    <x v="5"/>
    <x v="14"/>
    <x v="240"/>
    <n v="117"/>
    <n v="6.49"/>
    <x v="249"/>
  </r>
  <r>
    <s v="Carla Molina"/>
    <x v="1"/>
    <x v="15"/>
    <x v="213"/>
    <n v="99"/>
    <n v="7.64"/>
    <x v="250"/>
  </r>
  <r>
    <s v="Ram Mahesh"/>
    <x v="1"/>
    <x v="17"/>
    <x v="190"/>
    <n v="48"/>
    <n v="4.97"/>
    <x v="251"/>
  </r>
  <r>
    <s v="Ches Bonnell"/>
    <x v="5"/>
    <x v="16"/>
    <x v="241"/>
    <n v="24"/>
    <n v="11.73"/>
    <x v="252"/>
  </r>
  <r>
    <s v="Ram Mahesh"/>
    <x v="3"/>
    <x v="16"/>
    <x v="242"/>
    <n v="42"/>
    <n v="11.73"/>
    <x v="253"/>
  </r>
  <r>
    <s v="Curtice Advani"/>
    <x v="1"/>
    <x v="13"/>
    <x v="243"/>
    <n v="270"/>
    <n v="10.62"/>
    <x v="254"/>
  </r>
  <r>
    <s v="Brien Boise"/>
    <x v="2"/>
    <x v="14"/>
    <x v="48"/>
    <n v="150"/>
    <n v="6.49"/>
    <x v="255"/>
  </r>
  <r>
    <s v="Barr Faughny"/>
    <x v="0"/>
    <x v="16"/>
    <x v="244"/>
    <n v="42"/>
    <n v="11.73"/>
    <x v="253"/>
  </r>
  <r>
    <s v="Ram Mahesh"/>
    <x v="1"/>
    <x v="12"/>
    <x v="245"/>
    <n v="126"/>
    <n v="7.16"/>
    <x v="256"/>
  </r>
  <r>
    <s v="Curtice Advani"/>
    <x v="0"/>
    <x v="21"/>
    <x v="246"/>
    <n v="6"/>
    <n v="5.6"/>
    <x v="257"/>
  </r>
  <r>
    <s v="Gunar Cockshoot"/>
    <x v="1"/>
    <x v="16"/>
    <x v="121"/>
    <n v="276"/>
    <n v="11.73"/>
    <x v="258"/>
  </r>
  <r>
    <s v="Gunar Cockshoot"/>
    <x v="5"/>
    <x v="9"/>
    <x v="206"/>
    <n v="93"/>
    <n v="3.11"/>
    <x v="259"/>
  </r>
  <r>
    <s v="Barr Faughny"/>
    <x v="2"/>
    <x v="6"/>
    <x v="247"/>
    <n v="246"/>
    <n v="5.79"/>
    <x v="260"/>
  </r>
  <r>
    <s v="Curtice Advani"/>
    <x v="3"/>
    <x v="17"/>
    <x v="248"/>
    <n v="3"/>
    <n v="4.97"/>
    <x v="261"/>
  </r>
  <r>
    <s v="Brien Boise"/>
    <x v="4"/>
    <x v="18"/>
    <x v="249"/>
    <n v="63"/>
    <n v="16.73"/>
    <x v="262"/>
  </r>
  <r>
    <s v="Gigi Bohling"/>
    <x v="1"/>
    <x v="6"/>
    <x v="117"/>
    <n v="246"/>
    <n v="5.79"/>
    <x v="260"/>
  </r>
  <r>
    <s v="Barr Faughny"/>
    <x v="5"/>
    <x v="15"/>
    <x v="250"/>
    <n v="120"/>
    <n v="7.64"/>
    <x v="263"/>
  </r>
  <r>
    <s v="Barr Faughny"/>
    <x v="4"/>
    <x v="6"/>
    <x v="251"/>
    <n v="348"/>
    <n v="5.79"/>
    <x v="264"/>
  </r>
  <r>
    <s v="Carla Molina"/>
    <x v="5"/>
    <x v="14"/>
    <x v="252"/>
    <n v="126"/>
    <n v="6.49"/>
    <x v="265"/>
  </r>
  <r>
    <s v="Curtice Advani"/>
    <x v="1"/>
    <x v="0"/>
    <x v="253"/>
    <n v="123"/>
    <n v="14.49"/>
    <x v="266"/>
  </r>
  <r>
    <s v="Gigi Bohling"/>
    <x v="4"/>
    <x v="4"/>
    <x v="254"/>
    <n v="45"/>
    <n v="13.15"/>
    <x v="267"/>
  </r>
  <r>
    <s v="Oby Sorrel"/>
    <x v="4"/>
    <x v="2"/>
    <x v="255"/>
    <n v="126"/>
    <n v="11.88"/>
    <x v="268"/>
  </r>
  <r>
    <s v="Ram Mahesh"/>
    <x v="0"/>
    <x v="12"/>
    <x v="256"/>
    <n v="72"/>
    <n v="7.16"/>
    <x v="269"/>
  </r>
  <r>
    <s v="Curtice Advani"/>
    <x v="2"/>
    <x v="12"/>
    <x v="257"/>
    <n v="135"/>
    <n v="7.16"/>
    <x v="146"/>
  </r>
  <r>
    <s v="Oby Sorrel"/>
    <x v="5"/>
    <x v="7"/>
    <x v="258"/>
    <n v="24"/>
    <n v="9.77"/>
    <x v="270"/>
  </r>
  <r>
    <s v="Ches Bonnell"/>
    <x v="2"/>
    <x v="6"/>
    <x v="259"/>
    <n v="117"/>
    <n v="5.79"/>
    <x v="271"/>
  </r>
  <r>
    <s v="Gunar Cockshoot"/>
    <x v="3"/>
    <x v="12"/>
    <x v="260"/>
    <n v="51"/>
    <n v="7.16"/>
    <x v="272"/>
  </r>
  <r>
    <s v="Barr Faughny"/>
    <x v="3"/>
    <x v="14"/>
    <x v="261"/>
    <n v="36"/>
    <n v="6.49"/>
    <x v="273"/>
  </r>
  <r>
    <s v="Husein Augar"/>
    <x v="1"/>
    <x v="18"/>
    <x v="262"/>
    <n v="144"/>
    <n v="16.73"/>
    <x v="274"/>
  </r>
  <r>
    <s v="Husein Augar"/>
    <x v="2"/>
    <x v="4"/>
    <x v="263"/>
    <n v="114"/>
    <n v="13.15"/>
    <x v="275"/>
  </r>
  <r>
    <s v="Ches Bonnell"/>
    <x v="0"/>
    <x v="0"/>
    <x v="264"/>
    <n v="54"/>
    <n v="14.49"/>
    <x v="276"/>
  </r>
  <r>
    <s v="Ches Bonnell"/>
    <x v="0"/>
    <x v="10"/>
    <x v="64"/>
    <n v="333"/>
    <n v="8.7899999999999991"/>
    <x v="277"/>
  </r>
  <r>
    <s v="Gunar Cockshoot"/>
    <x v="0"/>
    <x v="2"/>
    <x v="62"/>
    <n v="366"/>
    <n v="11.88"/>
    <x v="278"/>
  </r>
  <r>
    <s v="Gunar Cockshoot"/>
    <x v="4"/>
    <x v="21"/>
    <x v="265"/>
    <n v="303"/>
    <n v="5.6"/>
    <x v="279"/>
  </r>
  <r>
    <s v="Barr Faughny"/>
    <x v="3"/>
    <x v="5"/>
    <x v="65"/>
    <n v="126"/>
    <n v="12.37"/>
    <x v="143"/>
  </r>
  <r>
    <s v="Carla Molina"/>
    <x v="0"/>
    <x v="16"/>
    <x v="266"/>
    <n v="231"/>
    <n v="11.73"/>
    <x v="280"/>
  </r>
  <r>
    <s v="Husein Augar"/>
    <x v="4"/>
    <x v="4"/>
    <x v="267"/>
    <n v="102"/>
    <n v="13.15"/>
    <x v="2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
  <location ref="C7:F13" firstHeaderRow="0" firstDataRow="1" firstDataCol="1"/>
  <pivotFields count="6">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dragToRow="0" dragToCol="0" dragToPage="0" showAll="0" defaultSubtota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7:J13" firstHeaderRow="1" firstDataRow="1" firstDataCol="1"/>
  <pivotFields count="6">
    <pivotField showAll="0"/>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numFmtId="3" showAll="0"/>
    <pivotField dataField="1" dragToRow="0" dragToCol="0" dragToPage="0" showAll="0" defaultSubtotal="0"/>
  </pivotFields>
  <rowFields count="1">
    <field x="2"/>
  </rowFields>
  <rowItems count="6">
    <i>
      <x v="18"/>
    </i>
    <i>
      <x v="17"/>
    </i>
    <i>
      <x v="2"/>
    </i>
    <i>
      <x v="6"/>
    </i>
    <i>
      <x v="4"/>
    </i>
    <i t="grand">
      <x/>
    </i>
  </rowItems>
  <colItems count="1">
    <i/>
  </colItems>
  <dataFields count="1">
    <dataField name="Sales per Units" fld="5" baseField="2" baseItem="0" numFmtId="4"/>
  </dataFields>
  <formats count="6">
    <format dxfId="123">
      <pivotArea type="all" dataOnly="0" outline="0" fieldPosition="0"/>
    </format>
    <format dxfId="122">
      <pivotArea outline="0" collapsedLevelsAreSubtotals="1" fieldPosition="0"/>
    </format>
    <format dxfId="121">
      <pivotArea field="2" type="button" dataOnly="0" labelOnly="1" outline="0" axis="axisRow" fieldPosition="0"/>
    </format>
    <format dxfId="120">
      <pivotArea dataOnly="0" labelOnly="1" outline="0" axis="axisValues" fieldPosition="0"/>
    </format>
    <format dxfId="119">
      <pivotArea dataOnly="0" labelOnly="1" fieldPosition="0">
        <references count="1">
          <reference field="2" count="5">
            <x v="2"/>
            <x v="4"/>
            <x v="6"/>
            <x v="17"/>
            <x v="18"/>
          </reference>
        </references>
      </pivotArea>
    </format>
    <format dxfId="118">
      <pivotArea dataOnly="0" labelOnly="1" grandRow="1" outline="0" fieldPosition="0"/>
    </format>
  </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B7:E30" firstHeaderRow="0" firstDataRow="1" firstDataCol="1"/>
  <pivotFields count="6">
    <pivotField showAll="0"/>
    <pivotField showAll="0"/>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pivotField dataField="1" numFmtId="3" showAll="0"/>
    <pivotField dataField="1" dragToRow="0" dragToCol="0" dragToPage="0" showAll="0" defaultSubtotal="0"/>
  </pivotFields>
  <rowFields count="1">
    <field x="2"/>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3">
    <i>
      <x/>
    </i>
    <i i="1">
      <x v="1"/>
    </i>
    <i i="2">
      <x v="2"/>
    </i>
  </colItems>
  <dataFields count="3">
    <dataField name="Sum of Amount" fld="3" baseField="0" baseItem="0"/>
    <dataField name="Sum of Units" fld="4" baseField="0" baseItem="0"/>
    <dataField name="Sales per Units" fld="5" baseField="2" baseItem="0" numFmtId="4"/>
  </dataFields>
  <formats count="6">
    <format dxfId="69">
      <pivotArea type="all" dataOnly="0" outline="0" fieldPosition="0"/>
    </format>
    <format dxfId="70">
      <pivotArea outline="0" collapsedLevelsAreSubtotals="1" fieldPosition="0"/>
    </format>
    <format dxfId="71">
      <pivotArea field="2" type="button" dataOnly="0" labelOnly="1" outline="0" axis="axisRow" fieldPosition="0"/>
    </format>
    <format dxfId="72">
      <pivotArea dataOnly="0" labelOnly="1" fieldPosition="0">
        <references count="1">
          <reference field="2" count="0"/>
        </references>
      </pivotArea>
    </format>
    <format dxfId="73">
      <pivotArea dataOnly="0" labelOnly="1" grandRow="1" outline="0" fieldPosition="0"/>
    </format>
    <format dxfId="74">
      <pivotArea dataOnly="0" labelOnly="1" outline="0" fieldPosition="0">
        <references count="1">
          <reference field="4294967294" count="3">
            <x v="0"/>
            <x v="1"/>
            <x v="2"/>
          </reference>
        </references>
      </pivotArea>
    </format>
  </formats>
  <chartFormats count="3">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2"/>
          </reference>
        </references>
      </pivotArea>
    </chartFormat>
  </chartFormats>
  <pivotTableStyleInfo name="PivotStyleMedium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6:K19" firstHeaderRow="1" firstDataRow="1" firstDataCol="1"/>
  <pivotFields count="5">
    <pivotField axis="axisRow" showAll="0" measureFilter="1" sortType="a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4"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6:C73" firstHeaderRow="1"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67">
    <i>
      <x/>
    </i>
    <i r="1">
      <x v="5"/>
    </i>
    <i r="1">
      <x v="7"/>
    </i>
    <i r="1">
      <x v="9"/>
    </i>
    <i r="1">
      <x/>
    </i>
    <i r="1">
      <x v="3"/>
    </i>
    <i r="1">
      <x v="4"/>
    </i>
    <i r="1">
      <x v="1"/>
    </i>
    <i r="1">
      <x v="8"/>
    </i>
    <i r="1">
      <x v="6"/>
    </i>
    <i r="1">
      <x v="2"/>
    </i>
    <i>
      <x v="1"/>
    </i>
    <i r="1">
      <x v="5"/>
    </i>
    <i r="1">
      <x v="2"/>
    </i>
    <i r="1">
      <x v="4"/>
    </i>
    <i r="1">
      <x v="7"/>
    </i>
    <i r="1">
      <x/>
    </i>
    <i r="1">
      <x v="9"/>
    </i>
    <i r="1">
      <x v="3"/>
    </i>
    <i r="1">
      <x v="6"/>
    </i>
    <i r="1">
      <x v="8"/>
    </i>
    <i r="1">
      <x v="1"/>
    </i>
    <i>
      <x v="2"/>
    </i>
    <i r="1">
      <x v="5"/>
    </i>
    <i r="1">
      <x v="7"/>
    </i>
    <i r="1">
      <x v="6"/>
    </i>
    <i r="1">
      <x v="4"/>
    </i>
    <i r="1">
      <x v="3"/>
    </i>
    <i r="1">
      <x v="9"/>
    </i>
    <i r="1">
      <x v="8"/>
    </i>
    <i r="1">
      <x v="2"/>
    </i>
    <i r="1">
      <x/>
    </i>
    <i r="1">
      <x v="1"/>
    </i>
    <i>
      <x v="3"/>
    </i>
    <i r="1">
      <x v="3"/>
    </i>
    <i r="1">
      <x v="4"/>
    </i>
    <i r="1">
      <x/>
    </i>
    <i r="1">
      <x v="9"/>
    </i>
    <i r="1">
      <x v="7"/>
    </i>
    <i r="1">
      <x v="1"/>
    </i>
    <i r="1">
      <x v="2"/>
    </i>
    <i r="1">
      <x v="6"/>
    </i>
    <i r="1">
      <x v="5"/>
    </i>
    <i r="1">
      <x v="8"/>
    </i>
    <i>
      <x v="4"/>
    </i>
    <i r="1">
      <x/>
    </i>
    <i r="1">
      <x v="1"/>
    </i>
    <i r="1">
      <x v="9"/>
    </i>
    <i r="1">
      <x v="8"/>
    </i>
    <i r="1">
      <x v="5"/>
    </i>
    <i r="1">
      <x v="4"/>
    </i>
    <i r="1">
      <x v="6"/>
    </i>
    <i r="1">
      <x v="7"/>
    </i>
    <i r="1">
      <x v="3"/>
    </i>
    <i r="1">
      <x v="2"/>
    </i>
    <i>
      <x v="5"/>
    </i>
    <i r="1">
      <x v="9"/>
    </i>
    <i r="1">
      <x v="3"/>
    </i>
    <i r="1">
      <x v="5"/>
    </i>
    <i r="1">
      <x v="1"/>
    </i>
    <i r="1">
      <x v="6"/>
    </i>
    <i r="1">
      <x v="2"/>
    </i>
    <i r="1">
      <x v="8"/>
    </i>
    <i r="1">
      <x v="7"/>
    </i>
    <i r="1">
      <x v="4"/>
    </i>
    <i r="1">
      <x/>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6:G19"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5"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B6:E29" firstHeaderRow="0" firstDataRow="1" firstDataCol="1"/>
  <pivotFields count="9">
    <pivotField showAll="0"/>
    <pivotField showAll="0">
      <items count="7">
        <item x="4"/>
        <item x="2"/>
        <item x="5"/>
        <item x="0"/>
        <item x="3"/>
        <item x="1"/>
        <item t="default"/>
      </items>
    </pivotField>
    <pivotField axis="axisRow" showAll="0">
      <items count="23">
        <item x="8"/>
        <item x="0"/>
        <item x="17"/>
        <item x="15"/>
        <item x="7"/>
        <item x="2"/>
        <item x="21"/>
        <item x="19"/>
        <item x="1"/>
        <item x="3"/>
        <item x="9"/>
        <item x="14"/>
        <item x="12"/>
        <item x="11"/>
        <item x="10"/>
        <item x="13"/>
        <item x="18"/>
        <item x="5"/>
        <item x="16"/>
        <item x="6"/>
        <item x="20"/>
        <item x="4"/>
        <item t="default"/>
      </items>
    </pivotField>
    <pivotField dataField="1"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numFmtId="1" showAll="0"/>
    <pivotField numFmtId="2" showAll="0"/>
    <pivotField dataField="1" numFmtId="166" showAll="0">
      <items count="283">
        <item x="193"/>
        <item x="261"/>
        <item x="218"/>
        <item x="93"/>
        <item x="216"/>
        <item x="257"/>
        <item x="204"/>
        <item x="164"/>
        <item x="62"/>
        <item x="217"/>
        <item x="60"/>
        <item x="98"/>
        <item x="130"/>
        <item x="66"/>
        <item x="28"/>
        <item x="99"/>
        <item x="31"/>
        <item x="33"/>
        <item x="55"/>
        <item x="44"/>
        <item x="9"/>
        <item x="244"/>
        <item x="169"/>
        <item x="84"/>
        <item x="229"/>
        <item x="42"/>
        <item x="46"/>
        <item x="102"/>
        <item x="161"/>
        <item x="29"/>
        <item x="239"/>
        <item x="273"/>
        <item x="270"/>
        <item x="155"/>
        <item x="251"/>
        <item x="140"/>
        <item x="175"/>
        <item x="167"/>
        <item x="103"/>
        <item x="234"/>
        <item x="198"/>
        <item x="58"/>
        <item x="220"/>
        <item x="171"/>
        <item x="252"/>
        <item x="106"/>
        <item x="259"/>
        <item x="212"/>
        <item x="89"/>
        <item x="6"/>
        <item x="47"/>
        <item x="176"/>
        <item x="142"/>
        <item x="50"/>
        <item x="65"/>
        <item x="40"/>
        <item x="63"/>
        <item x="272"/>
        <item x="157"/>
        <item x="54"/>
        <item x="145"/>
        <item x="211"/>
        <item x="241"/>
        <item x="11"/>
        <item x="235"/>
        <item x="215"/>
        <item x="15"/>
        <item x="79"/>
        <item x="49"/>
        <item x="156"/>
        <item x="221"/>
        <item x="253"/>
        <item x="222"/>
        <item x="16"/>
        <item x="13"/>
        <item x="213"/>
        <item x="30"/>
        <item x="80"/>
        <item x="269"/>
        <item x="48"/>
        <item x="185"/>
        <item x="182"/>
        <item x="230"/>
        <item x="121"/>
        <item x="51"/>
        <item x="111"/>
        <item x="20"/>
        <item x="178"/>
        <item x="267"/>
        <item x="70"/>
        <item x="91"/>
        <item x="137"/>
        <item x="192"/>
        <item x="53"/>
        <item x="38"/>
        <item x="207"/>
        <item x="112"/>
        <item x="271"/>
        <item x="238"/>
        <item x="248"/>
        <item x="188"/>
        <item x="73"/>
        <item x="128"/>
        <item x="122"/>
        <item x="209"/>
        <item x="250"/>
        <item x="249"/>
        <item x="125"/>
        <item x="276"/>
        <item x="245"/>
        <item x="201"/>
        <item x="265"/>
        <item x="126"/>
        <item x="214"/>
        <item x="34"/>
        <item x="194"/>
        <item x="8"/>
        <item x="76"/>
        <item x="114"/>
        <item x="256"/>
        <item x="197"/>
        <item x="263"/>
        <item x="147"/>
        <item x="236"/>
        <item x="144"/>
        <item x="173"/>
        <item x="146"/>
        <item x="255"/>
        <item x="90"/>
        <item x="172"/>
        <item x="41"/>
        <item x="200"/>
        <item x="141"/>
        <item x="262"/>
        <item x="12"/>
        <item x="247"/>
        <item x="240"/>
        <item x="74"/>
        <item x="231"/>
        <item x="127"/>
        <item x="100"/>
        <item x="228"/>
        <item x="135"/>
        <item x="158"/>
        <item x="82"/>
        <item x="163"/>
        <item x="183"/>
        <item x="115"/>
        <item x="105"/>
        <item x="104"/>
        <item x="117"/>
        <item x="78"/>
        <item x="110"/>
        <item x="45"/>
        <item x="67"/>
        <item x="101"/>
        <item x="223"/>
        <item x="166"/>
        <item x="179"/>
        <item x="281"/>
        <item x="83"/>
        <item x="22"/>
        <item x="184"/>
        <item x="18"/>
        <item x="260"/>
        <item x="168"/>
        <item x="64"/>
        <item x="107"/>
        <item x="26"/>
        <item x="68"/>
        <item x="36"/>
        <item x="268"/>
        <item x="275"/>
        <item x="21"/>
        <item x="202"/>
        <item x="190"/>
        <item x="187"/>
        <item x="227"/>
        <item x="71"/>
        <item x="23"/>
        <item x="143"/>
        <item x="206"/>
        <item x="208"/>
        <item x="0"/>
        <item x="195"/>
        <item x="219"/>
        <item x="120"/>
        <item x="85"/>
        <item x="61"/>
        <item x="279"/>
        <item x="19"/>
        <item x="2"/>
        <item x="196"/>
        <item x="266"/>
        <item x="123"/>
        <item x="81"/>
        <item x="162"/>
        <item x="131"/>
        <item x="3"/>
        <item x="243"/>
        <item x="52"/>
        <item x="180"/>
        <item x="152"/>
        <item x="165"/>
        <item x="57"/>
        <item x="159"/>
        <item x="189"/>
        <item x="264"/>
        <item x="199"/>
        <item x="94"/>
        <item x="92"/>
        <item x="7"/>
        <item x="86"/>
        <item x="27"/>
        <item x="136"/>
        <item x="25"/>
        <item x="118"/>
        <item x="134"/>
        <item x="24"/>
        <item x="88"/>
        <item x="39"/>
        <item x="96"/>
        <item x="242"/>
        <item x="150"/>
        <item x="191"/>
        <item x="77"/>
        <item x="274"/>
        <item x="87"/>
        <item x="133"/>
        <item x="203"/>
        <item x="210"/>
        <item x="109"/>
        <item x="132"/>
        <item x="232"/>
        <item x="124"/>
        <item x="108"/>
        <item x="32"/>
        <item x="129"/>
        <item x="139"/>
        <item x="280"/>
        <item x="154"/>
        <item x="151"/>
        <item x="254"/>
        <item x="277"/>
        <item x="177"/>
        <item x="43"/>
        <item x="237"/>
        <item x="14"/>
        <item x="75"/>
        <item x="174"/>
        <item x="258"/>
        <item x="95"/>
        <item x="205"/>
        <item x="226"/>
        <item x="170"/>
        <item x="59"/>
        <item x="116"/>
        <item x="37"/>
        <item x="17"/>
        <item x="186"/>
        <item x="113"/>
        <item x="160"/>
        <item x="233"/>
        <item x="1"/>
        <item x="181"/>
        <item x="278"/>
        <item x="56"/>
        <item x="246"/>
        <item x="35"/>
        <item x="138"/>
        <item x="148"/>
        <item x="225"/>
        <item x="119"/>
        <item x="224"/>
        <item x="72"/>
        <item x="149"/>
        <item x="5"/>
        <item x="4"/>
        <item x="10"/>
        <item x="69"/>
        <item x="153"/>
        <item x="97"/>
        <item t="default"/>
      </items>
    </pivotField>
    <pivotField dataField="1" dragToRow="0" dragToCol="0" dragToPage="0" showAll="0" defaultSubtotal="0"/>
    <pivotField dragToRow="0" dragToCol="0" dragToPage="0" showAll="0" defaultSubtota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Total Profit" fld="7" baseField="0" baseItem="0"/>
    <dataField name="Sum of Cost" fld="6" baseField="0" baseItem="0"/>
    <dataField name="Sum of Amount" fld="3" baseField="0" baseItem="0"/>
  </dataFields>
  <formats count="2">
    <format dxfId="34">
      <pivotArea collapsedLevelsAreSubtotals="1" fieldPosition="0">
        <references count="2">
          <reference field="4294967294" count="1" selected="0">
            <x v="0"/>
          </reference>
          <reference field="2" count="0"/>
        </references>
      </pivotArea>
    </format>
    <format dxfId="35">
      <pivotArea outline="0" collapsedLevelsAreSubtotals="1" fieldPosition="0"/>
    </format>
  </formats>
  <chartFormats count="9">
    <chartFormat chart="13"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1"/>
          </reference>
        </references>
      </pivotArea>
    </chartFormat>
    <chartFormat chart="13" format="3"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2"/>
          </reference>
        </references>
      </pivotArea>
    </chartFormat>
    <chartFormat chart="13" format="4" series="1">
      <pivotArea type="data" outline="0" fieldPosition="0">
        <references count="1">
          <reference field="4294967294" count="1" selected="0">
            <x v="2"/>
          </reference>
        </references>
      </pivotArea>
    </chartFormat>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28"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7"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13:G36" firstHeaderRow="0" firstDataRow="1" firstDataCol="1"/>
  <pivotFields count="9">
    <pivotField showAll="0"/>
    <pivotField showAll="0">
      <items count="7">
        <item x="4"/>
        <item x="2"/>
        <item x="5"/>
        <item x="0"/>
        <item x="3"/>
        <item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7" showAll="0"/>
    <pivotField dataField="1" numFmtId="1" showAll="0"/>
    <pivotField numFmtId="2" showAll="0"/>
    <pivotField numFmtId="167" showAll="0"/>
    <pivotField dataField="1" dragToRow="0" dragToCol="0" dragToPage="0" showAll="0" defaultSubtotal="0"/>
    <pivotField dataField="1" dragToRow="0" dragToCol="0" dragToPage="0" showAll="0" defaultSubtotal="0"/>
  </pivotFields>
  <rowFields count="1">
    <field x="2"/>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3" baseField="0" baseItem="0" numFmtId="167"/>
    <dataField name="Sum of Units" fld="4" baseField="0" baseItem="0"/>
    <dataField name="Sum of Total Profit" fld="7" baseField="0" baseItem="0" numFmtId="167"/>
    <dataField name="Sum of ProfitPercentage  " fld="8" baseField="0" baseItem="0" numFmtId="10"/>
  </dataFields>
  <formats count="5">
    <format dxfId="103">
      <pivotArea outline="0" collapsedLevelsAreSubtotals="1" fieldPosition="0">
        <references count="1">
          <reference field="4294967294" count="1" selected="0">
            <x v="0"/>
          </reference>
        </references>
      </pivotArea>
    </format>
    <format dxfId="102">
      <pivotArea dataOnly="0" labelOnly="1" outline="0" fieldPosition="0">
        <references count="1">
          <reference field="4294967294" count="1">
            <x v="0"/>
          </reference>
        </references>
      </pivotArea>
    </format>
    <format dxfId="101">
      <pivotArea outline="0" collapsedLevelsAreSubtotals="1" fieldPosition="0">
        <references count="1">
          <reference field="4294967294" count="1" selected="0">
            <x v="3"/>
          </reference>
        </references>
      </pivotArea>
    </format>
    <format dxfId="100">
      <pivotArea dataOnly="0" labelOnly="1" outline="0" fieldPosition="0">
        <references count="1">
          <reference field="4294967294" count="1">
            <x v="3"/>
          </reference>
        </references>
      </pivotArea>
    </format>
    <format dxfId="99">
      <pivotArea collapsedLevelsAreSubtotals="1" fieldPosition="0">
        <references count="2">
          <reference field="4294967294" count="1" selected="0">
            <x v="3"/>
          </reference>
          <reference field="2" count="0"/>
        </references>
      </pivotArea>
    </format>
  </formats>
  <conditionalFormats count="1">
    <conditionalFormat priority="1">
      <pivotAreas count="1">
        <pivotArea type="data" collapsedLevelsAreSubtotals="1" fieldPosition="0">
          <references count="2">
            <reference field="4294967294" count="1" selected="0">
              <x v="3"/>
            </reference>
            <reference field="2"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6" name="PivotTable5"/>
  </pivotTables>
  <data>
    <tabular pivotCacheId="2">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Geography">
  <pivotTables>
    <pivotTable tabId="13" name="PivotTable15"/>
  </pivotTables>
  <data>
    <tabular pivotCacheId="3">
      <items count="6">
        <i x="4" s="1"/>
        <i x="2"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Geography">
  <pivotTables>
    <pivotTable tabId="16" name="PivotTable17"/>
  </pivotTables>
  <data>
    <tabular pivotCacheId="3">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rowHeight="234950"/>
</slicers>
</file>

<file path=xl/tables/table1.xml><?xml version="1.0" encoding="utf-8"?>
<table xmlns="http://schemas.openxmlformats.org/spreadsheetml/2006/main" id="1" name="products" displayName="products" ref="M11:N33" totalsRowShown="0">
  <autoFilter ref="M11:N33"/>
  <tableColumns count="2">
    <tableColumn id="1" name="Product"/>
    <tableColumn id="2" name="Cost per unit" dataDxfId="130"/>
  </tableColumns>
  <tableStyleInfo name="TableStyleMedium2" showFirstColumn="0" showLastColumn="0" showRowStripes="1" showColumnStripes="0"/>
</table>
</file>

<file path=xl/tables/table2.xml><?xml version="1.0" encoding="utf-8"?>
<table xmlns="http://schemas.openxmlformats.org/spreadsheetml/2006/main" id="2" name="Data" displayName="Data" ref="C11:G311" totalsRowShown="0" headerRowDxfId="129">
  <autoFilter ref="C11:G311"/>
  <tableColumns count="5">
    <tableColumn id="1" name="Sales Person"/>
    <tableColumn id="2" name="Geography"/>
    <tableColumn id="3" name="Product"/>
    <tableColumn id="4" name="Aaamount" dataDxfId="128"/>
    <tableColumn id="5" name="Units" dataDxfId="127"/>
  </tableColumns>
  <tableStyleInfo name="TableStyleMedium2" showFirstColumn="0" showLastColumn="0" showRowStripes="1" showColumnStripes="0"/>
</table>
</file>

<file path=xl/tables/table3.xml><?xml version="1.0" encoding="utf-8"?>
<table xmlns="http://schemas.openxmlformats.org/spreadsheetml/2006/main" id="3" name="Data4" displayName="Data4" ref="C4:G304" totalsRowShown="0" headerRowDxfId="126">
  <autoFilter ref="C4:G304"/>
  <sortState ref="C5:G304">
    <sortCondition descending="1" ref="G4:G304"/>
  </sortState>
  <tableColumns count="5">
    <tableColumn id="1" name="Sales Person"/>
    <tableColumn id="2" name="Geography"/>
    <tableColumn id="3" name="Product"/>
    <tableColumn id="4" name="Amount" dataDxfId="125"/>
    <tableColumn id="5" name="Units" dataDxfId="124"/>
  </tableColumns>
  <tableStyleInfo name="TableStyleMedium2" showFirstColumn="0" showLastColumn="0" showRowStripes="1" showColumnStripes="0"/>
</table>
</file>

<file path=xl/tables/table4.xml><?xml version="1.0" encoding="utf-8"?>
<table xmlns="http://schemas.openxmlformats.org/spreadsheetml/2006/main" id="4" name="Data5" displayName="Data5" ref="S8:W308" totalsRowShown="0" headerRowDxfId="117">
  <autoFilter ref="S8:W308"/>
  <tableColumns count="5">
    <tableColumn id="1" name="Sales Person"/>
    <tableColumn id="2" name="Geography"/>
    <tableColumn id="3" name="Product"/>
    <tableColumn id="4" name="Amount" dataDxfId="116"/>
    <tableColumn id="5" name="Units" dataDxfId="115"/>
  </tableColumns>
  <tableStyleInfo name="TableStyleMedium2" showFirstColumn="0" showLastColumn="0" showRowStripes="1" showColumnStripes="0"/>
</table>
</file>

<file path=xl/tables/table5.xml><?xml version="1.0" encoding="utf-8"?>
<table xmlns="http://schemas.openxmlformats.org/spreadsheetml/2006/main" id="7" name="products8" displayName="products8" ref="A7:B29" totalsRowShown="0">
  <autoFilter ref="A7:B29"/>
  <tableColumns count="2">
    <tableColumn id="1" name="Product"/>
    <tableColumn id="2" name="Cost per unit" dataDxfId="114"/>
  </tableColumns>
  <tableStyleInfo name="TableStyleMedium2" showFirstColumn="0" showLastColumn="0" showRowStripes="1" showColumnStripes="0"/>
</table>
</file>

<file path=xl/tables/table6.xml><?xml version="1.0" encoding="utf-8"?>
<table xmlns="http://schemas.openxmlformats.org/spreadsheetml/2006/main" id="8" name="Dataa" displayName="Dataa" ref="D7:K307" totalsRowShown="0" headerRowDxfId="113" dataDxfId="112">
  <autoFilter ref="D7:K307"/>
  <tableColumns count="8">
    <tableColumn id="1" name="Sales Person" dataDxfId="111"/>
    <tableColumn id="2" name="Geography" dataDxfId="110"/>
    <tableColumn id="3" name="Product" dataDxfId="109"/>
    <tableColumn id="8" name="Amount" dataDxfId="108"/>
    <tableColumn id="9" name="Units" dataDxfId="107"/>
    <tableColumn id="10" name="Cost per unit" dataDxfId="106">
      <calculatedColumnFormula>VLOOKUP(F8,$A$8:$B$30,2,0)</calculatedColumnFormula>
    </tableColumn>
    <tableColumn id="11" name="Cost" dataDxfId="105">
      <calculatedColumnFormula>Dataa[[#This Row],[Cost per unit]]*Dataa[[#This Row],[Units]]</calculatedColumnFormula>
    </tableColumn>
    <tableColumn id="12" name="Profit" dataDxfId="104">
      <calculatedColumnFormula>SUM(Dataa[[#This Row],[Amount]]-Dataa[[#This Row],[Cost]])</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7.xml"/><Relationship Id="rId4" Type="http://schemas.microsoft.com/office/2007/relationships/slicer" Target="../slicers/slicer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8.xml"/><Relationship Id="rId4" Type="http://schemas.microsoft.com/office/2007/relationships/slicer" Target="../slicers/slicer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N658"/>
  <sheetViews>
    <sheetView topLeftCell="C7" workbookViewId="0">
      <selection activeCell="M13" sqref="M13:N1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8" width="11.6640625" customWidth="1"/>
    <col min="10" max="10" width="3.88671875" customWidth="1"/>
    <col min="11" max="11" width="53.88671875" customWidth="1"/>
    <col min="25" max="25" width="21.88671875" bestFit="1" customWidth="1"/>
    <col min="26" max="26" width="14.44140625" customWidth="1"/>
    <col min="31" max="31" width="21.88671875" customWidth="1"/>
  </cols>
  <sheetData>
    <row r="11" spans="3:14" x14ac:dyDescent="0.3">
      <c r="C11" s="1" t="s">
        <v>0</v>
      </c>
      <c r="D11" s="1" t="s">
        <v>1</v>
      </c>
      <c r="E11" s="1" t="s">
        <v>2</v>
      </c>
      <c r="F11" s="2" t="s">
        <v>3</v>
      </c>
      <c r="G11" s="2" t="s">
        <v>4</v>
      </c>
      <c r="H11" s="2"/>
      <c r="J11" s="3" t="s">
        <v>5</v>
      </c>
      <c r="K11" s="4"/>
      <c r="M11" t="s">
        <v>2</v>
      </c>
      <c r="N11" t="s">
        <v>6</v>
      </c>
    </row>
    <row r="12" spans="3:14" x14ac:dyDescent="0.3">
      <c r="C12" t="s">
        <v>7</v>
      </c>
      <c r="D12" t="s">
        <v>8</v>
      </c>
      <c r="E12" t="s">
        <v>9</v>
      </c>
      <c r="F12" s="5">
        <v>1624</v>
      </c>
      <c r="G12" s="6">
        <v>114</v>
      </c>
      <c r="H12" s="6"/>
      <c r="J12" s="7">
        <v>1</v>
      </c>
      <c r="K12" s="8" t="s">
        <v>10</v>
      </c>
      <c r="M12" t="s">
        <v>11</v>
      </c>
      <c r="N12" s="9">
        <v>9.33</v>
      </c>
    </row>
    <row r="13" spans="3:14" x14ac:dyDescent="0.3">
      <c r="C13" t="s">
        <v>12</v>
      </c>
      <c r="D13" t="s">
        <v>13</v>
      </c>
      <c r="E13" t="s">
        <v>14</v>
      </c>
      <c r="F13" s="5">
        <v>6706</v>
      </c>
      <c r="G13" s="6">
        <v>459</v>
      </c>
      <c r="H13" s="6"/>
      <c r="J13" s="7">
        <v>2</v>
      </c>
      <c r="K13" s="8" t="s">
        <v>15</v>
      </c>
      <c r="M13" t="s">
        <v>16</v>
      </c>
      <c r="N13" s="9">
        <v>11.7</v>
      </c>
    </row>
    <row r="14" spans="3:14" x14ac:dyDescent="0.3">
      <c r="C14" t="s">
        <v>17</v>
      </c>
      <c r="D14" t="s">
        <v>13</v>
      </c>
      <c r="E14" t="s">
        <v>18</v>
      </c>
      <c r="F14" s="5">
        <v>959</v>
      </c>
      <c r="G14" s="6">
        <v>147</v>
      </c>
      <c r="H14" s="6"/>
      <c r="J14" s="7">
        <v>3</v>
      </c>
      <c r="K14" s="8" t="s">
        <v>19</v>
      </c>
      <c r="M14" t="s">
        <v>18</v>
      </c>
      <c r="N14" s="9">
        <v>11.88</v>
      </c>
    </row>
    <row r="15" spans="3:14" x14ac:dyDescent="0.3">
      <c r="C15" t="s">
        <v>20</v>
      </c>
      <c r="D15" t="s">
        <v>21</v>
      </c>
      <c r="E15" t="s">
        <v>22</v>
      </c>
      <c r="F15" s="5">
        <v>9632</v>
      </c>
      <c r="G15" s="6">
        <v>288</v>
      </c>
      <c r="H15" s="6"/>
      <c r="J15" s="7">
        <v>4</v>
      </c>
      <c r="K15" s="8" t="s">
        <v>23</v>
      </c>
      <c r="M15" t="s">
        <v>24</v>
      </c>
      <c r="N15" s="9">
        <v>11.73</v>
      </c>
    </row>
    <row r="16" spans="3:14" x14ac:dyDescent="0.3">
      <c r="C16" t="s">
        <v>25</v>
      </c>
      <c r="D16" t="s">
        <v>26</v>
      </c>
      <c r="E16" t="s">
        <v>27</v>
      </c>
      <c r="F16" s="5">
        <v>2100</v>
      </c>
      <c r="G16" s="6">
        <v>414</v>
      </c>
      <c r="H16" s="6"/>
      <c r="J16" s="7">
        <v>5</v>
      </c>
      <c r="K16" s="8" t="s">
        <v>28</v>
      </c>
      <c r="M16" t="s">
        <v>29</v>
      </c>
      <c r="N16" s="9">
        <v>8.7899999999999991</v>
      </c>
    </row>
    <row r="17" spans="3:14" x14ac:dyDescent="0.3">
      <c r="C17" t="s">
        <v>7</v>
      </c>
      <c r="D17" t="s">
        <v>13</v>
      </c>
      <c r="E17" t="s">
        <v>30</v>
      </c>
      <c r="F17" s="5">
        <v>8869</v>
      </c>
      <c r="G17" s="6">
        <v>432</v>
      </c>
      <c r="H17" s="6"/>
      <c r="J17" s="7">
        <v>6</v>
      </c>
      <c r="K17" s="8" t="s">
        <v>31</v>
      </c>
      <c r="M17" t="s">
        <v>32</v>
      </c>
      <c r="N17" s="9">
        <v>3.11</v>
      </c>
    </row>
    <row r="18" spans="3:14" x14ac:dyDescent="0.3">
      <c r="C18" t="s">
        <v>25</v>
      </c>
      <c r="D18" t="s">
        <v>33</v>
      </c>
      <c r="E18" t="s">
        <v>34</v>
      </c>
      <c r="F18" s="5">
        <v>2681</v>
      </c>
      <c r="G18" s="6">
        <v>54</v>
      </c>
      <c r="H18" s="6"/>
      <c r="J18" s="7">
        <v>7</v>
      </c>
      <c r="K18" s="8" t="s">
        <v>35</v>
      </c>
      <c r="M18" t="s">
        <v>22</v>
      </c>
      <c r="N18" s="9">
        <v>6.47</v>
      </c>
    </row>
    <row r="19" spans="3:14" x14ac:dyDescent="0.3">
      <c r="C19" t="s">
        <v>12</v>
      </c>
      <c r="D19" t="s">
        <v>13</v>
      </c>
      <c r="E19" t="s">
        <v>36</v>
      </c>
      <c r="F19" s="5">
        <v>5012</v>
      </c>
      <c r="G19" s="6">
        <v>210</v>
      </c>
      <c r="H19" s="6"/>
      <c r="J19" s="7">
        <v>8</v>
      </c>
      <c r="K19" s="8" t="s">
        <v>37</v>
      </c>
      <c r="M19" t="s">
        <v>38</v>
      </c>
      <c r="N19" s="9">
        <v>7.64</v>
      </c>
    </row>
    <row r="20" spans="3:14" x14ac:dyDescent="0.3">
      <c r="C20" t="s">
        <v>39</v>
      </c>
      <c r="D20" t="s">
        <v>33</v>
      </c>
      <c r="E20" t="s">
        <v>16</v>
      </c>
      <c r="F20" s="5">
        <v>1281</v>
      </c>
      <c r="G20" s="6">
        <v>75</v>
      </c>
      <c r="H20" s="6"/>
      <c r="J20" s="7">
        <v>9</v>
      </c>
      <c r="K20" s="8" t="s">
        <v>40</v>
      </c>
      <c r="M20" t="s">
        <v>41</v>
      </c>
      <c r="N20" s="9">
        <v>10.62</v>
      </c>
    </row>
    <row r="21" spans="3:14" x14ac:dyDescent="0.3">
      <c r="C21" t="s">
        <v>42</v>
      </c>
      <c r="D21" t="s">
        <v>8</v>
      </c>
      <c r="E21" t="s">
        <v>16</v>
      </c>
      <c r="F21" s="5">
        <v>4991</v>
      </c>
      <c r="G21" s="6">
        <v>12</v>
      </c>
      <c r="H21" s="6"/>
      <c r="J21" s="7">
        <v>10</v>
      </c>
      <c r="K21" s="8" t="s">
        <v>43</v>
      </c>
      <c r="M21" t="s">
        <v>44</v>
      </c>
      <c r="N21" s="9">
        <v>9</v>
      </c>
    </row>
    <row r="22" spans="3:14" x14ac:dyDescent="0.3">
      <c r="C22" t="s">
        <v>45</v>
      </c>
      <c r="D22" t="s">
        <v>26</v>
      </c>
      <c r="E22" t="s">
        <v>27</v>
      </c>
      <c r="F22" s="5">
        <v>1785</v>
      </c>
      <c r="G22" s="6">
        <v>462</v>
      </c>
      <c r="H22" s="6"/>
      <c r="M22" t="s">
        <v>36</v>
      </c>
      <c r="N22" s="9">
        <v>9.77</v>
      </c>
    </row>
    <row r="23" spans="3:14" x14ac:dyDescent="0.3">
      <c r="C23" t="s">
        <v>46</v>
      </c>
      <c r="D23" t="s">
        <v>8</v>
      </c>
      <c r="E23" t="s">
        <v>32</v>
      </c>
      <c r="F23" s="5">
        <v>3983</v>
      </c>
      <c r="G23" s="6">
        <v>144</v>
      </c>
      <c r="H23" s="6"/>
      <c r="M23" t="s">
        <v>47</v>
      </c>
      <c r="N23" s="9">
        <v>6.49</v>
      </c>
    </row>
    <row r="24" spans="3:14" x14ac:dyDescent="0.3">
      <c r="C24" t="s">
        <v>17</v>
      </c>
      <c r="D24" t="s">
        <v>33</v>
      </c>
      <c r="E24" t="s">
        <v>29</v>
      </c>
      <c r="F24" s="5">
        <v>2646</v>
      </c>
      <c r="G24" s="6">
        <v>120</v>
      </c>
      <c r="H24" s="6"/>
      <c r="M24" t="s">
        <v>48</v>
      </c>
      <c r="N24" s="9">
        <v>4.97</v>
      </c>
    </row>
    <row r="25" spans="3:14" x14ac:dyDescent="0.3">
      <c r="C25" t="s">
        <v>45</v>
      </c>
      <c r="D25" t="s">
        <v>49</v>
      </c>
      <c r="E25" t="s">
        <v>11</v>
      </c>
      <c r="F25" s="5">
        <v>252</v>
      </c>
      <c r="G25" s="6">
        <v>54</v>
      </c>
      <c r="H25" s="6"/>
      <c r="M25" t="s">
        <v>27</v>
      </c>
      <c r="N25" s="9">
        <v>13.15</v>
      </c>
    </row>
    <row r="26" spans="3:14" x14ac:dyDescent="0.3">
      <c r="C26" t="s">
        <v>46</v>
      </c>
      <c r="D26" t="s">
        <v>13</v>
      </c>
      <c r="E26" t="s">
        <v>27</v>
      </c>
      <c r="F26" s="5">
        <v>2464</v>
      </c>
      <c r="G26" s="6">
        <v>234</v>
      </c>
      <c r="H26" s="6"/>
      <c r="M26" t="s">
        <v>50</v>
      </c>
      <c r="N26" s="9">
        <v>5.6</v>
      </c>
    </row>
    <row r="27" spans="3:14" x14ac:dyDescent="0.3">
      <c r="C27" t="s">
        <v>46</v>
      </c>
      <c r="D27" t="s">
        <v>13</v>
      </c>
      <c r="E27" t="s">
        <v>51</v>
      </c>
      <c r="F27" s="5">
        <v>2114</v>
      </c>
      <c r="G27" s="6">
        <v>66</v>
      </c>
      <c r="H27" s="6"/>
      <c r="M27" t="s">
        <v>52</v>
      </c>
      <c r="N27" s="9">
        <v>16.73</v>
      </c>
    </row>
    <row r="28" spans="3:14" x14ac:dyDescent="0.3">
      <c r="C28" t="s">
        <v>25</v>
      </c>
      <c r="D28" t="s">
        <v>8</v>
      </c>
      <c r="E28" t="s">
        <v>34</v>
      </c>
      <c r="F28" s="5">
        <v>7693</v>
      </c>
      <c r="G28" s="6">
        <v>87</v>
      </c>
      <c r="H28" s="6"/>
      <c r="M28" t="s">
        <v>53</v>
      </c>
      <c r="N28" s="9">
        <v>10.38</v>
      </c>
    </row>
    <row r="29" spans="3:14" x14ac:dyDescent="0.3">
      <c r="C29" t="s">
        <v>42</v>
      </c>
      <c r="D29" t="s">
        <v>49</v>
      </c>
      <c r="E29" t="s">
        <v>41</v>
      </c>
      <c r="F29" s="5">
        <v>15610</v>
      </c>
      <c r="G29" s="6">
        <v>339</v>
      </c>
      <c r="H29" s="6"/>
      <c r="M29" t="s">
        <v>51</v>
      </c>
      <c r="N29" s="9">
        <v>7.16</v>
      </c>
    </row>
    <row r="30" spans="3:14" x14ac:dyDescent="0.3">
      <c r="C30" t="s">
        <v>20</v>
      </c>
      <c r="D30" t="s">
        <v>49</v>
      </c>
      <c r="E30" t="s">
        <v>36</v>
      </c>
      <c r="F30" s="5">
        <v>336</v>
      </c>
      <c r="G30" s="6">
        <v>144</v>
      </c>
      <c r="H30" s="6"/>
      <c r="M30" t="s">
        <v>9</v>
      </c>
      <c r="N30" s="9">
        <v>14.49</v>
      </c>
    </row>
    <row r="31" spans="3:14" x14ac:dyDescent="0.3">
      <c r="C31" t="s">
        <v>45</v>
      </c>
      <c r="D31" t="s">
        <v>26</v>
      </c>
      <c r="E31" t="s">
        <v>41</v>
      </c>
      <c r="F31" s="5">
        <v>9443</v>
      </c>
      <c r="G31" s="6">
        <v>162</v>
      </c>
      <c r="H31" s="6"/>
      <c r="M31" t="s">
        <v>34</v>
      </c>
      <c r="N31" s="9">
        <v>5.79</v>
      </c>
    </row>
    <row r="32" spans="3:14" x14ac:dyDescent="0.3">
      <c r="C32" t="s">
        <v>17</v>
      </c>
      <c r="D32" t="s">
        <v>49</v>
      </c>
      <c r="E32" t="s">
        <v>47</v>
      </c>
      <c r="F32" s="5">
        <v>8155</v>
      </c>
      <c r="G32" s="6">
        <v>90</v>
      </c>
      <c r="H32" s="6"/>
      <c r="M32" t="s">
        <v>14</v>
      </c>
      <c r="N32" s="9">
        <v>8.65</v>
      </c>
    </row>
    <row r="33" spans="3:14" x14ac:dyDescent="0.3">
      <c r="C33" t="s">
        <v>12</v>
      </c>
      <c r="D33" t="s">
        <v>33</v>
      </c>
      <c r="E33" t="s">
        <v>47</v>
      </c>
      <c r="F33" s="5">
        <v>1701</v>
      </c>
      <c r="G33" s="6">
        <v>234</v>
      </c>
      <c r="H33" s="6"/>
      <c r="M33" t="s">
        <v>30</v>
      </c>
      <c r="N33" s="9">
        <v>12.37</v>
      </c>
    </row>
    <row r="34" spans="3:14" x14ac:dyDescent="0.3">
      <c r="C34" t="s">
        <v>54</v>
      </c>
      <c r="D34" t="s">
        <v>33</v>
      </c>
      <c r="E34" t="s">
        <v>36</v>
      </c>
      <c r="F34" s="5">
        <v>2205</v>
      </c>
      <c r="G34" s="6">
        <v>141</v>
      </c>
      <c r="H34" s="6"/>
    </row>
    <row r="35" spans="3:14" x14ac:dyDescent="0.3">
      <c r="C35" t="s">
        <v>12</v>
      </c>
      <c r="D35" t="s">
        <v>8</v>
      </c>
      <c r="E35" t="s">
        <v>38</v>
      </c>
      <c r="F35" s="5">
        <v>1771</v>
      </c>
      <c r="G35" s="6">
        <v>204</v>
      </c>
      <c r="H35" s="6"/>
    </row>
    <row r="36" spans="3:14" x14ac:dyDescent="0.3">
      <c r="C36" t="s">
        <v>20</v>
      </c>
      <c r="D36" t="s">
        <v>13</v>
      </c>
      <c r="E36" t="s">
        <v>24</v>
      </c>
      <c r="F36" s="5">
        <v>2114</v>
      </c>
      <c r="G36" s="6">
        <v>186</v>
      </c>
      <c r="H36" s="6"/>
    </row>
    <row r="37" spans="3:14" x14ac:dyDescent="0.3">
      <c r="C37" t="s">
        <v>20</v>
      </c>
      <c r="D37" t="s">
        <v>21</v>
      </c>
      <c r="E37" t="s">
        <v>11</v>
      </c>
      <c r="F37" s="5">
        <v>10311</v>
      </c>
      <c r="G37" s="6">
        <v>231</v>
      </c>
      <c r="H37" s="6"/>
    </row>
    <row r="38" spans="3:14" x14ac:dyDescent="0.3">
      <c r="C38" t="s">
        <v>46</v>
      </c>
      <c r="D38" t="s">
        <v>26</v>
      </c>
      <c r="E38" t="s">
        <v>29</v>
      </c>
      <c r="F38" s="5">
        <v>21</v>
      </c>
      <c r="G38" s="6">
        <v>168</v>
      </c>
      <c r="H38" s="6"/>
    </row>
    <row r="39" spans="3:14" x14ac:dyDescent="0.3">
      <c r="C39" t="s">
        <v>54</v>
      </c>
      <c r="D39" t="s">
        <v>13</v>
      </c>
      <c r="E39" t="s">
        <v>41</v>
      </c>
      <c r="F39" s="5">
        <v>1974</v>
      </c>
      <c r="G39" s="6">
        <v>195</v>
      </c>
      <c r="H39" s="6"/>
    </row>
    <row r="40" spans="3:14" x14ac:dyDescent="0.3">
      <c r="C40" t="s">
        <v>42</v>
      </c>
      <c r="D40" t="s">
        <v>21</v>
      </c>
      <c r="E40" t="s">
        <v>47</v>
      </c>
      <c r="F40" s="5">
        <v>6314</v>
      </c>
      <c r="G40" s="6">
        <v>15</v>
      </c>
      <c r="H40" s="6"/>
    </row>
    <row r="41" spans="3:14" x14ac:dyDescent="0.3">
      <c r="C41" t="s">
        <v>54</v>
      </c>
      <c r="D41" t="s">
        <v>8</v>
      </c>
      <c r="E41" t="s">
        <v>47</v>
      </c>
      <c r="F41" s="5">
        <v>4683</v>
      </c>
      <c r="G41" s="6">
        <v>30</v>
      </c>
      <c r="H41" s="6"/>
    </row>
    <row r="42" spans="3:14" x14ac:dyDescent="0.3">
      <c r="C42" t="s">
        <v>20</v>
      </c>
      <c r="D42" t="s">
        <v>8</v>
      </c>
      <c r="E42" t="s">
        <v>48</v>
      </c>
      <c r="F42" s="5">
        <v>6398</v>
      </c>
      <c r="G42" s="6">
        <v>102</v>
      </c>
      <c r="H42" s="6"/>
    </row>
    <row r="43" spans="3:14" x14ac:dyDescent="0.3">
      <c r="C43" t="s">
        <v>45</v>
      </c>
      <c r="D43" t="s">
        <v>13</v>
      </c>
      <c r="E43" t="s">
        <v>38</v>
      </c>
      <c r="F43" s="5">
        <v>553</v>
      </c>
      <c r="G43" s="6">
        <v>15</v>
      </c>
      <c r="H43" s="6"/>
    </row>
    <row r="44" spans="3:14" x14ac:dyDescent="0.3">
      <c r="C44" t="s">
        <v>12</v>
      </c>
      <c r="D44" t="s">
        <v>26</v>
      </c>
      <c r="E44" t="s">
        <v>9</v>
      </c>
      <c r="F44" s="5">
        <v>7021</v>
      </c>
      <c r="G44" s="6">
        <v>183</v>
      </c>
      <c r="H44" s="6"/>
    </row>
    <row r="45" spans="3:14" x14ac:dyDescent="0.3">
      <c r="C45" t="s">
        <v>7</v>
      </c>
      <c r="D45" t="s">
        <v>26</v>
      </c>
      <c r="E45" t="s">
        <v>36</v>
      </c>
      <c r="F45" s="5">
        <v>5817</v>
      </c>
      <c r="G45" s="6">
        <v>12</v>
      </c>
      <c r="H45" s="6"/>
    </row>
    <row r="46" spans="3:14" x14ac:dyDescent="0.3">
      <c r="C46" t="s">
        <v>20</v>
      </c>
      <c r="D46" t="s">
        <v>26</v>
      </c>
      <c r="E46" t="s">
        <v>16</v>
      </c>
      <c r="F46" s="5">
        <v>3976</v>
      </c>
      <c r="G46" s="6">
        <v>72</v>
      </c>
      <c r="H46" s="6"/>
    </row>
    <row r="47" spans="3:14" x14ac:dyDescent="0.3">
      <c r="C47" t="s">
        <v>25</v>
      </c>
      <c r="D47" t="s">
        <v>33</v>
      </c>
      <c r="E47" t="s">
        <v>52</v>
      </c>
      <c r="F47" s="5">
        <v>1134</v>
      </c>
      <c r="G47" s="6">
        <v>282</v>
      </c>
      <c r="H47" s="6"/>
    </row>
    <row r="48" spans="3:14" x14ac:dyDescent="0.3">
      <c r="C48" t="s">
        <v>45</v>
      </c>
      <c r="D48" t="s">
        <v>26</v>
      </c>
      <c r="E48" t="s">
        <v>53</v>
      </c>
      <c r="F48" s="5">
        <v>6027</v>
      </c>
      <c r="G48" s="6">
        <v>144</v>
      </c>
      <c r="H48" s="6"/>
    </row>
    <row r="49" spans="3:8" x14ac:dyDescent="0.3">
      <c r="C49" t="s">
        <v>25</v>
      </c>
      <c r="D49" t="s">
        <v>8</v>
      </c>
      <c r="E49" t="s">
        <v>29</v>
      </c>
      <c r="F49" s="5">
        <v>1904</v>
      </c>
      <c r="G49" s="6">
        <v>405</v>
      </c>
      <c r="H49" s="6"/>
    </row>
    <row r="50" spans="3:8" x14ac:dyDescent="0.3">
      <c r="C50" t="s">
        <v>39</v>
      </c>
      <c r="D50" t="s">
        <v>49</v>
      </c>
      <c r="E50" t="s">
        <v>14</v>
      </c>
      <c r="F50" s="5">
        <v>3262</v>
      </c>
      <c r="G50" s="6">
        <v>75</v>
      </c>
      <c r="H50" s="6"/>
    </row>
    <row r="51" spans="3:8" x14ac:dyDescent="0.3">
      <c r="C51" t="s">
        <v>7</v>
      </c>
      <c r="D51" t="s">
        <v>49</v>
      </c>
      <c r="E51" t="s">
        <v>52</v>
      </c>
      <c r="F51" s="5">
        <v>2289</v>
      </c>
      <c r="G51" s="6">
        <v>135</v>
      </c>
      <c r="H51" s="6"/>
    </row>
    <row r="52" spans="3:8" x14ac:dyDescent="0.3">
      <c r="C52" t="s">
        <v>42</v>
      </c>
      <c r="D52" t="s">
        <v>49</v>
      </c>
      <c r="E52" t="s">
        <v>52</v>
      </c>
      <c r="F52" s="5">
        <v>6986</v>
      </c>
      <c r="G52" s="6">
        <v>21</v>
      </c>
      <c r="H52" s="6"/>
    </row>
    <row r="53" spans="3:8" x14ac:dyDescent="0.3">
      <c r="C53" t="s">
        <v>45</v>
      </c>
      <c r="D53" t="s">
        <v>33</v>
      </c>
      <c r="E53" t="s">
        <v>47</v>
      </c>
      <c r="F53" s="5">
        <v>4417</v>
      </c>
      <c r="G53" s="6">
        <v>153</v>
      </c>
      <c r="H53" s="6"/>
    </row>
    <row r="54" spans="3:8" x14ac:dyDescent="0.3">
      <c r="C54" t="s">
        <v>25</v>
      </c>
      <c r="D54" t="s">
        <v>49</v>
      </c>
      <c r="E54" t="s">
        <v>24</v>
      </c>
      <c r="F54" s="5">
        <v>1442</v>
      </c>
      <c r="G54" s="6">
        <v>15</v>
      </c>
      <c r="H54" s="6"/>
    </row>
    <row r="55" spans="3:8" x14ac:dyDescent="0.3">
      <c r="C55" t="s">
        <v>46</v>
      </c>
      <c r="D55" t="s">
        <v>13</v>
      </c>
      <c r="E55" t="s">
        <v>16</v>
      </c>
      <c r="F55" s="5">
        <v>2415</v>
      </c>
      <c r="G55" s="6">
        <v>255</v>
      </c>
      <c r="H55" s="6"/>
    </row>
    <row r="56" spans="3:8" x14ac:dyDescent="0.3">
      <c r="C56" t="s">
        <v>45</v>
      </c>
      <c r="D56" t="s">
        <v>8</v>
      </c>
      <c r="E56" t="s">
        <v>38</v>
      </c>
      <c r="F56" s="5">
        <v>238</v>
      </c>
      <c r="G56" s="6">
        <v>18</v>
      </c>
      <c r="H56" s="6"/>
    </row>
    <row r="57" spans="3:8" x14ac:dyDescent="0.3">
      <c r="C57" t="s">
        <v>25</v>
      </c>
      <c r="D57" t="s">
        <v>8</v>
      </c>
      <c r="E57" t="s">
        <v>47</v>
      </c>
      <c r="F57" s="5">
        <v>4949</v>
      </c>
      <c r="G57" s="6">
        <v>189</v>
      </c>
      <c r="H57" s="6"/>
    </row>
    <row r="58" spans="3:8" x14ac:dyDescent="0.3">
      <c r="C58" t="s">
        <v>42</v>
      </c>
      <c r="D58" t="s">
        <v>33</v>
      </c>
      <c r="E58" t="s">
        <v>14</v>
      </c>
      <c r="F58" s="5">
        <v>5075</v>
      </c>
      <c r="G58" s="6">
        <v>21</v>
      </c>
      <c r="H58" s="6"/>
    </row>
    <row r="59" spans="3:8" x14ac:dyDescent="0.3">
      <c r="C59" t="s">
        <v>46</v>
      </c>
      <c r="D59" t="s">
        <v>21</v>
      </c>
      <c r="E59" t="s">
        <v>29</v>
      </c>
      <c r="F59" s="5">
        <v>9198</v>
      </c>
      <c r="G59" s="6">
        <v>36</v>
      </c>
      <c r="H59" s="6"/>
    </row>
    <row r="60" spans="3:8" x14ac:dyDescent="0.3">
      <c r="C60" t="s">
        <v>25</v>
      </c>
      <c r="D60" t="s">
        <v>49</v>
      </c>
      <c r="E60" t="s">
        <v>51</v>
      </c>
      <c r="F60" s="5">
        <v>3339</v>
      </c>
      <c r="G60" s="6">
        <v>75</v>
      </c>
      <c r="H60" s="6"/>
    </row>
    <row r="61" spans="3:8" x14ac:dyDescent="0.3">
      <c r="C61" t="s">
        <v>7</v>
      </c>
      <c r="D61" t="s">
        <v>49</v>
      </c>
      <c r="E61" t="s">
        <v>32</v>
      </c>
      <c r="F61" s="5">
        <v>5019</v>
      </c>
      <c r="G61" s="6">
        <v>156</v>
      </c>
      <c r="H61" s="6"/>
    </row>
    <row r="62" spans="3:8" x14ac:dyDescent="0.3">
      <c r="C62" t="s">
        <v>42</v>
      </c>
      <c r="D62" t="s">
        <v>21</v>
      </c>
      <c r="E62" t="s">
        <v>29</v>
      </c>
      <c r="F62" s="5">
        <v>16184</v>
      </c>
      <c r="G62" s="6">
        <v>39</v>
      </c>
      <c r="H62" s="6"/>
    </row>
    <row r="63" spans="3:8" x14ac:dyDescent="0.3">
      <c r="C63" t="s">
        <v>25</v>
      </c>
      <c r="D63" t="s">
        <v>21</v>
      </c>
      <c r="E63" t="s">
        <v>44</v>
      </c>
      <c r="F63" s="5">
        <v>497</v>
      </c>
      <c r="G63" s="6">
        <v>63</v>
      </c>
      <c r="H63" s="6"/>
    </row>
    <row r="64" spans="3:8" x14ac:dyDescent="0.3">
      <c r="C64" t="s">
        <v>45</v>
      </c>
      <c r="D64" t="s">
        <v>21</v>
      </c>
      <c r="E64" t="s">
        <v>51</v>
      </c>
      <c r="F64" s="5">
        <v>8211</v>
      </c>
      <c r="G64" s="6">
        <v>75</v>
      </c>
      <c r="H64" s="6"/>
    </row>
    <row r="65" spans="3:8" x14ac:dyDescent="0.3">
      <c r="C65" t="s">
        <v>45</v>
      </c>
      <c r="D65" t="s">
        <v>33</v>
      </c>
      <c r="E65" t="s">
        <v>53</v>
      </c>
      <c r="F65" s="5">
        <v>6580</v>
      </c>
      <c r="G65" s="6">
        <v>183</v>
      </c>
      <c r="H65" s="6"/>
    </row>
    <row r="66" spans="3:8" x14ac:dyDescent="0.3">
      <c r="C66" t="s">
        <v>20</v>
      </c>
      <c r="D66" t="s">
        <v>13</v>
      </c>
      <c r="E66" t="s">
        <v>11</v>
      </c>
      <c r="F66" s="5">
        <v>4760</v>
      </c>
      <c r="G66" s="6">
        <v>69</v>
      </c>
      <c r="H66" s="6"/>
    </row>
    <row r="67" spans="3:8" x14ac:dyDescent="0.3">
      <c r="C67" t="s">
        <v>7</v>
      </c>
      <c r="D67" t="s">
        <v>21</v>
      </c>
      <c r="E67" t="s">
        <v>27</v>
      </c>
      <c r="F67" s="5">
        <v>5439</v>
      </c>
      <c r="G67" s="6">
        <v>30</v>
      </c>
      <c r="H67" s="6"/>
    </row>
    <row r="68" spans="3:8" x14ac:dyDescent="0.3">
      <c r="C68" t="s">
        <v>20</v>
      </c>
      <c r="D68" t="s">
        <v>49</v>
      </c>
      <c r="E68" t="s">
        <v>32</v>
      </c>
      <c r="F68" s="5">
        <v>1463</v>
      </c>
      <c r="G68" s="6">
        <v>39</v>
      </c>
      <c r="H68" s="6"/>
    </row>
    <row r="69" spans="3:8" x14ac:dyDescent="0.3">
      <c r="C69" t="s">
        <v>46</v>
      </c>
      <c r="D69" t="s">
        <v>49</v>
      </c>
      <c r="E69" t="s">
        <v>14</v>
      </c>
      <c r="F69" s="5">
        <v>7777</v>
      </c>
      <c r="G69" s="6">
        <v>504</v>
      </c>
      <c r="H69" s="6"/>
    </row>
    <row r="70" spans="3:8" x14ac:dyDescent="0.3">
      <c r="C70" t="s">
        <v>17</v>
      </c>
      <c r="D70" t="s">
        <v>8</v>
      </c>
      <c r="E70" t="s">
        <v>51</v>
      </c>
      <c r="F70" s="5">
        <v>1085</v>
      </c>
      <c r="G70" s="6">
        <v>273</v>
      </c>
      <c r="H70" s="6"/>
    </row>
    <row r="71" spans="3:8" x14ac:dyDescent="0.3">
      <c r="C71" t="s">
        <v>42</v>
      </c>
      <c r="D71" t="s">
        <v>8</v>
      </c>
      <c r="E71" t="s">
        <v>34</v>
      </c>
      <c r="F71" s="5">
        <v>182</v>
      </c>
      <c r="G71" s="6">
        <v>48</v>
      </c>
      <c r="H71" s="6"/>
    </row>
    <row r="72" spans="3:8" x14ac:dyDescent="0.3">
      <c r="C72" t="s">
        <v>25</v>
      </c>
      <c r="D72" t="s">
        <v>49</v>
      </c>
      <c r="E72" t="s">
        <v>52</v>
      </c>
      <c r="F72" s="5">
        <v>4242</v>
      </c>
      <c r="G72" s="6">
        <v>207</v>
      </c>
      <c r="H72" s="6"/>
    </row>
    <row r="73" spans="3:8" x14ac:dyDescent="0.3">
      <c r="C73" t="s">
        <v>25</v>
      </c>
      <c r="D73" t="s">
        <v>21</v>
      </c>
      <c r="E73" t="s">
        <v>14</v>
      </c>
      <c r="F73" s="5">
        <v>6118</v>
      </c>
      <c r="G73" s="6">
        <v>9</v>
      </c>
      <c r="H73" s="6"/>
    </row>
    <row r="74" spans="3:8" x14ac:dyDescent="0.3">
      <c r="C74" t="s">
        <v>54</v>
      </c>
      <c r="D74" t="s">
        <v>21</v>
      </c>
      <c r="E74" t="s">
        <v>47</v>
      </c>
      <c r="F74" s="5">
        <v>2317</v>
      </c>
      <c r="G74" s="6">
        <v>261</v>
      </c>
      <c r="H74" s="6"/>
    </row>
    <row r="75" spans="3:8" x14ac:dyDescent="0.3">
      <c r="C75" t="s">
        <v>25</v>
      </c>
      <c r="D75" t="s">
        <v>33</v>
      </c>
      <c r="E75" t="s">
        <v>29</v>
      </c>
      <c r="F75" s="5">
        <v>938</v>
      </c>
      <c r="G75" s="6">
        <v>6</v>
      </c>
      <c r="H75" s="6"/>
    </row>
    <row r="76" spans="3:8" x14ac:dyDescent="0.3">
      <c r="C76" t="s">
        <v>12</v>
      </c>
      <c r="D76" t="s">
        <v>8</v>
      </c>
      <c r="E76" t="s">
        <v>24</v>
      </c>
      <c r="F76" s="5">
        <v>9709</v>
      </c>
      <c r="G76" s="6">
        <v>30</v>
      </c>
      <c r="H76" s="6"/>
    </row>
    <row r="77" spans="3:8" x14ac:dyDescent="0.3">
      <c r="C77" t="s">
        <v>39</v>
      </c>
      <c r="D77" t="s">
        <v>49</v>
      </c>
      <c r="E77" t="s">
        <v>41</v>
      </c>
      <c r="F77" s="5">
        <v>2205</v>
      </c>
      <c r="G77" s="6">
        <v>138</v>
      </c>
      <c r="H77" s="6"/>
    </row>
    <row r="78" spans="3:8" x14ac:dyDescent="0.3">
      <c r="C78" t="s">
        <v>39</v>
      </c>
      <c r="D78" t="s">
        <v>8</v>
      </c>
      <c r="E78" t="s">
        <v>32</v>
      </c>
      <c r="F78" s="5">
        <v>4487</v>
      </c>
      <c r="G78" s="6">
        <v>111</v>
      </c>
      <c r="H78" s="6"/>
    </row>
    <row r="79" spans="3:8" x14ac:dyDescent="0.3">
      <c r="C79" t="s">
        <v>42</v>
      </c>
      <c r="D79" t="s">
        <v>13</v>
      </c>
      <c r="E79" t="s">
        <v>22</v>
      </c>
      <c r="F79" s="5">
        <v>2415</v>
      </c>
      <c r="G79" s="6">
        <v>15</v>
      </c>
      <c r="H79" s="6"/>
    </row>
    <row r="80" spans="3:8" x14ac:dyDescent="0.3">
      <c r="C80" t="s">
        <v>7</v>
      </c>
      <c r="D80" t="s">
        <v>49</v>
      </c>
      <c r="E80" t="s">
        <v>38</v>
      </c>
      <c r="F80" s="5">
        <v>4018</v>
      </c>
      <c r="G80" s="6">
        <v>162</v>
      </c>
      <c r="H80" s="6"/>
    </row>
    <row r="81" spans="3:8" x14ac:dyDescent="0.3">
      <c r="C81" t="s">
        <v>42</v>
      </c>
      <c r="D81" t="s">
        <v>49</v>
      </c>
      <c r="E81" t="s">
        <v>38</v>
      </c>
      <c r="F81" s="5">
        <v>861</v>
      </c>
      <c r="G81" s="6">
        <v>195</v>
      </c>
      <c r="H81" s="6"/>
    </row>
    <row r="82" spans="3:8" x14ac:dyDescent="0.3">
      <c r="C82" t="s">
        <v>54</v>
      </c>
      <c r="D82" t="s">
        <v>33</v>
      </c>
      <c r="E82" t="s">
        <v>16</v>
      </c>
      <c r="F82" s="5">
        <v>5586</v>
      </c>
      <c r="G82" s="6">
        <v>525</v>
      </c>
      <c r="H82" s="6"/>
    </row>
    <row r="83" spans="3:8" x14ac:dyDescent="0.3">
      <c r="C83" t="s">
        <v>39</v>
      </c>
      <c r="D83" t="s">
        <v>49</v>
      </c>
      <c r="E83" t="s">
        <v>30</v>
      </c>
      <c r="F83" s="5">
        <v>2226</v>
      </c>
      <c r="G83" s="6">
        <v>48</v>
      </c>
      <c r="H83" s="6"/>
    </row>
    <row r="84" spans="3:8" x14ac:dyDescent="0.3">
      <c r="C84" t="s">
        <v>17</v>
      </c>
      <c r="D84" t="s">
        <v>49</v>
      </c>
      <c r="E84" t="s">
        <v>53</v>
      </c>
      <c r="F84" s="5">
        <v>14329</v>
      </c>
      <c r="G84" s="6">
        <v>150</v>
      </c>
      <c r="H84" s="6"/>
    </row>
    <row r="85" spans="3:8" x14ac:dyDescent="0.3">
      <c r="C85" t="s">
        <v>17</v>
      </c>
      <c r="D85" t="s">
        <v>49</v>
      </c>
      <c r="E85" t="s">
        <v>41</v>
      </c>
      <c r="F85" s="5">
        <v>8463</v>
      </c>
      <c r="G85" s="6">
        <v>492</v>
      </c>
      <c r="H85" s="6"/>
    </row>
    <row r="86" spans="3:8" x14ac:dyDescent="0.3">
      <c r="C86" t="s">
        <v>42</v>
      </c>
      <c r="D86" t="s">
        <v>49</v>
      </c>
      <c r="E86" t="s">
        <v>51</v>
      </c>
      <c r="F86" s="5">
        <v>2891</v>
      </c>
      <c r="G86" s="6">
        <v>102</v>
      </c>
      <c r="H86" s="6"/>
    </row>
    <row r="87" spans="3:8" x14ac:dyDescent="0.3">
      <c r="C87" t="s">
        <v>46</v>
      </c>
      <c r="D87" t="s">
        <v>21</v>
      </c>
      <c r="E87" t="s">
        <v>47</v>
      </c>
      <c r="F87" s="5">
        <v>3773</v>
      </c>
      <c r="G87" s="6">
        <v>165</v>
      </c>
      <c r="H87" s="6"/>
    </row>
    <row r="88" spans="3:8" x14ac:dyDescent="0.3">
      <c r="C88" t="s">
        <v>20</v>
      </c>
      <c r="D88" t="s">
        <v>21</v>
      </c>
      <c r="E88" t="s">
        <v>53</v>
      </c>
      <c r="F88" s="5">
        <v>854</v>
      </c>
      <c r="G88" s="6">
        <v>309</v>
      </c>
      <c r="H88" s="6"/>
    </row>
    <row r="89" spans="3:8" x14ac:dyDescent="0.3">
      <c r="C89" t="s">
        <v>25</v>
      </c>
      <c r="D89" t="s">
        <v>21</v>
      </c>
      <c r="E89" t="s">
        <v>32</v>
      </c>
      <c r="F89" s="5">
        <v>4970</v>
      </c>
      <c r="G89" s="6">
        <v>156</v>
      </c>
      <c r="H89" s="6"/>
    </row>
    <row r="90" spans="3:8" x14ac:dyDescent="0.3">
      <c r="C90" t="s">
        <v>17</v>
      </c>
      <c r="D90" t="s">
        <v>13</v>
      </c>
      <c r="E90" t="s">
        <v>50</v>
      </c>
      <c r="F90" s="5">
        <v>98</v>
      </c>
      <c r="G90" s="6">
        <v>159</v>
      </c>
      <c r="H90" s="6"/>
    </row>
    <row r="91" spans="3:8" x14ac:dyDescent="0.3">
      <c r="C91" t="s">
        <v>42</v>
      </c>
      <c r="D91" t="s">
        <v>13</v>
      </c>
      <c r="E91" t="s">
        <v>24</v>
      </c>
      <c r="F91" s="5">
        <v>13391</v>
      </c>
      <c r="G91" s="6">
        <v>201</v>
      </c>
      <c r="H91" s="6"/>
    </row>
    <row r="92" spans="3:8" x14ac:dyDescent="0.3">
      <c r="C92" t="s">
        <v>12</v>
      </c>
      <c r="D92" t="s">
        <v>26</v>
      </c>
      <c r="E92" t="s">
        <v>34</v>
      </c>
      <c r="F92" s="5">
        <v>8890</v>
      </c>
      <c r="G92" s="6">
        <v>210</v>
      </c>
      <c r="H92" s="6"/>
    </row>
    <row r="93" spans="3:8" x14ac:dyDescent="0.3">
      <c r="C93" t="s">
        <v>45</v>
      </c>
      <c r="D93" t="s">
        <v>33</v>
      </c>
      <c r="E93" t="s">
        <v>11</v>
      </c>
      <c r="F93" s="5">
        <v>56</v>
      </c>
      <c r="G93" s="6">
        <v>51</v>
      </c>
      <c r="H93" s="6"/>
    </row>
    <row r="94" spans="3:8" x14ac:dyDescent="0.3">
      <c r="C94" t="s">
        <v>46</v>
      </c>
      <c r="D94" t="s">
        <v>21</v>
      </c>
      <c r="E94" t="s">
        <v>27</v>
      </c>
      <c r="F94" s="5">
        <v>3339</v>
      </c>
      <c r="G94" s="6">
        <v>39</v>
      </c>
      <c r="H94" s="6"/>
    </row>
    <row r="95" spans="3:8" x14ac:dyDescent="0.3">
      <c r="C95" t="s">
        <v>54</v>
      </c>
      <c r="D95" t="s">
        <v>13</v>
      </c>
      <c r="E95" t="s">
        <v>22</v>
      </c>
      <c r="F95" s="5">
        <v>3808</v>
      </c>
      <c r="G95" s="6">
        <v>279</v>
      </c>
      <c r="H95" s="6"/>
    </row>
    <row r="96" spans="3:8" x14ac:dyDescent="0.3">
      <c r="C96" t="s">
        <v>54</v>
      </c>
      <c r="D96" t="s">
        <v>33</v>
      </c>
      <c r="E96" t="s">
        <v>11</v>
      </c>
      <c r="F96" s="5">
        <v>63</v>
      </c>
      <c r="G96" s="6">
        <v>123</v>
      </c>
      <c r="H96" s="6"/>
    </row>
    <row r="97" spans="3:8" x14ac:dyDescent="0.3">
      <c r="C97" t="s">
        <v>45</v>
      </c>
      <c r="D97" t="s">
        <v>26</v>
      </c>
      <c r="E97" t="s">
        <v>52</v>
      </c>
      <c r="F97" s="5">
        <v>7812</v>
      </c>
      <c r="G97" s="6">
        <v>81</v>
      </c>
      <c r="H97" s="6"/>
    </row>
    <row r="98" spans="3:8" x14ac:dyDescent="0.3">
      <c r="C98" t="s">
        <v>7</v>
      </c>
      <c r="D98" t="s">
        <v>8</v>
      </c>
      <c r="E98" t="s">
        <v>38</v>
      </c>
      <c r="F98" s="5">
        <v>7693</v>
      </c>
      <c r="G98" s="6">
        <v>21</v>
      </c>
      <c r="H98" s="6"/>
    </row>
    <row r="99" spans="3:8" x14ac:dyDescent="0.3">
      <c r="C99" t="s">
        <v>46</v>
      </c>
      <c r="D99" t="s">
        <v>21</v>
      </c>
      <c r="E99" t="s">
        <v>53</v>
      </c>
      <c r="F99" s="5">
        <v>973</v>
      </c>
      <c r="G99" s="6">
        <v>162</v>
      </c>
      <c r="H99" s="6"/>
    </row>
    <row r="100" spans="3:8" x14ac:dyDescent="0.3">
      <c r="C100" t="s">
        <v>54</v>
      </c>
      <c r="D100" t="s">
        <v>13</v>
      </c>
      <c r="E100" t="s">
        <v>44</v>
      </c>
      <c r="F100" s="5">
        <v>567</v>
      </c>
      <c r="G100" s="6">
        <v>228</v>
      </c>
      <c r="H100" s="6"/>
    </row>
    <row r="101" spans="3:8" x14ac:dyDescent="0.3">
      <c r="C101" t="s">
        <v>54</v>
      </c>
      <c r="D101" t="s">
        <v>21</v>
      </c>
      <c r="E101" t="s">
        <v>51</v>
      </c>
      <c r="F101" s="5">
        <v>2471</v>
      </c>
      <c r="G101" s="6">
        <v>342</v>
      </c>
      <c r="H101" s="6"/>
    </row>
    <row r="102" spans="3:8" x14ac:dyDescent="0.3">
      <c r="C102" t="s">
        <v>42</v>
      </c>
      <c r="D102" t="s">
        <v>33</v>
      </c>
      <c r="E102" t="s">
        <v>11</v>
      </c>
      <c r="F102" s="5">
        <v>7189</v>
      </c>
      <c r="G102" s="6">
        <v>54</v>
      </c>
      <c r="H102" s="6"/>
    </row>
    <row r="103" spans="3:8" x14ac:dyDescent="0.3">
      <c r="C103" t="s">
        <v>20</v>
      </c>
      <c r="D103" t="s">
        <v>13</v>
      </c>
      <c r="E103" t="s">
        <v>53</v>
      </c>
      <c r="F103" s="5">
        <v>7455</v>
      </c>
      <c r="G103" s="6">
        <v>216</v>
      </c>
      <c r="H103" s="6"/>
    </row>
    <row r="104" spans="3:8" x14ac:dyDescent="0.3">
      <c r="C104" t="s">
        <v>46</v>
      </c>
      <c r="D104" t="s">
        <v>49</v>
      </c>
      <c r="E104" t="s">
        <v>50</v>
      </c>
      <c r="F104" s="5">
        <v>3108</v>
      </c>
      <c r="G104" s="6">
        <v>54</v>
      </c>
      <c r="H104" s="6"/>
    </row>
    <row r="105" spans="3:8" x14ac:dyDescent="0.3">
      <c r="C105" t="s">
        <v>25</v>
      </c>
      <c r="D105" t="s">
        <v>33</v>
      </c>
      <c r="E105" t="s">
        <v>27</v>
      </c>
      <c r="F105" s="5">
        <v>469</v>
      </c>
      <c r="G105" s="6">
        <v>75</v>
      </c>
      <c r="H105" s="6"/>
    </row>
    <row r="106" spans="3:8" x14ac:dyDescent="0.3">
      <c r="C106" t="s">
        <v>17</v>
      </c>
      <c r="D106" t="s">
        <v>8</v>
      </c>
      <c r="E106" t="s">
        <v>47</v>
      </c>
      <c r="F106" s="5">
        <v>2737</v>
      </c>
      <c r="G106" s="6">
        <v>93</v>
      </c>
      <c r="H106" s="6"/>
    </row>
    <row r="107" spans="3:8" x14ac:dyDescent="0.3">
      <c r="C107" t="s">
        <v>17</v>
      </c>
      <c r="D107" t="s">
        <v>8</v>
      </c>
      <c r="E107" t="s">
        <v>27</v>
      </c>
      <c r="F107" s="5">
        <v>4305</v>
      </c>
      <c r="G107" s="6">
        <v>156</v>
      </c>
      <c r="H107" s="6"/>
    </row>
    <row r="108" spans="3:8" x14ac:dyDescent="0.3">
      <c r="C108" t="s">
        <v>17</v>
      </c>
      <c r="D108" t="s">
        <v>33</v>
      </c>
      <c r="E108" t="s">
        <v>32</v>
      </c>
      <c r="F108" s="5">
        <v>2408</v>
      </c>
      <c r="G108" s="6">
        <v>9</v>
      </c>
      <c r="H108" s="6"/>
    </row>
    <row r="109" spans="3:8" x14ac:dyDescent="0.3">
      <c r="C109" t="s">
        <v>46</v>
      </c>
      <c r="D109" t="s">
        <v>21</v>
      </c>
      <c r="E109" t="s">
        <v>38</v>
      </c>
      <c r="F109" s="5">
        <v>1281</v>
      </c>
      <c r="G109" s="6">
        <v>18</v>
      </c>
      <c r="H109" s="6"/>
    </row>
    <row r="110" spans="3:8" x14ac:dyDescent="0.3">
      <c r="C110" t="s">
        <v>7</v>
      </c>
      <c r="D110" t="s">
        <v>13</v>
      </c>
      <c r="E110" t="s">
        <v>14</v>
      </c>
      <c r="F110" s="5">
        <v>12348</v>
      </c>
      <c r="G110" s="6">
        <v>234</v>
      </c>
      <c r="H110" s="6"/>
    </row>
    <row r="111" spans="3:8" x14ac:dyDescent="0.3">
      <c r="C111" t="s">
        <v>46</v>
      </c>
      <c r="D111" t="s">
        <v>49</v>
      </c>
      <c r="E111" t="s">
        <v>53</v>
      </c>
      <c r="F111" s="5">
        <v>3689</v>
      </c>
      <c r="G111" s="6">
        <v>312</v>
      </c>
      <c r="H111" s="6"/>
    </row>
    <row r="112" spans="3:8" x14ac:dyDescent="0.3">
      <c r="C112" t="s">
        <v>39</v>
      </c>
      <c r="D112" t="s">
        <v>21</v>
      </c>
      <c r="E112" t="s">
        <v>38</v>
      </c>
      <c r="F112" s="5">
        <v>2870</v>
      </c>
      <c r="G112" s="6">
        <v>300</v>
      </c>
      <c r="H112" s="6"/>
    </row>
    <row r="113" spans="3:8" x14ac:dyDescent="0.3">
      <c r="C113" t="s">
        <v>45</v>
      </c>
      <c r="D113" t="s">
        <v>21</v>
      </c>
      <c r="E113" t="s">
        <v>52</v>
      </c>
      <c r="F113" s="5">
        <v>798</v>
      </c>
      <c r="G113" s="6">
        <v>519</v>
      </c>
      <c r="H113" s="6"/>
    </row>
    <row r="114" spans="3:8" x14ac:dyDescent="0.3">
      <c r="C114" t="s">
        <v>20</v>
      </c>
      <c r="D114" t="s">
        <v>8</v>
      </c>
      <c r="E114" t="s">
        <v>44</v>
      </c>
      <c r="F114" s="5">
        <v>2933</v>
      </c>
      <c r="G114" s="6">
        <v>9</v>
      </c>
      <c r="H114" s="6"/>
    </row>
    <row r="115" spans="3:8" x14ac:dyDescent="0.3">
      <c r="C115" t="s">
        <v>42</v>
      </c>
      <c r="D115" t="s">
        <v>13</v>
      </c>
      <c r="E115" t="s">
        <v>18</v>
      </c>
      <c r="F115" s="5">
        <v>2744</v>
      </c>
      <c r="G115" s="6">
        <v>9</v>
      </c>
      <c r="H115" s="6"/>
    </row>
    <row r="116" spans="3:8" x14ac:dyDescent="0.3">
      <c r="C116" t="s">
        <v>7</v>
      </c>
      <c r="D116" t="s">
        <v>21</v>
      </c>
      <c r="E116" t="s">
        <v>30</v>
      </c>
      <c r="F116" s="5">
        <v>9772</v>
      </c>
      <c r="G116" s="6">
        <v>90</v>
      </c>
      <c r="H116" s="6"/>
    </row>
    <row r="117" spans="3:8" x14ac:dyDescent="0.3">
      <c r="C117" t="s">
        <v>39</v>
      </c>
      <c r="D117" t="s">
        <v>49</v>
      </c>
      <c r="E117" t="s">
        <v>27</v>
      </c>
      <c r="F117" s="5">
        <v>1568</v>
      </c>
      <c r="G117" s="6">
        <v>96</v>
      </c>
      <c r="H117" s="6"/>
    </row>
    <row r="118" spans="3:8" x14ac:dyDescent="0.3">
      <c r="C118" t="s">
        <v>45</v>
      </c>
      <c r="D118" t="s">
        <v>21</v>
      </c>
      <c r="E118" t="s">
        <v>29</v>
      </c>
      <c r="F118" s="5">
        <v>11417</v>
      </c>
      <c r="G118" s="6">
        <v>21</v>
      </c>
      <c r="H118" s="6"/>
    </row>
    <row r="119" spans="3:8" x14ac:dyDescent="0.3">
      <c r="C119" t="s">
        <v>7</v>
      </c>
      <c r="D119" t="s">
        <v>49</v>
      </c>
      <c r="E119" t="s">
        <v>50</v>
      </c>
      <c r="F119" s="5">
        <v>6748</v>
      </c>
      <c r="G119" s="6">
        <v>48</v>
      </c>
      <c r="H119" s="6"/>
    </row>
    <row r="120" spans="3:8" x14ac:dyDescent="0.3">
      <c r="C120" t="s">
        <v>54</v>
      </c>
      <c r="D120" t="s">
        <v>21</v>
      </c>
      <c r="E120" t="s">
        <v>52</v>
      </c>
      <c r="F120" s="5">
        <v>1407</v>
      </c>
      <c r="G120" s="6">
        <v>72</v>
      </c>
      <c r="H120" s="6"/>
    </row>
    <row r="121" spans="3:8" x14ac:dyDescent="0.3">
      <c r="C121" t="s">
        <v>12</v>
      </c>
      <c r="D121" t="s">
        <v>13</v>
      </c>
      <c r="E121" t="s">
        <v>51</v>
      </c>
      <c r="F121" s="5">
        <v>2023</v>
      </c>
      <c r="G121" s="6">
        <v>168</v>
      </c>
      <c r="H121" s="6"/>
    </row>
    <row r="122" spans="3:8" x14ac:dyDescent="0.3">
      <c r="C122" t="s">
        <v>42</v>
      </c>
      <c r="D122" t="s">
        <v>26</v>
      </c>
      <c r="E122" t="s">
        <v>50</v>
      </c>
      <c r="F122" s="5">
        <v>5236</v>
      </c>
      <c r="G122" s="6">
        <v>51</v>
      </c>
      <c r="H122" s="6"/>
    </row>
    <row r="123" spans="3:8" x14ac:dyDescent="0.3">
      <c r="C123" t="s">
        <v>20</v>
      </c>
      <c r="D123" t="s">
        <v>21</v>
      </c>
      <c r="E123" t="s">
        <v>38</v>
      </c>
      <c r="F123" s="5">
        <v>1925</v>
      </c>
      <c r="G123" s="6">
        <v>192</v>
      </c>
      <c r="H123" s="6"/>
    </row>
    <row r="124" spans="3:8" x14ac:dyDescent="0.3">
      <c r="C124" t="s">
        <v>39</v>
      </c>
      <c r="D124" t="s">
        <v>8</v>
      </c>
      <c r="E124" t="s">
        <v>16</v>
      </c>
      <c r="F124" s="5">
        <v>6608</v>
      </c>
      <c r="G124" s="6">
        <v>225</v>
      </c>
      <c r="H124" s="6"/>
    </row>
    <row r="125" spans="3:8" x14ac:dyDescent="0.3">
      <c r="C125" t="s">
        <v>25</v>
      </c>
      <c r="D125" t="s">
        <v>49</v>
      </c>
      <c r="E125" t="s">
        <v>50</v>
      </c>
      <c r="F125" s="5">
        <v>8008</v>
      </c>
      <c r="G125" s="6">
        <v>456</v>
      </c>
      <c r="H125" s="6"/>
    </row>
    <row r="126" spans="3:8" x14ac:dyDescent="0.3">
      <c r="C126" t="s">
        <v>54</v>
      </c>
      <c r="D126" t="s">
        <v>49</v>
      </c>
      <c r="E126" t="s">
        <v>27</v>
      </c>
      <c r="F126" s="5">
        <v>1428</v>
      </c>
      <c r="G126" s="6">
        <v>93</v>
      </c>
      <c r="H126" s="6"/>
    </row>
    <row r="127" spans="3:8" x14ac:dyDescent="0.3">
      <c r="C127" t="s">
        <v>25</v>
      </c>
      <c r="D127" t="s">
        <v>49</v>
      </c>
      <c r="E127" t="s">
        <v>18</v>
      </c>
      <c r="F127" s="5">
        <v>525</v>
      </c>
      <c r="G127" s="6">
        <v>48</v>
      </c>
      <c r="H127" s="6"/>
    </row>
    <row r="128" spans="3:8" x14ac:dyDescent="0.3">
      <c r="C128" t="s">
        <v>25</v>
      </c>
      <c r="D128" t="s">
        <v>8</v>
      </c>
      <c r="E128" t="s">
        <v>22</v>
      </c>
      <c r="F128" s="5">
        <v>1505</v>
      </c>
      <c r="G128" s="6">
        <v>102</v>
      </c>
      <c r="H128" s="6"/>
    </row>
    <row r="129" spans="3:8" x14ac:dyDescent="0.3">
      <c r="C129" t="s">
        <v>39</v>
      </c>
      <c r="D129" t="s">
        <v>13</v>
      </c>
      <c r="E129" t="s">
        <v>9</v>
      </c>
      <c r="F129" s="5">
        <v>6755</v>
      </c>
      <c r="G129" s="6">
        <v>252</v>
      </c>
      <c r="H129" s="6"/>
    </row>
    <row r="130" spans="3:8" x14ac:dyDescent="0.3">
      <c r="C130" t="s">
        <v>45</v>
      </c>
      <c r="D130" t="s">
        <v>8</v>
      </c>
      <c r="E130" t="s">
        <v>22</v>
      </c>
      <c r="F130" s="5">
        <v>11571</v>
      </c>
      <c r="G130" s="6">
        <v>138</v>
      </c>
      <c r="H130" s="6"/>
    </row>
    <row r="131" spans="3:8" x14ac:dyDescent="0.3">
      <c r="C131" t="s">
        <v>7</v>
      </c>
      <c r="D131" t="s">
        <v>33</v>
      </c>
      <c r="E131" t="s">
        <v>27</v>
      </c>
      <c r="F131" s="5">
        <v>2541</v>
      </c>
      <c r="G131" s="6">
        <v>90</v>
      </c>
      <c r="H131" s="6"/>
    </row>
    <row r="132" spans="3:8" x14ac:dyDescent="0.3">
      <c r="C132" t="s">
        <v>20</v>
      </c>
      <c r="D132" t="s">
        <v>8</v>
      </c>
      <c r="E132" t="s">
        <v>9</v>
      </c>
      <c r="F132" s="5">
        <v>1526</v>
      </c>
      <c r="G132" s="6">
        <v>240</v>
      </c>
      <c r="H132" s="6"/>
    </row>
    <row r="133" spans="3:8" x14ac:dyDescent="0.3">
      <c r="C133" t="s">
        <v>7</v>
      </c>
      <c r="D133" t="s">
        <v>33</v>
      </c>
      <c r="E133" t="s">
        <v>18</v>
      </c>
      <c r="F133" s="5">
        <v>6125</v>
      </c>
      <c r="G133" s="6">
        <v>102</v>
      </c>
      <c r="H133" s="6"/>
    </row>
    <row r="134" spans="3:8" x14ac:dyDescent="0.3">
      <c r="C134" t="s">
        <v>20</v>
      </c>
      <c r="D134" t="s">
        <v>13</v>
      </c>
      <c r="E134" t="s">
        <v>52</v>
      </c>
      <c r="F134" s="5">
        <v>847</v>
      </c>
      <c r="G134" s="6">
        <v>129</v>
      </c>
      <c r="H134" s="6"/>
    </row>
    <row r="135" spans="3:8" x14ac:dyDescent="0.3">
      <c r="C135" t="s">
        <v>12</v>
      </c>
      <c r="D135" t="s">
        <v>13</v>
      </c>
      <c r="E135" t="s">
        <v>52</v>
      </c>
      <c r="F135" s="5">
        <v>4753</v>
      </c>
      <c r="G135" s="6">
        <v>300</v>
      </c>
      <c r="H135" s="6"/>
    </row>
    <row r="136" spans="3:8" x14ac:dyDescent="0.3">
      <c r="C136" t="s">
        <v>25</v>
      </c>
      <c r="D136" t="s">
        <v>33</v>
      </c>
      <c r="E136" t="s">
        <v>30</v>
      </c>
      <c r="F136" s="5">
        <v>959</v>
      </c>
      <c r="G136" s="6">
        <v>135</v>
      </c>
      <c r="H136" s="6"/>
    </row>
    <row r="137" spans="3:8" x14ac:dyDescent="0.3">
      <c r="C137" t="s">
        <v>39</v>
      </c>
      <c r="D137" t="s">
        <v>13</v>
      </c>
      <c r="E137" t="s">
        <v>48</v>
      </c>
      <c r="F137" s="5">
        <v>2793</v>
      </c>
      <c r="G137" s="6">
        <v>114</v>
      </c>
      <c r="H137" s="6"/>
    </row>
    <row r="138" spans="3:8" x14ac:dyDescent="0.3">
      <c r="C138" t="s">
        <v>39</v>
      </c>
      <c r="D138" t="s">
        <v>13</v>
      </c>
      <c r="E138" t="s">
        <v>16</v>
      </c>
      <c r="F138" s="5">
        <v>4606</v>
      </c>
      <c r="G138" s="6">
        <v>63</v>
      </c>
      <c r="H138" s="6"/>
    </row>
    <row r="139" spans="3:8" x14ac:dyDescent="0.3">
      <c r="C139" t="s">
        <v>39</v>
      </c>
      <c r="D139" t="s">
        <v>21</v>
      </c>
      <c r="E139" t="s">
        <v>51</v>
      </c>
      <c r="F139" s="5">
        <v>5551</v>
      </c>
      <c r="G139" s="6">
        <v>252</v>
      </c>
      <c r="H139" s="6"/>
    </row>
    <row r="140" spans="3:8" x14ac:dyDescent="0.3">
      <c r="C140" t="s">
        <v>54</v>
      </c>
      <c r="D140" t="s">
        <v>21</v>
      </c>
      <c r="E140" t="s">
        <v>14</v>
      </c>
      <c r="F140" s="5">
        <v>6657</v>
      </c>
      <c r="G140" s="6">
        <v>303</v>
      </c>
      <c r="H140" s="6"/>
    </row>
    <row r="141" spans="3:8" x14ac:dyDescent="0.3">
      <c r="C141" t="s">
        <v>39</v>
      </c>
      <c r="D141" t="s">
        <v>26</v>
      </c>
      <c r="E141" t="s">
        <v>32</v>
      </c>
      <c r="F141" s="5">
        <v>4438</v>
      </c>
      <c r="G141" s="6">
        <v>246</v>
      </c>
      <c r="H141" s="6"/>
    </row>
    <row r="142" spans="3:8" x14ac:dyDescent="0.3">
      <c r="C142" t="s">
        <v>12</v>
      </c>
      <c r="D142" t="s">
        <v>33</v>
      </c>
      <c r="E142" t="s">
        <v>36</v>
      </c>
      <c r="F142" s="5">
        <v>168</v>
      </c>
      <c r="G142" s="6">
        <v>84</v>
      </c>
      <c r="H142" s="6"/>
    </row>
    <row r="143" spans="3:8" x14ac:dyDescent="0.3">
      <c r="C143" t="s">
        <v>39</v>
      </c>
      <c r="D143" t="s">
        <v>49</v>
      </c>
      <c r="E143" t="s">
        <v>32</v>
      </c>
      <c r="F143" s="5">
        <v>7777</v>
      </c>
      <c r="G143" s="6">
        <v>39</v>
      </c>
      <c r="H143" s="6"/>
    </row>
    <row r="144" spans="3:8" x14ac:dyDescent="0.3">
      <c r="C144" t="s">
        <v>42</v>
      </c>
      <c r="D144" t="s">
        <v>21</v>
      </c>
      <c r="E144" t="s">
        <v>32</v>
      </c>
      <c r="F144" s="5">
        <v>3339</v>
      </c>
      <c r="G144" s="6">
        <v>348</v>
      </c>
      <c r="H144" s="6"/>
    </row>
    <row r="145" spans="3:8" x14ac:dyDescent="0.3">
      <c r="C145" t="s">
        <v>39</v>
      </c>
      <c r="D145" t="s">
        <v>8</v>
      </c>
      <c r="E145" t="s">
        <v>30</v>
      </c>
      <c r="F145" s="5">
        <v>6391</v>
      </c>
      <c r="G145" s="6">
        <v>48</v>
      </c>
      <c r="H145" s="6"/>
    </row>
    <row r="146" spans="3:8" x14ac:dyDescent="0.3">
      <c r="C146" t="s">
        <v>42</v>
      </c>
      <c r="D146" t="s">
        <v>8</v>
      </c>
      <c r="E146" t="s">
        <v>36</v>
      </c>
      <c r="F146" s="5">
        <v>518</v>
      </c>
      <c r="G146" s="6">
        <v>75</v>
      </c>
      <c r="H146" s="6"/>
    </row>
    <row r="147" spans="3:8" x14ac:dyDescent="0.3">
      <c r="C147" t="s">
        <v>39</v>
      </c>
      <c r="D147" t="s">
        <v>33</v>
      </c>
      <c r="E147" t="s">
        <v>53</v>
      </c>
      <c r="F147" s="5">
        <v>5677</v>
      </c>
      <c r="G147" s="6">
        <v>258</v>
      </c>
      <c r="H147" s="6"/>
    </row>
    <row r="148" spans="3:8" x14ac:dyDescent="0.3">
      <c r="C148" t="s">
        <v>25</v>
      </c>
      <c r="D148" t="s">
        <v>26</v>
      </c>
      <c r="E148" t="s">
        <v>32</v>
      </c>
      <c r="F148" s="5">
        <v>6048</v>
      </c>
      <c r="G148" s="6">
        <v>27</v>
      </c>
      <c r="H148" s="6"/>
    </row>
    <row r="149" spans="3:8" x14ac:dyDescent="0.3">
      <c r="C149" t="s">
        <v>12</v>
      </c>
      <c r="D149" t="s">
        <v>33</v>
      </c>
      <c r="E149" t="s">
        <v>14</v>
      </c>
      <c r="F149" s="5">
        <v>3752</v>
      </c>
      <c r="G149" s="6">
        <v>213</v>
      </c>
      <c r="H149" s="6"/>
    </row>
    <row r="150" spans="3:8" x14ac:dyDescent="0.3">
      <c r="C150" t="s">
        <v>42</v>
      </c>
      <c r="D150" t="s">
        <v>13</v>
      </c>
      <c r="E150" t="s">
        <v>51</v>
      </c>
      <c r="F150" s="5">
        <v>4480</v>
      </c>
      <c r="G150" s="6">
        <v>357</v>
      </c>
      <c r="H150" s="6"/>
    </row>
    <row r="151" spans="3:8" x14ac:dyDescent="0.3">
      <c r="C151" t="s">
        <v>17</v>
      </c>
      <c r="D151" t="s">
        <v>8</v>
      </c>
      <c r="E151" t="s">
        <v>18</v>
      </c>
      <c r="F151" s="5">
        <v>259</v>
      </c>
      <c r="G151" s="6">
        <v>207</v>
      </c>
      <c r="H151" s="6"/>
    </row>
    <row r="152" spans="3:8" x14ac:dyDescent="0.3">
      <c r="C152" t="s">
        <v>12</v>
      </c>
      <c r="D152" t="s">
        <v>8</v>
      </c>
      <c r="E152" t="s">
        <v>9</v>
      </c>
      <c r="F152" s="5">
        <v>42</v>
      </c>
      <c r="G152" s="6">
        <v>150</v>
      </c>
      <c r="H152" s="6"/>
    </row>
    <row r="153" spans="3:8" x14ac:dyDescent="0.3">
      <c r="C153" t="s">
        <v>20</v>
      </c>
      <c r="D153" t="s">
        <v>21</v>
      </c>
      <c r="E153" t="s">
        <v>50</v>
      </c>
      <c r="F153" s="5">
        <v>98</v>
      </c>
      <c r="G153" s="6">
        <v>204</v>
      </c>
      <c r="H153" s="6"/>
    </row>
    <row r="154" spans="3:8" x14ac:dyDescent="0.3">
      <c r="C154" t="s">
        <v>39</v>
      </c>
      <c r="D154" t="s">
        <v>13</v>
      </c>
      <c r="E154" t="s">
        <v>52</v>
      </c>
      <c r="F154" s="5">
        <v>2478</v>
      </c>
      <c r="G154" s="6">
        <v>21</v>
      </c>
      <c r="H154" s="6"/>
    </row>
    <row r="155" spans="3:8" x14ac:dyDescent="0.3">
      <c r="C155" t="s">
        <v>20</v>
      </c>
      <c r="D155" t="s">
        <v>49</v>
      </c>
      <c r="E155" t="s">
        <v>30</v>
      </c>
      <c r="F155" s="5">
        <v>7847</v>
      </c>
      <c r="G155" s="6">
        <v>174</v>
      </c>
      <c r="H155" s="6"/>
    </row>
    <row r="156" spans="3:8" x14ac:dyDescent="0.3">
      <c r="C156" t="s">
        <v>45</v>
      </c>
      <c r="D156" t="s">
        <v>8</v>
      </c>
      <c r="E156" t="s">
        <v>32</v>
      </c>
      <c r="F156" s="5">
        <v>9926</v>
      </c>
      <c r="G156" s="6">
        <v>201</v>
      </c>
      <c r="H156" s="6"/>
    </row>
    <row r="157" spans="3:8" x14ac:dyDescent="0.3">
      <c r="C157" t="s">
        <v>12</v>
      </c>
      <c r="D157" t="s">
        <v>33</v>
      </c>
      <c r="E157" t="s">
        <v>11</v>
      </c>
      <c r="F157" s="5">
        <v>819</v>
      </c>
      <c r="G157" s="6">
        <v>510</v>
      </c>
      <c r="H157" s="6"/>
    </row>
    <row r="158" spans="3:8" x14ac:dyDescent="0.3">
      <c r="C158" t="s">
        <v>25</v>
      </c>
      <c r="D158" t="s">
        <v>26</v>
      </c>
      <c r="E158" t="s">
        <v>51</v>
      </c>
      <c r="F158" s="5">
        <v>3052</v>
      </c>
      <c r="G158" s="6">
        <v>378</v>
      </c>
      <c r="H158" s="6"/>
    </row>
    <row r="159" spans="3:8" x14ac:dyDescent="0.3">
      <c r="C159" t="s">
        <v>17</v>
      </c>
      <c r="D159" t="s">
        <v>49</v>
      </c>
      <c r="E159" t="s">
        <v>44</v>
      </c>
      <c r="F159" s="5">
        <v>6832</v>
      </c>
      <c r="G159" s="6">
        <v>27</v>
      </c>
      <c r="H159" s="6"/>
    </row>
    <row r="160" spans="3:8" x14ac:dyDescent="0.3">
      <c r="C160" t="s">
        <v>45</v>
      </c>
      <c r="D160" t="s">
        <v>26</v>
      </c>
      <c r="E160" t="s">
        <v>29</v>
      </c>
      <c r="F160" s="5">
        <v>2016</v>
      </c>
      <c r="G160" s="6">
        <v>117</v>
      </c>
      <c r="H160" s="6"/>
    </row>
    <row r="161" spans="3:8" x14ac:dyDescent="0.3">
      <c r="C161" t="s">
        <v>25</v>
      </c>
      <c r="D161" t="s">
        <v>33</v>
      </c>
      <c r="E161" t="s">
        <v>44</v>
      </c>
      <c r="F161" s="5">
        <v>7322</v>
      </c>
      <c r="G161" s="6">
        <v>36</v>
      </c>
      <c r="H161" s="6"/>
    </row>
    <row r="162" spans="3:8" x14ac:dyDescent="0.3">
      <c r="C162" t="s">
        <v>12</v>
      </c>
      <c r="D162" t="s">
        <v>13</v>
      </c>
      <c r="E162" t="s">
        <v>30</v>
      </c>
      <c r="F162" s="5">
        <v>357</v>
      </c>
      <c r="G162" s="6">
        <v>126</v>
      </c>
      <c r="H162" s="6"/>
    </row>
    <row r="163" spans="3:8" x14ac:dyDescent="0.3">
      <c r="C163" t="s">
        <v>17</v>
      </c>
      <c r="D163" t="s">
        <v>26</v>
      </c>
      <c r="E163" t="s">
        <v>27</v>
      </c>
      <c r="F163" s="5">
        <v>3192</v>
      </c>
      <c r="G163" s="6">
        <v>72</v>
      </c>
      <c r="H163" s="6"/>
    </row>
    <row r="164" spans="3:8" x14ac:dyDescent="0.3">
      <c r="C164" t="s">
        <v>39</v>
      </c>
      <c r="D164" t="s">
        <v>21</v>
      </c>
      <c r="E164" t="s">
        <v>36</v>
      </c>
      <c r="F164" s="5">
        <v>8435</v>
      </c>
      <c r="G164" s="6">
        <v>42</v>
      </c>
      <c r="H164" s="6"/>
    </row>
    <row r="165" spans="3:8" x14ac:dyDescent="0.3">
      <c r="C165" t="s">
        <v>7</v>
      </c>
      <c r="D165" t="s">
        <v>26</v>
      </c>
      <c r="E165" t="s">
        <v>51</v>
      </c>
      <c r="F165" s="5">
        <v>0</v>
      </c>
      <c r="G165" s="6">
        <v>135</v>
      </c>
      <c r="H165" s="6"/>
    </row>
    <row r="166" spans="3:8" x14ac:dyDescent="0.3">
      <c r="C166" t="s">
        <v>39</v>
      </c>
      <c r="D166" t="s">
        <v>49</v>
      </c>
      <c r="E166" t="s">
        <v>48</v>
      </c>
      <c r="F166" s="5">
        <v>8862</v>
      </c>
      <c r="G166" s="6">
        <v>189</v>
      </c>
      <c r="H166" s="6"/>
    </row>
    <row r="167" spans="3:8" x14ac:dyDescent="0.3">
      <c r="C167" t="s">
        <v>25</v>
      </c>
      <c r="D167" t="s">
        <v>8</v>
      </c>
      <c r="E167" t="s">
        <v>53</v>
      </c>
      <c r="F167" s="5">
        <v>3556</v>
      </c>
      <c r="G167" s="6">
        <v>459</v>
      </c>
      <c r="H167" s="6"/>
    </row>
    <row r="168" spans="3:8" x14ac:dyDescent="0.3">
      <c r="C168" t="s">
        <v>42</v>
      </c>
      <c r="D168" t="s">
        <v>49</v>
      </c>
      <c r="E168" t="s">
        <v>24</v>
      </c>
      <c r="F168" s="5">
        <v>7280</v>
      </c>
      <c r="G168" s="6">
        <v>201</v>
      </c>
      <c r="H168" s="6"/>
    </row>
    <row r="169" spans="3:8" x14ac:dyDescent="0.3">
      <c r="C169" t="s">
        <v>25</v>
      </c>
      <c r="D169" t="s">
        <v>49</v>
      </c>
      <c r="E169" t="s">
        <v>9</v>
      </c>
      <c r="F169" s="5">
        <v>3402</v>
      </c>
      <c r="G169" s="6">
        <v>366</v>
      </c>
      <c r="H169" s="6"/>
    </row>
    <row r="170" spans="3:8" x14ac:dyDescent="0.3">
      <c r="C170" t="s">
        <v>46</v>
      </c>
      <c r="D170" t="s">
        <v>8</v>
      </c>
      <c r="E170" t="s">
        <v>51</v>
      </c>
      <c r="F170" s="5">
        <v>4592</v>
      </c>
      <c r="G170" s="6">
        <v>324</v>
      </c>
      <c r="H170" s="6"/>
    </row>
    <row r="171" spans="3:8" x14ac:dyDescent="0.3">
      <c r="C171" t="s">
        <v>17</v>
      </c>
      <c r="D171" t="s">
        <v>13</v>
      </c>
      <c r="E171" t="s">
        <v>24</v>
      </c>
      <c r="F171" s="5">
        <v>7833</v>
      </c>
      <c r="G171" s="6">
        <v>243</v>
      </c>
      <c r="H171" s="6"/>
    </row>
    <row r="172" spans="3:8" x14ac:dyDescent="0.3">
      <c r="C172" t="s">
        <v>45</v>
      </c>
      <c r="D172" t="s">
        <v>26</v>
      </c>
      <c r="E172" t="s">
        <v>44</v>
      </c>
      <c r="F172" s="5">
        <v>7651</v>
      </c>
      <c r="G172" s="6">
        <v>213</v>
      </c>
      <c r="H172" s="6"/>
    </row>
    <row r="173" spans="3:8" x14ac:dyDescent="0.3">
      <c r="C173" t="s">
        <v>7</v>
      </c>
      <c r="D173" t="s">
        <v>13</v>
      </c>
      <c r="E173" t="s">
        <v>9</v>
      </c>
      <c r="F173" s="5">
        <v>2275</v>
      </c>
      <c r="G173" s="6">
        <v>447</v>
      </c>
      <c r="H173" s="6"/>
    </row>
    <row r="174" spans="3:8" x14ac:dyDescent="0.3">
      <c r="C174" t="s">
        <v>7</v>
      </c>
      <c r="D174" t="s">
        <v>33</v>
      </c>
      <c r="E174" t="s">
        <v>11</v>
      </c>
      <c r="F174" s="5">
        <v>5670</v>
      </c>
      <c r="G174" s="6">
        <v>297</v>
      </c>
      <c r="H174" s="6"/>
    </row>
    <row r="175" spans="3:8" x14ac:dyDescent="0.3">
      <c r="C175" t="s">
        <v>39</v>
      </c>
      <c r="D175" t="s">
        <v>13</v>
      </c>
      <c r="E175" t="s">
        <v>29</v>
      </c>
      <c r="F175" s="5">
        <v>2135</v>
      </c>
      <c r="G175" s="6">
        <v>27</v>
      </c>
      <c r="H175" s="6"/>
    </row>
    <row r="176" spans="3:8" x14ac:dyDescent="0.3">
      <c r="C176" t="s">
        <v>7</v>
      </c>
      <c r="D176" t="s">
        <v>49</v>
      </c>
      <c r="E176" t="s">
        <v>47</v>
      </c>
      <c r="F176" s="5">
        <v>2779</v>
      </c>
      <c r="G176" s="6">
        <v>75</v>
      </c>
      <c r="H176" s="6"/>
    </row>
    <row r="177" spans="3:8" x14ac:dyDescent="0.3">
      <c r="C177" t="s">
        <v>54</v>
      </c>
      <c r="D177" t="s">
        <v>26</v>
      </c>
      <c r="E177" t="s">
        <v>30</v>
      </c>
      <c r="F177" s="5">
        <v>12950</v>
      </c>
      <c r="G177" s="6">
        <v>30</v>
      </c>
      <c r="H177" s="6"/>
    </row>
    <row r="178" spans="3:8" x14ac:dyDescent="0.3">
      <c r="C178" t="s">
        <v>39</v>
      </c>
      <c r="D178" t="s">
        <v>21</v>
      </c>
      <c r="E178" t="s">
        <v>22</v>
      </c>
      <c r="F178" s="5">
        <v>2646</v>
      </c>
      <c r="G178" s="6">
        <v>177</v>
      </c>
      <c r="H178" s="6"/>
    </row>
    <row r="179" spans="3:8" x14ac:dyDescent="0.3">
      <c r="C179" t="s">
        <v>7</v>
      </c>
      <c r="D179" t="s">
        <v>49</v>
      </c>
      <c r="E179" t="s">
        <v>30</v>
      </c>
      <c r="F179" s="5">
        <v>3794</v>
      </c>
      <c r="G179" s="6">
        <v>159</v>
      </c>
      <c r="H179" s="6"/>
    </row>
    <row r="180" spans="3:8" x14ac:dyDescent="0.3">
      <c r="C180" t="s">
        <v>46</v>
      </c>
      <c r="D180" t="s">
        <v>13</v>
      </c>
      <c r="E180" t="s">
        <v>30</v>
      </c>
      <c r="F180" s="5">
        <v>819</v>
      </c>
      <c r="G180" s="6">
        <v>306</v>
      </c>
      <c r="H180" s="6"/>
    </row>
    <row r="181" spans="3:8" x14ac:dyDescent="0.3">
      <c r="C181" t="s">
        <v>46</v>
      </c>
      <c r="D181" t="s">
        <v>49</v>
      </c>
      <c r="E181" t="s">
        <v>41</v>
      </c>
      <c r="F181" s="5">
        <v>2583</v>
      </c>
      <c r="G181" s="6">
        <v>18</v>
      </c>
      <c r="H181" s="6"/>
    </row>
    <row r="182" spans="3:8" x14ac:dyDescent="0.3">
      <c r="C182" t="s">
        <v>39</v>
      </c>
      <c r="D182" t="s">
        <v>13</v>
      </c>
      <c r="E182" t="s">
        <v>38</v>
      </c>
      <c r="F182" s="5">
        <v>4585</v>
      </c>
      <c r="G182" s="6">
        <v>240</v>
      </c>
      <c r="H182" s="6"/>
    </row>
    <row r="183" spans="3:8" x14ac:dyDescent="0.3">
      <c r="C183" t="s">
        <v>42</v>
      </c>
      <c r="D183" t="s">
        <v>49</v>
      </c>
      <c r="E183" t="s">
        <v>30</v>
      </c>
      <c r="F183" s="5">
        <v>1652</v>
      </c>
      <c r="G183" s="6">
        <v>93</v>
      </c>
      <c r="H183" s="6"/>
    </row>
    <row r="184" spans="3:8" x14ac:dyDescent="0.3">
      <c r="C184" t="s">
        <v>54</v>
      </c>
      <c r="D184" t="s">
        <v>49</v>
      </c>
      <c r="E184" t="s">
        <v>50</v>
      </c>
      <c r="F184" s="5">
        <v>4991</v>
      </c>
      <c r="G184" s="6">
        <v>9</v>
      </c>
      <c r="H184" s="6"/>
    </row>
    <row r="185" spans="3:8" x14ac:dyDescent="0.3">
      <c r="C185" t="s">
        <v>12</v>
      </c>
      <c r="D185" t="s">
        <v>49</v>
      </c>
      <c r="E185" t="s">
        <v>29</v>
      </c>
      <c r="F185" s="5">
        <v>2009</v>
      </c>
      <c r="G185" s="6">
        <v>219</v>
      </c>
      <c r="H185" s="6"/>
    </row>
    <row r="186" spans="3:8" x14ac:dyDescent="0.3">
      <c r="C186" t="s">
        <v>45</v>
      </c>
      <c r="D186" t="s">
        <v>26</v>
      </c>
      <c r="E186" t="s">
        <v>36</v>
      </c>
      <c r="F186" s="5">
        <v>1568</v>
      </c>
      <c r="G186" s="6">
        <v>141</v>
      </c>
      <c r="H186" s="6"/>
    </row>
    <row r="187" spans="3:8" x14ac:dyDescent="0.3">
      <c r="C187" t="s">
        <v>20</v>
      </c>
      <c r="D187" t="s">
        <v>8</v>
      </c>
      <c r="E187" t="s">
        <v>41</v>
      </c>
      <c r="F187" s="5">
        <v>3388</v>
      </c>
      <c r="G187" s="6">
        <v>123</v>
      </c>
      <c r="H187" s="6"/>
    </row>
    <row r="188" spans="3:8" x14ac:dyDescent="0.3">
      <c r="C188" t="s">
        <v>7</v>
      </c>
      <c r="D188" t="s">
        <v>33</v>
      </c>
      <c r="E188" t="s">
        <v>48</v>
      </c>
      <c r="F188" s="5">
        <v>623</v>
      </c>
      <c r="G188" s="6">
        <v>51</v>
      </c>
      <c r="H188" s="6"/>
    </row>
    <row r="189" spans="3:8" x14ac:dyDescent="0.3">
      <c r="C189" t="s">
        <v>25</v>
      </c>
      <c r="D189" t="s">
        <v>21</v>
      </c>
      <c r="E189" t="s">
        <v>18</v>
      </c>
      <c r="F189" s="5">
        <v>10073</v>
      </c>
      <c r="G189" s="6">
        <v>120</v>
      </c>
      <c r="H189" s="6"/>
    </row>
    <row r="190" spans="3:8" x14ac:dyDescent="0.3">
      <c r="C190" t="s">
        <v>12</v>
      </c>
      <c r="D190" t="s">
        <v>26</v>
      </c>
      <c r="E190" t="s">
        <v>50</v>
      </c>
      <c r="F190" s="5">
        <v>1561</v>
      </c>
      <c r="G190" s="6">
        <v>27</v>
      </c>
      <c r="H190" s="6"/>
    </row>
    <row r="191" spans="3:8" x14ac:dyDescent="0.3">
      <c r="C191" t="s">
        <v>17</v>
      </c>
      <c r="D191" t="s">
        <v>21</v>
      </c>
      <c r="E191" t="s">
        <v>52</v>
      </c>
      <c r="F191" s="5">
        <v>11522</v>
      </c>
      <c r="G191" s="6">
        <v>204</v>
      </c>
      <c r="H191" s="6"/>
    </row>
    <row r="192" spans="3:8" x14ac:dyDescent="0.3">
      <c r="C192" t="s">
        <v>25</v>
      </c>
      <c r="D192" t="s">
        <v>33</v>
      </c>
      <c r="E192" t="s">
        <v>11</v>
      </c>
      <c r="F192" s="5">
        <v>2317</v>
      </c>
      <c r="G192" s="6">
        <v>123</v>
      </c>
      <c r="H192" s="6"/>
    </row>
    <row r="193" spans="3:8" x14ac:dyDescent="0.3">
      <c r="C193" t="s">
        <v>54</v>
      </c>
      <c r="D193" t="s">
        <v>8</v>
      </c>
      <c r="E193" t="s">
        <v>53</v>
      </c>
      <c r="F193" s="5">
        <v>3059</v>
      </c>
      <c r="G193" s="6">
        <v>27</v>
      </c>
      <c r="H193" s="6"/>
    </row>
    <row r="194" spans="3:8" x14ac:dyDescent="0.3">
      <c r="C194" t="s">
        <v>20</v>
      </c>
      <c r="D194" t="s">
        <v>8</v>
      </c>
      <c r="E194" t="s">
        <v>50</v>
      </c>
      <c r="F194" s="5">
        <v>2324</v>
      </c>
      <c r="G194" s="6">
        <v>177</v>
      </c>
      <c r="H194" s="6"/>
    </row>
    <row r="195" spans="3:8" x14ac:dyDescent="0.3">
      <c r="C195" t="s">
        <v>46</v>
      </c>
      <c r="D195" t="s">
        <v>26</v>
      </c>
      <c r="E195" t="s">
        <v>50</v>
      </c>
      <c r="F195" s="5">
        <v>4956</v>
      </c>
      <c r="G195" s="6">
        <v>171</v>
      </c>
      <c r="H195" s="6"/>
    </row>
    <row r="196" spans="3:8" x14ac:dyDescent="0.3">
      <c r="C196" t="s">
        <v>54</v>
      </c>
      <c r="D196" t="s">
        <v>49</v>
      </c>
      <c r="E196" t="s">
        <v>38</v>
      </c>
      <c r="F196" s="5">
        <v>5355</v>
      </c>
      <c r="G196" s="6">
        <v>204</v>
      </c>
      <c r="H196" s="6"/>
    </row>
    <row r="197" spans="3:8" x14ac:dyDescent="0.3">
      <c r="C197" t="s">
        <v>46</v>
      </c>
      <c r="D197" t="s">
        <v>49</v>
      </c>
      <c r="E197" t="s">
        <v>16</v>
      </c>
      <c r="F197" s="5">
        <v>7259</v>
      </c>
      <c r="G197" s="6">
        <v>276</v>
      </c>
      <c r="H197" s="6"/>
    </row>
    <row r="198" spans="3:8" x14ac:dyDescent="0.3">
      <c r="C198" t="s">
        <v>12</v>
      </c>
      <c r="D198" t="s">
        <v>8</v>
      </c>
      <c r="E198" t="s">
        <v>50</v>
      </c>
      <c r="F198" s="5">
        <v>6279</v>
      </c>
      <c r="G198" s="6">
        <v>45</v>
      </c>
      <c r="H198" s="6"/>
    </row>
    <row r="199" spans="3:8" x14ac:dyDescent="0.3">
      <c r="C199" t="s">
        <v>7</v>
      </c>
      <c r="D199" t="s">
        <v>33</v>
      </c>
      <c r="E199" t="s">
        <v>51</v>
      </c>
      <c r="F199" s="5">
        <v>2541</v>
      </c>
      <c r="G199" s="6">
        <v>45</v>
      </c>
      <c r="H199" s="6"/>
    </row>
    <row r="200" spans="3:8" x14ac:dyDescent="0.3">
      <c r="C200" t="s">
        <v>25</v>
      </c>
      <c r="D200" t="s">
        <v>13</v>
      </c>
      <c r="E200" t="s">
        <v>52</v>
      </c>
      <c r="F200" s="5">
        <v>3864</v>
      </c>
      <c r="G200" s="6">
        <v>177</v>
      </c>
      <c r="H200" s="6"/>
    </row>
    <row r="201" spans="3:8" x14ac:dyDescent="0.3">
      <c r="C201" t="s">
        <v>42</v>
      </c>
      <c r="D201" t="s">
        <v>21</v>
      </c>
      <c r="E201" t="s">
        <v>11</v>
      </c>
      <c r="F201" s="5">
        <v>6146</v>
      </c>
      <c r="G201" s="6">
        <v>63</v>
      </c>
      <c r="H201" s="6"/>
    </row>
    <row r="202" spans="3:8" x14ac:dyDescent="0.3">
      <c r="C202" t="s">
        <v>17</v>
      </c>
      <c r="D202" t="s">
        <v>26</v>
      </c>
      <c r="E202" t="s">
        <v>22</v>
      </c>
      <c r="F202" s="5">
        <v>2639</v>
      </c>
      <c r="G202" s="6">
        <v>204</v>
      </c>
      <c r="H202" s="6"/>
    </row>
    <row r="203" spans="3:8" x14ac:dyDescent="0.3">
      <c r="C203" t="s">
        <v>12</v>
      </c>
      <c r="D203" t="s">
        <v>8</v>
      </c>
      <c r="E203" t="s">
        <v>36</v>
      </c>
      <c r="F203" s="5">
        <v>1890</v>
      </c>
      <c r="G203" s="6">
        <v>195</v>
      </c>
      <c r="H203" s="6"/>
    </row>
    <row r="204" spans="3:8" x14ac:dyDescent="0.3">
      <c r="C204" t="s">
        <v>39</v>
      </c>
      <c r="D204" t="s">
        <v>49</v>
      </c>
      <c r="E204" t="s">
        <v>16</v>
      </c>
      <c r="F204" s="5">
        <v>1932</v>
      </c>
      <c r="G204" s="6">
        <v>369</v>
      </c>
      <c r="H204" s="6"/>
    </row>
    <row r="205" spans="3:8" x14ac:dyDescent="0.3">
      <c r="C205" t="s">
        <v>46</v>
      </c>
      <c r="D205" t="s">
        <v>49</v>
      </c>
      <c r="E205" t="s">
        <v>27</v>
      </c>
      <c r="F205" s="5">
        <v>6300</v>
      </c>
      <c r="G205" s="6">
        <v>42</v>
      </c>
      <c r="H205" s="6"/>
    </row>
    <row r="206" spans="3:8" x14ac:dyDescent="0.3">
      <c r="C206" t="s">
        <v>25</v>
      </c>
      <c r="D206" t="s">
        <v>8</v>
      </c>
      <c r="E206" t="s">
        <v>9</v>
      </c>
      <c r="F206" s="5">
        <v>560</v>
      </c>
      <c r="G206" s="6">
        <v>81</v>
      </c>
      <c r="H206" s="6"/>
    </row>
    <row r="207" spans="3:8" x14ac:dyDescent="0.3">
      <c r="C207" t="s">
        <v>17</v>
      </c>
      <c r="D207" t="s">
        <v>8</v>
      </c>
      <c r="E207" t="s">
        <v>50</v>
      </c>
      <c r="F207" s="5">
        <v>2856</v>
      </c>
      <c r="G207" s="6">
        <v>246</v>
      </c>
      <c r="H207" s="6"/>
    </row>
    <row r="208" spans="3:8" x14ac:dyDescent="0.3">
      <c r="C208" t="s">
        <v>17</v>
      </c>
      <c r="D208" t="s">
        <v>49</v>
      </c>
      <c r="E208" t="s">
        <v>32</v>
      </c>
      <c r="F208" s="5">
        <v>707</v>
      </c>
      <c r="G208" s="6">
        <v>174</v>
      </c>
      <c r="H208" s="6"/>
    </row>
    <row r="209" spans="3:8" x14ac:dyDescent="0.3">
      <c r="C209" t="s">
        <v>12</v>
      </c>
      <c r="D209" t="s">
        <v>13</v>
      </c>
      <c r="E209" t="s">
        <v>9</v>
      </c>
      <c r="F209" s="5">
        <v>3598</v>
      </c>
      <c r="G209" s="6">
        <v>81</v>
      </c>
      <c r="H209" s="6"/>
    </row>
    <row r="210" spans="3:8" x14ac:dyDescent="0.3">
      <c r="C210" t="s">
        <v>7</v>
      </c>
      <c r="D210" t="s">
        <v>13</v>
      </c>
      <c r="E210" t="s">
        <v>36</v>
      </c>
      <c r="F210" s="5">
        <v>6853</v>
      </c>
      <c r="G210" s="6">
        <v>372</v>
      </c>
      <c r="H210" s="6"/>
    </row>
    <row r="211" spans="3:8" x14ac:dyDescent="0.3">
      <c r="C211" t="s">
        <v>7</v>
      </c>
      <c r="D211" t="s">
        <v>13</v>
      </c>
      <c r="E211" t="s">
        <v>29</v>
      </c>
      <c r="F211" s="5">
        <v>4725</v>
      </c>
      <c r="G211" s="6">
        <v>174</v>
      </c>
      <c r="H211" s="6"/>
    </row>
    <row r="212" spans="3:8" x14ac:dyDescent="0.3">
      <c r="C212" t="s">
        <v>20</v>
      </c>
      <c r="D212" t="s">
        <v>21</v>
      </c>
      <c r="E212" t="s">
        <v>14</v>
      </c>
      <c r="F212" s="5">
        <v>10304</v>
      </c>
      <c r="G212" s="6">
        <v>84</v>
      </c>
      <c r="H212" s="6"/>
    </row>
    <row r="213" spans="3:8" x14ac:dyDescent="0.3">
      <c r="C213" t="s">
        <v>20</v>
      </c>
      <c r="D213" t="s">
        <v>49</v>
      </c>
      <c r="E213" t="s">
        <v>29</v>
      </c>
      <c r="F213" s="5">
        <v>1274</v>
      </c>
      <c r="G213" s="6">
        <v>225</v>
      </c>
      <c r="H213" s="6"/>
    </row>
    <row r="214" spans="3:8" x14ac:dyDescent="0.3">
      <c r="C214" t="s">
        <v>42</v>
      </c>
      <c r="D214" t="s">
        <v>21</v>
      </c>
      <c r="E214" t="s">
        <v>9</v>
      </c>
      <c r="F214" s="5">
        <v>1526</v>
      </c>
      <c r="G214" s="6">
        <v>105</v>
      </c>
      <c r="H214" s="6"/>
    </row>
    <row r="215" spans="3:8" x14ac:dyDescent="0.3">
      <c r="C215" t="s">
        <v>7</v>
      </c>
      <c r="D215" t="s">
        <v>26</v>
      </c>
      <c r="E215" t="s">
        <v>53</v>
      </c>
      <c r="F215" s="5">
        <v>3101</v>
      </c>
      <c r="G215" s="6">
        <v>225</v>
      </c>
      <c r="H215" s="6"/>
    </row>
    <row r="216" spans="3:8" x14ac:dyDescent="0.3">
      <c r="C216" t="s">
        <v>45</v>
      </c>
      <c r="D216" t="s">
        <v>8</v>
      </c>
      <c r="E216" t="s">
        <v>16</v>
      </c>
      <c r="F216" s="5">
        <v>1057</v>
      </c>
      <c r="G216" s="6">
        <v>54</v>
      </c>
      <c r="H216" s="6"/>
    </row>
    <row r="217" spans="3:8" x14ac:dyDescent="0.3">
      <c r="C217" t="s">
        <v>39</v>
      </c>
      <c r="D217" t="s">
        <v>8</v>
      </c>
      <c r="E217" t="s">
        <v>50</v>
      </c>
      <c r="F217" s="5">
        <v>5306</v>
      </c>
      <c r="G217" s="6">
        <v>0</v>
      </c>
      <c r="H217" s="6"/>
    </row>
    <row r="218" spans="3:8" x14ac:dyDescent="0.3">
      <c r="C218" t="s">
        <v>42</v>
      </c>
      <c r="D218" t="s">
        <v>26</v>
      </c>
      <c r="E218" t="s">
        <v>48</v>
      </c>
      <c r="F218" s="5">
        <v>4018</v>
      </c>
      <c r="G218" s="6">
        <v>171</v>
      </c>
      <c r="H218" s="6"/>
    </row>
    <row r="219" spans="3:8" x14ac:dyDescent="0.3">
      <c r="C219" t="s">
        <v>17</v>
      </c>
      <c r="D219" t="s">
        <v>49</v>
      </c>
      <c r="E219" t="s">
        <v>29</v>
      </c>
      <c r="F219" s="5">
        <v>938</v>
      </c>
      <c r="G219" s="6">
        <v>189</v>
      </c>
      <c r="H219" s="6"/>
    </row>
    <row r="220" spans="3:8" x14ac:dyDescent="0.3">
      <c r="C220" t="s">
        <v>39</v>
      </c>
      <c r="D220" t="s">
        <v>33</v>
      </c>
      <c r="E220" t="s">
        <v>22</v>
      </c>
      <c r="F220" s="5">
        <v>1778</v>
      </c>
      <c r="G220" s="6">
        <v>270</v>
      </c>
      <c r="H220" s="6"/>
    </row>
    <row r="221" spans="3:8" x14ac:dyDescent="0.3">
      <c r="C221" t="s">
        <v>25</v>
      </c>
      <c r="D221" t="s">
        <v>26</v>
      </c>
      <c r="E221" t="s">
        <v>9</v>
      </c>
      <c r="F221" s="5">
        <v>1638</v>
      </c>
      <c r="G221" s="6">
        <v>63</v>
      </c>
      <c r="H221" s="6"/>
    </row>
    <row r="222" spans="3:8" x14ac:dyDescent="0.3">
      <c r="C222" t="s">
        <v>20</v>
      </c>
      <c r="D222" t="s">
        <v>33</v>
      </c>
      <c r="E222" t="s">
        <v>27</v>
      </c>
      <c r="F222" s="5">
        <v>154</v>
      </c>
      <c r="G222" s="6">
        <v>21</v>
      </c>
      <c r="H222" s="6"/>
    </row>
    <row r="223" spans="3:8" x14ac:dyDescent="0.3">
      <c r="C223" t="s">
        <v>39</v>
      </c>
      <c r="D223" t="s">
        <v>8</v>
      </c>
      <c r="E223" t="s">
        <v>36</v>
      </c>
      <c r="F223" s="5">
        <v>9835</v>
      </c>
      <c r="G223" s="6">
        <v>207</v>
      </c>
      <c r="H223" s="6"/>
    </row>
    <row r="224" spans="3:8" x14ac:dyDescent="0.3">
      <c r="C224" t="s">
        <v>17</v>
      </c>
      <c r="D224" t="s">
        <v>8</v>
      </c>
      <c r="E224" t="s">
        <v>41</v>
      </c>
      <c r="F224" s="5">
        <v>7273</v>
      </c>
      <c r="G224" s="6">
        <v>96</v>
      </c>
      <c r="H224" s="6"/>
    </row>
    <row r="225" spans="3:8" x14ac:dyDescent="0.3">
      <c r="C225" t="s">
        <v>42</v>
      </c>
      <c r="D225" t="s">
        <v>26</v>
      </c>
      <c r="E225" t="s">
        <v>36</v>
      </c>
      <c r="F225" s="5">
        <v>6909</v>
      </c>
      <c r="G225" s="6">
        <v>81</v>
      </c>
      <c r="H225" s="6"/>
    </row>
    <row r="226" spans="3:8" x14ac:dyDescent="0.3">
      <c r="C226" t="s">
        <v>17</v>
      </c>
      <c r="D226" t="s">
        <v>26</v>
      </c>
      <c r="E226" t="s">
        <v>48</v>
      </c>
      <c r="F226" s="5">
        <v>3920</v>
      </c>
      <c r="G226" s="6">
        <v>306</v>
      </c>
      <c r="H226" s="6"/>
    </row>
    <row r="227" spans="3:8" x14ac:dyDescent="0.3">
      <c r="C227" t="s">
        <v>54</v>
      </c>
      <c r="D227" t="s">
        <v>26</v>
      </c>
      <c r="E227" t="s">
        <v>44</v>
      </c>
      <c r="F227" s="5">
        <v>4858</v>
      </c>
      <c r="G227" s="6">
        <v>279</v>
      </c>
      <c r="H227" s="6"/>
    </row>
    <row r="228" spans="3:8" x14ac:dyDescent="0.3">
      <c r="C228" t="s">
        <v>45</v>
      </c>
      <c r="D228" t="s">
        <v>33</v>
      </c>
      <c r="E228" t="s">
        <v>18</v>
      </c>
      <c r="F228" s="5">
        <v>3549</v>
      </c>
      <c r="G228" s="6">
        <v>3</v>
      </c>
      <c r="H228" s="6"/>
    </row>
    <row r="229" spans="3:8" x14ac:dyDescent="0.3">
      <c r="C229" t="s">
        <v>39</v>
      </c>
      <c r="D229" t="s">
        <v>26</v>
      </c>
      <c r="E229" t="s">
        <v>52</v>
      </c>
      <c r="F229" s="5">
        <v>966</v>
      </c>
      <c r="G229" s="6">
        <v>198</v>
      </c>
      <c r="H229" s="6"/>
    </row>
    <row r="230" spans="3:8" x14ac:dyDescent="0.3">
      <c r="C230" t="s">
        <v>42</v>
      </c>
      <c r="D230" t="s">
        <v>26</v>
      </c>
      <c r="E230" t="s">
        <v>22</v>
      </c>
      <c r="F230" s="5">
        <v>385</v>
      </c>
      <c r="G230" s="6">
        <v>249</v>
      </c>
      <c r="H230" s="6"/>
    </row>
    <row r="231" spans="3:8" x14ac:dyDescent="0.3">
      <c r="C231" t="s">
        <v>25</v>
      </c>
      <c r="D231" t="s">
        <v>49</v>
      </c>
      <c r="E231" t="s">
        <v>29</v>
      </c>
      <c r="F231" s="5">
        <v>2219</v>
      </c>
      <c r="G231" s="6">
        <v>75</v>
      </c>
      <c r="H231" s="6"/>
    </row>
    <row r="232" spans="3:8" x14ac:dyDescent="0.3">
      <c r="C232" t="s">
        <v>17</v>
      </c>
      <c r="D232" t="s">
        <v>21</v>
      </c>
      <c r="E232" t="s">
        <v>14</v>
      </c>
      <c r="F232" s="5">
        <v>2954</v>
      </c>
      <c r="G232" s="6">
        <v>189</v>
      </c>
      <c r="H232" s="6"/>
    </row>
    <row r="233" spans="3:8" x14ac:dyDescent="0.3">
      <c r="C233" t="s">
        <v>39</v>
      </c>
      <c r="D233" t="s">
        <v>21</v>
      </c>
      <c r="E233" t="s">
        <v>14</v>
      </c>
      <c r="F233" s="5">
        <v>280</v>
      </c>
      <c r="G233" s="6">
        <v>87</v>
      </c>
      <c r="H233" s="6"/>
    </row>
    <row r="234" spans="3:8" x14ac:dyDescent="0.3">
      <c r="C234" t="s">
        <v>20</v>
      </c>
      <c r="D234" t="s">
        <v>21</v>
      </c>
      <c r="E234" t="s">
        <v>9</v>
      </c>
      <c r="F234" s="5">
        <v>6118</v>
      </c>
      <c r="G234" s="6">
        <v>174</v>
      </c>
      <c r="H234" s="6"/>
    </row>
    <row r="235" spans="3:8" x14ac:dyDescent="0.3">
      <c r="C235" t="s">
        <v>45</v>
      </c>
      <c r="D235" t="s">
        <v>26</v>
      </c>
      <c r="E235" t="s">
        <v>24</v>
      </c>
      <c r="F235" s="5">
        <v>4802</v>
      </c>
      <c r="G235" s="6">
        <v>36</v>
      </c>
      <c r="H235" s="6"/>
    </row>
    <row r="236" spans="3:8" x14ac:dyDescent="0.3">
      <c r="C236" t="s">
        <v>17</v>
      </c>
      <c r="D236" t="s">
        <v>33</v>
      </c>
      <c r="E236" t="s">
        <v>48</v>
      </c>
      <c r="F236" s="5">
        <v>4137</v>
      </c>
      <c r="G236" s="6">
        <v>60</v>
      </c>
      <c r="H236" s="6"/>
    </row>
    <row r="237" spans="3:8" x14ac:dyDescent="0.3">
      <c r="C237" t="s">
        <v>46</v>
      </c>
      <c r="D237" t="s">
        <v>13</v>
      </c>
      <c r="E237" t="s">
        <v>47</v>
      </c>
      <c r="F237" s="5">
        <v>2023</v>
      </c>
      <c r="G237" s="6">
        <v>78</v>
      </c>
      <c r="H237" s="6"/>
    </row>
    <row r="238" spans="3:8" x14ac:dyDescent="0.3">
      <c r="C238" t="s">
        <v>17</v>
      </c>
      <c r="D238" t="s">
        <v>21</v>
      </c>
      <c r="E238" t="s">
        <v>9</v>
      </c>
      <c r="F238" s="5">
        <v>9051</v>
      </c>
      <c r="G238" s="6">
        <v>57</v>
      </c>
      <c r="H238" s="6"/>
    </row>
    <row r="239" spans="3:8" x14ac:dyDescent="0.3">
      <c r="C239" t="s">
        <v>17</v>
      </c>
      <c r="D239" t="s">
        <v>8</v>
      </c>
      <c r="E239" t="s">
        <v>53</v>
      </c>
      <c r="F239" s="5">
        <v>2919</v>
      </c>
      <c r="G239" s="6">
        <v>45</v>
      </c>
      <c r="H239" s="6"/>
    </row>
    <row r="240" spans="3:8" x14ac:dyDescent="0.3">
      <c r="C240" t="s">
        <v>20</v>
      </c>
      <c r="D240" t="s">
        <v>33</v>
      </c>
      <c r="E240" t="s">
        <v>36</v>
      </c>
      <c r="F240" s="5">
        <v>5915</v>
      </c>
      <c r="G240" s="6">
        <v>3</v>
      </c>
      <c r="H240" s="6"/>
    </row>
    <row r="241" spans="3:8" x14ac:dyDescent="0.3">
      <c r="C241" t="s">
        <v>54</v>
      </c>
      <c r="D241" t="s">
        <v>13</v>
      </c>
      <c r="E241" t="s">
        <v>24</v>
      </c>
      <c r="F241" s="5">
        <v>2562</v>
      </c>
      <c r="G241" s="6">
        <v>6</v>
      </c>
      <c r="H241" s="6"/>
    </row>
    <row r="242" spans="3:8" x14ac:dyDescent="0.3">
      <c r="C242" t="s">
        <v>42</v>
      </c>
      <c r="D242" t="s">
        <v>8</v>
      </c>
      <c r="E242" t="s">
        <v>27</v>
      </c>
      <c r="F242" s="5">
        <v>8813</v>
      </c>
      <c r="G242" s="6">
        <v>21</v>
      </c>
      <c r="H242" s="6"/>
    </row>
    <row r="243" spans="3:8" x14ac:dyDescent="0.3">
      <c r="C243" t="s">
        <v>42</v>
      </c>
      <c r="D243" t="s">
        <v>21</v>
      </c>
      <c r="E243" t="s">
        <v>22</v>
      </c>
      <c r="F243" s="5">
        <v>6111</v>
      </c>
      <c r="G243" s="6">
        <v>3</v>
      </c>
      <c r="H243" s="6"/>
    </row>
    <row r="244" spans="3:8" x14ac:dyDescent="0.3">
      <c r="C244" t="s">
        <v>12</v>
      </c>
      <c r="D244" t="s">
        <v>49</v>
      </c>
      <c r="E244" t="s">
        <v>34</v>
      </c>
      <c r="F244" s="5">
        <v>3507</v>
      </c>
      <c r="G244" s="6">
        <v>288</v>
      </c>
      <c r="H244" s="6"/>
    </row>
    <row r="245" spans="3:8" x14ac:dyDescent="0.3">
      <c r="C245" t="s">
        <v>25</v>
      </c>
      <c r="D245" t="s">
        <v>21</v>
      </c>
      <c r="E245" t="s">
        <v>11</v>
      </c>
      <c r="F245" s="5">
        <v>4319</v>
      </c>
      <c r="G245" s="6">
        <v>30</v>
      </c>
      <c r="H245" s="6"/>
    </row>
    <row r="246" spans="3:8" x14ac:dyDescent="0.3">
      <c r="C246" t="s">
        <v>7</v>
      </c>
      <c r="D246" t="s">
        <v>33</v>
      </c>
      <c r="E246" t="s">
        <v>50</v>
      </c>
      <c r="F246" s="5">
        <v>609</v>
      </c>
      <c r="G246" s="6">
        <v>87</v>
      </c>
      <c r="H246" s="6"/>
    </row>
    <row r="247" spans="3:8" x14ac:dyDescent="0.3">
      <c r="C247" t="s">
        <v>7</v>
      </c>
      <c r="D247" t="s">
        <v>26</v>
      </c>
      <c r="E247" t="s">
        <v>52</v>
      </c>
      <c r="F247" s="5">
        <v>6370</v>
      </c>
      <c r="G247" s="6">
        <v>30</v>
      </c>
      <c r="H247" s="6"/>
    </row>
    <row r="248" spans="3:8" x14ac:dyDescent="0.3">
      <c r="C248" t="s">
        <v>42</v>
      </c>
      <c r="D248" t="s">
        <v>33</v>
      </c>
      <c r="E248" t="s">
        <v>38</v>
      </c>
      <c r="F248" s="5">
        <v>5474</v>
      </c>
      <c r="G248" s="6">
        <v>168</v>
      </c>
      <c r="H248" s="6"/>
    </row>
    <row r="249" spans="3:8" x14ac:dyDescent="0.3">
      <c r="C249" t="s">
        <v>7</v>
      </c>
      <c r="D249" t="s">
        <v>21</v>
      </c>
      <c r="E249" t="s">
        <v>52</v>
      </c>
      <c r="F249" s="5">
        <v>3164</v>
      </c>
      <c r="G249" s="6">
        <v>306</v>
      </c>
      <c r="H249" s="6"/>
    </row>
    <row r="250" spans="3:8" x14ac:dyDescent="0.3">
      <c r="C250" t="s">
        <v>25</v>
      </c>
      <c r="D250" t="s">
        <v>13</v>
      </c>
      <c r="E250" t="s">
        <v>18</v>
      </c>
      <c r="F250" s="5">
        <v>1302</v>
      </c>
      <c r="G250" s="6">
        <v>402</v>
      </c>
      <c r="H250" s="6"/>
    </row>
    <row r="251" spans="3:8" x14ac:dyDescent="0.3">
      <c r="C251" t="s">
        <v>46</v>
      </c>
      <c r="D251" t="s">
        <v>8</v>
      </c>
      <c r="E251" t="s">
        <v>53</v>
      </c>
      <c r="F251" s="5">
        <v>7308</v>
      </c>
      <c r="G251" s="6">
        <v>327</v>
      </c>
      <c r="H251" s="6"/>
    </row>
    <row r="252" spans="3:8" x14ac:dyDescent="0.3">
      <c r="C252" t="s">
        <v>7</v>
      </c>
      <c r="D252" t="s">
        <v>8</v>
      </c>
      <c r="E252" t="s">
        <v>52</v>
      </c>
      <c r="F252" s="5">
        <v>6132</v>
      </c>
      <c r="G252" s="6">
        <v>93</v>
      </c>
      <c r="H252" s="6"/>
    </row>
    <row r="253" spans="3:8" x14ac:dyDescent="0.3">
      <c r="C253" t="s">
        <v>54</v>
      </c>
      <c r="D253" t="s">
        <v>13</v>
      </c>
      <c r="E253" t="s">
        <v>16</v>
      </c>
      <c r="F253" s="5">
        <v>3472</v>
      </c>
      <c r="G253" s="6">
        <v>96</v>
      </c>
      <c r="H253" s="6"/>
    </row>
    <row r="254" spans="3:8" x14ac:dyDescent="0.3">
      <c r="C254" t="s">
        <v>12</v>
      </c>
      <c r="D254" t="s">
        <v>26</v>
      </c>
      <c r="E254" t="s">
        <v>22</v>
      </c>
      <c r="F254" s="5">
        <v>9660</v>
      </c>
      <c r="G254" s="6">
        <v>27</v>
      </c>
      <c r="H254" s="6"/>
    </row>
    <row r="255" spans="3:8" x14ac:dyDescent="0.3">
      <c r="C255" t="s">
        <v>17</v>
      </c>
      <c r="D255" t="s">
        <v>33</v>
      </c>
      <c r="E255" t="s">
        <v>50</v>
      </c>
      <c r="F255" s="5">
        <v>2436</v>
      </c>
      <c r="G255" s="6">
        <v>99</v>
      </c>
      <c r="H255" s="6"/>
    </row>
    <row r="256" spans="3:8" x14ac:dyDescent="0.3">
      <c r="C256" t="s">
        <v>17</v>
      </c>
      <c r="D256" t="s">
        <v>33</v>
      </c>
      <c r="E256" t="s">
        <v>30</v>
      </c>
      <c r="F256" s="5">
        <v>9506</v>
      </c>
      <c r="G256" s="6">
        <v>87</v>
      </c>
      <c r="H256" s="6"/>
    </row>
    <row r="257" spans="3:8" x14ac:dyDescent="0.3">
      <c r="C257" t="s">
        <v>54</v>
      </c>
      <c r="D257" t="s">
        <v>8</v>
      </c>
      <c r="E257" t="s">
        <v>44</v>
      </c>
      <c r="F257" s="5">
        <v>245</v>
      </c>
      <c r="G257" s="6">
        <v>288</v>
      </c>
      <c r="H257" s="6"/>
    </row>
    <row r="258" spans="3:8" x14ac:dyDescent="0.3">
      <c r="C258" t="s">
        <v>12</v>
      </c>
      <c r="D258" t="s">
        <v>13</v>
      </c>
      <c r="E258" t="s">
        <v>41</v>
      </c>
      <c r="F258" s="5">
        <v>2702</v>
      </c>
      <c r="G258" s="6">
        <v>363</v>
      </c>
      <c r="H258" s="6"/>
    </row>
    <row r="259" spans="3:8" x14ac:dyDescent="0.3">
      <c r="C259" t="s">
        <v>54</v>
      </c>
      <c r="D259" t="s">
        <v>49</v>
      </c>
      <c r="E259" t="s">
        <v>32</v>
      </c>
      <c r="F259" s="5">
        <v>700</v>
      </c>
      <c r="G259" s="6">
        <v>87</v>
      </c>
      <c r="H259" s="6"/>
    </row>
    <row r="260" spans="3:8" x14ac:dyDescent="0.3">
      <c r="C260" t="s">
        <v>25</v>
      </c>
      <c r="D260" t="s">
        <v>49</v>
      </c>
      <c r="E260" t="s">
        <v>32</v>
      </c>
      <c r="F260" s="5">
        <v>3759</v>
      </c>
      <c r="G260" s="6">
        <v>150</v>
      </c>
      <c r="H260" s="6"/>
    </row>
    <row r="261" spans="3:8" x14ac:dyDescent="0.3">
      <c r="C261" t="s">
        <v>45</v>
      </c>
      <c r="D261" t="s">
        <v>13</v>
      </c>
      <c r="E261" t="s">
        <v>32</v>
      </c>
      <c r="F261" s="5">
        <v>1589</v>
      </c>
      <c r="G261" s="6">
        <v>303</v>
      </c>
      <c r="H261" s="6"/>
    </row>
    <row r="262" spans="3:8" x14ac:dyDescent="0.3">
      <c r="C262" t="s">
        <v>39</v>
      </c>
      <c r="D262" t="s">
        <v>13</v>
      </c>
      <c r="E262" t="s">
        <v>53</v>
      </c>
      <c r="F262" s="5">
        <v>5194</v>
      </c>
      <c r="G262" s="6">
        <v>288</v>
      </c>
      <c r="H262" s="6"/>
    </row>
    <row r="263" spans="3:8" x14ac:dyDescent="0.3">
      <c r="C263" t="s">
        <v>54</v>
      </c>
      <c r="D263" t="s">
        <v>21</v>
      </c>
      <c r="E263" t="s">
        <v>11</v>
      </c>
      <c r="F263" s="5">
        <v>945</v>
      </c>
      <c r="G263" s="6">
        <v>75</v>
      </c>
      <c r="H263" s="6"/>
    </row>
    <row r="264" spans="3:8" x14ac:dyDescent="0.3">
      <c r="C264" t="s">
        <v>7</v>
      </c>
      <c r="D264" t="s">
        <v>33</v>
      </c>
      <c r="E264" t="s">
        <v>34</v>
      </c>
      <c r="F264" s="5">
        <v>1988</v>
      </c>
      <c r="G264" s="6">
        <v>39</v>
      </c>
      <c r="H264" s="6"/>
    </row>
    <row r="265" spans="3:8" x14ac:dyDescent="0.3">
      <c r="C265" t="s">
        <v>25</v>
      </c>
      <c r="D265" t="s">
        <v>49</v>
      </c>
      <c r="E265" t="s">
        <v>14</v>
      </c>
      <c r="F265" s="5">
        <v>6734</v>
      </c>
      <c r="G265" s="6">
        <v>123</v>
      </c>
      <c r="H265" s="6"/>
    </row>
    <row r="266" spans="3:8" x14ac:dyDescent="0.3">
      <c r="C266" t="s">
        <v>7</v>
      </c>
      <c r="D266" t="s">
        <v>21</v>
      </c>
      <c r="E266" t="s">
        <v>18</v>
      </c>
      <c r="F266" s="5">
        <v>217</v>
      </c>
      <c r="G266" s="6">
        <v>36</v>
      </c>
      <c r="H266" s="6"/>
    </row>
    <row r="267" spans="3:8" x14ac:dyDescent="0.3">
      <c r="C267" t="s">
        <v>42</v>
      </c>
      <c r="D267" t="s">
        <v>49</v>
      </c>
      <c r="E267" t="s">
        <v>36</v>
      </c>
      <c r="F267" s="5">
        <v>6279</v>
      </c>
      <c r="G267" s="6">
        <v>237</v>
      </c>
      <c r="H267" s="6"/>
    </row>
    <row r="268" spans="3:8" x14ac:dyDescent="0.3">
      <c r="C268" t="s">
        <v>7</v>
      </c>
      <c r="D268" t="s">
        <v>21</v>
      </c>
      <c r="E268" t="s">
        <v>11</v>
      </c>
      <c r="F268" s="5">
        <v>4424</v>
      </c>
      <c r="G268" s="6">
        <v>201</v>
      </c>
      <c r="H268" s="6"/>
    </row>
    <row r="269" spans="3:8" x14ac:dyDescent="0.3">
      <c r="C269" t="s">
        <v>45</v>
      </c>
      <c r="D269" t="s">
        <v>21</v>
      </c>
      <c r="E269" t="s">
        <v>32</v>
      </c>
      <c r="F269" s="5">
        <v>189</v>
      </c>
      <c r="G269" s="6">
        <v>48</v>
      </c>
      <c r="H269" s="6"/>
    </row>
    <row r="270" spans="3:8" x14ac:dyDescent="0.3">
      <c r="C270" t="s">
        <v>42</v>
      </c>
      <c r="D270" t="s">
        <v>13</v>
      </c>
      <c r="E270" t="s">
        <v>36</v>
      </c>
      <c r="F270" s="5">
        <v>490</v>
      </c>
      <c r="G270" s="6">
        <v>84</v>
      </c>
      <c r="H270" s="6"/>
    </row>
    <row r="271" spans="3:8" x14ac:dyDescent="0.3">
      <c r="C271" t="s">
        <v>12</v>
      </c>
      <c r="D271" t="s">
        <v>8</v>
      </c>
      <c r="E271" t="s">
        <v>44</v>
      </c>
      <c r="F271" s="5">
        <v>434</v>
      </c>
      <c r="G271" s="6">
        <v>87</v>
      </c>
      <c r="H271" s="6"/>
    </row>
    <row r="272" spans="3:8" x14ac:dyDescent="0.3">
      <c r="C272" t="s">
        <v>39</v>
      </c>
      <c r="D272" t="s">
        <v>33</v>
      </c>
      <c r="E272" t="s">
        <v>9</v>
      </c>
      <c r="F272" s="5">
        <v>10129</v>
      </c>
      <c r="G272" s="6">
        <v>312</v>
      </c>
      <c r="H272" s="6"/>
    </row>
    <row r="273" spans="3:8" x14ac:dyDescent="0.3">
      <c r="C273" t="s">
        <v>46</v>
      </c>
      <c r="D273" t="s">
        <v>26</v>
      </c>
      <c r="E273" t="s">
        <v>53</v>
      </c>
      <c r="F273" s="5">
        <v>1652</v>
      </c>
      <c r="G273" s="6">
        <v>102</v>
      </c>
      <c r="H273" s="6"/>
    </row>
    <row r="274" spans="3:8" x14ac:dyDescent="0.3">
      <c r="C274" t="s">
        <v>12</v>
      </c>
      <c r="D274" t="s">
        <v>33</v>
      </c>
      <c r="E274" t="s">
        <v>44</v>
      </c>
      <c r="F274" s="5">
        <v>6433</v>
      </c>
      <c r="G274" s="6">
        <v>78</v>
      </c>
      <c r="H274" s="6"/>
    </row>
    <row r="275" spans="3:8" x14ac:dyDescent="0.3">
      <c r="C275" t="s">
        <v>46</v>
      </c>
      <c r="D275" t="s">
        <v>49</v>
      </c>
      <c r="E275" t="s">
        <v>47</v>
      </c>
      <c r="F275" s="5">
        <v>2212</v>
      </c>
      <c r="G275" s="6">
        <v>117</v>
      </c>
      <c r="H275" s="6"/>
    </row>
    <row r="276" spans="3:8" x14ac:dyDescent="0.3">
      <c r="C276" t="s">
        <v>20</v>
      </c>
      <c r="D276" t="s">
        <v>13</v>
      </c>
      <c r="E276" t="s">
        <v>38</v>
      </c>
      <c r="F276" s="5">
        <v>609</v>
      </c>
      <c r="G276" s="6">
        <v>99</v>
      </c>
      <c r="H276" s="6"/>
    </row>
    <row r="277" spans="3:8" x14ac:dyDescent="0.3">
      <c r="C277" t="s">
        <v>7</v>
      </c>
      <c r="D277" t="s">
        <v>13</v>
      </c>
      <c r="E277" t="s">
        <v>48</v>
      </c>
      <c r="F277" s="5">
        <v>1638</v>
      </c>
      <c r="G277" s="6">
        <v>48</v>
      </c>
      <c r="H277" s="6"/>
    </row>
    <row r="278" spans="3:8" x14ac:dyDescent="0.3">
      <c r="C278" t="s">
        <v>39</v>
      </c>
      <c r="D278" t="s">
        <v>49</v>
      </c>
      <c r="E278" t="s">
        <v>24</v>
      </c>
      <c r="F278" s="5">
        <v>3829</v>
      </c>
      <c r="G278" s="6">
        <v>24</v>
      </c>
      <c r="H278" s="6"/>
    </row>
    <row r="279" spans="3:8" x14ac:dyDescent="0.3">
      <c r="C279" t="s">
        <v>7</v>
      </c>
      <c r="D279" t="s">
        <v>26</v>
      </c>
      <c r="E279" t="s">
        <v>24</v>
      </c>
      <c r="F279" s="5">
        <v>5775</v>
      </c>
      <c r="G279" s="6">
        <v>42</v>
      </c>
      <c r="H279" s="6"/>
    </row>
    <row r="280" spans="3:8" x14ac:dyDescent="0.3">
      <c r="C280" t="s">
        <v>25</v>
      </c>
      <c r="D280" t="s">
        <v>13</v>
      </c>
      <c r="E280" t="s">
        <v>41</v>
      </c>
      <c r="F280" s="5">
        <v>1071</v>
      </c>
      <c r="G280" s="6">
        <v>270</v>
      </c>
      <c r="H280" s="6"/>
    </row>
    <row r="281" spans="3:8" x14ac:dyDescent="0.3">
      <c r="C281" t="s">
        <v>12</v>
      </c>
      <c r="D281" t="s">
        <v>21</v>
      </c>
      <c r="E281" t="s">
        <v>47</v>
      </c>
      <c r="F281" s="5">
        <v>5019</v>
      </c>
      <c r="G281" s="6">
        <v>150</v>
      </c>
      <c r="H281" s="6"/>
    </row>
    <row r="282" spans="3:8" x14ac:dyDescent="0.3">
      <c r="C282" t="s">
        <v>45</v>
      </c>
      <c r="D282" t="s">
        <v>8</v>
      </c>
      <c r="E282" t="s">
        <v>24</v>
      </c>
      <c r="F282" s="5">
        <v>2863</v>
      </c>
      <c r="G282" s="6">
        <v>42</v>
      </c>
      <c r="H282" s="6"/>
    </row>
    <row r="283" spans="3:8" x14ac:dyDescent="0.3">
      <c r="C283" t="s">
        <v>7</v>
      </c>
      <c r="D283" t="s">
        <v>13</v>
      </c>
      <c r="E283" t="s">
        <v>51</v>
      </c>
      <c r="F283" s="5">
        <v>1617</v>
      </c>
      <c r="G283" s="6">
        <v>126</v>
      </c>
      <c r="H283" s="6"/>
    </row>
    <row r="284" spans="3:8" x14ac:dyDescent="0.3">
      <c r="C284" t="s">
        <v>25</v>
      </c>
      <c r="D284" t="s">
        <v>8</v>
      </c>
      <c r="E284" t="s">
        <v>50</v>
      </c>
      <c r="F284" s="5">
        <v>6818</v>
      </c>
      <c r="G284" s="6">
        <v>6</v>
      </c>
      <c r="H284" s="6"/>
    </row>
    <row r="285" spans="3:8" x14ac:dyDescent="0.3">
      <c r="C285" t="s">
        <v>46</v>
      </c>
      <c r="D285" t="s">
        <v>13</v>
      </c>
      <c r="E285" t="s">
        <v>24</v>
      </c>
      <c r="F285" s="5">
        <v>6657</v>
      </c>
      <c r="G285" s="6">
        <v>276</v>
      </c>
      <c r="H285" s="6"/>
    </row>
    <row r="286" spans="3:8" x14ac:dyDescent="0.3">
      <c r="C286" t="s">
        <v>46</v>
      </c>
      <c r="D286" t="s">
        <v>49</v>
      </c>
      <c r="E286" t="s">
        <v>32</v>
      </c>
      <c r="F286" s="5">
        <v>2919</v>
      </c>
      <c r="G286" s="6">
        <v>93</v>
      </c>
      <c r="H286" s="6"/>
    </row>
    <row r="287" spans="3:8" x14ac:dyDescent="0.3">
      <c r="C287" t="s">
        <v>45</v>
      </c>
      <c r="D287" t="s">
        <v>21</v>
      </c>
      <c r="E287" t="s">
        <v>34</v>
      </c>
      <c r="F287" s="5">
        <v>3094</v>
      </c>
      <c r="G287" s="6">
        <v>246</v>
      </c>
      <c r="H287" s="6"/>
    </row>
    <row r="288" spans="3:8" x14ac:dyDescent="0.3">
      <c r="C288" t="s">
        <v>25</v>
      </c>
      <c r="D288" t="s">
        <v>26</v>
      </c>
      <c r="E288" t="s">
        <v>48</v>
      </c>
      <c r="F288" s="5">
        <v>2989</v>
      </c>
      <c r="G288" s="6">
        <v>3</v>
      </c>
      <c r="H288" s="6"/>
    </row>
    <row r="289" spans="3:8" x14ac:dyDescent="0.3">
      <c r="C289" t="s">
        <v>12</v>
      </c>
      <c r="D289" t="s">
        <v>33</v>
      </c>
      <c r="E289" t="s">
        <v>52</v>
      </c>
      <c r="F289" s="5">
        <v>2268</v>
      </c>
      <c r="G289" s="6">
        <v>63</v>
      </c>
      <c r="H289" s="6"/>
    </row>
    <row r="290" spans="3:8" x14ac:dyDescent="0.3">
      <c r="C290" t="s">
        <v>42</v>
      </c>
      <c r="D290" t="s">
        <v>13</v>
      </c>
      <c r="E290" t="s">
        <v>34</v>
      </c>
      <c r="F290" s="5">
        <v>4753</v>
      </c>
      <c r="G290" s="6">
        <v>246</v>
      </c>
      <c r="H290" s="6"/>
    </row>
    <row r="291" spans="3:8" x14ac:dyDescent="0.3">
      <c r="C291" t="s">
        <v>45</v>
      </c>
      <c r="D291" t="s">
        <v>49</v>
      </c>
      <c r="E291" t="s">
        <v>38</v>
      </c>
      <c r="F291" s="5">
        <v>7511</v>
      </c>
      <c r="G291" s="6">
        <v>120</v>
      </c>
      <c r="H291" s="6"/>
    </row>
    <row r="292" spans="3:8" x14ac:dyDescent="0.3">
      <c r="C292" t="s">
        <v>45</v>
      </c>
      <c r="D292" t="s">
        <v>33</v>
      </c>
      <c r="E292" t="s">
        <v>34</v>
      </c>
      <c r="F292" s="5">
        <v>4326</v>
      </c>
      <c r="G292" s="6">
        <v>348</v>
      </c>
      <c r="H292" s="6"/>
    </row>
    <row r="293" spans="3:8" x14ac:dyDescent="0.3">
      <c r="C293" t="s">
        <v>20</v>
      </c>
      <c r="D293" t="s">
        <v>49</v>
      </c>
      <c r="E293" t="s">
        <v>47</v>
      </c>
      <c r="F293" s="5">
        <v>4935</v>
      </c>
      <c r="G293" s="6">
        <v>126</v>
      </c>
      <c r="H293" s="6"/>
    </row>
    <row r="294" spans="3:8" x14ac:dyDescent="0.3">
      <c r="C294" t="s">
        <v>25</v>
      </c>
      <c r="D294" t="s">
        <v>13</v>
      </c>
      <c r="E294" t="s">
        <v>9</v>
      </c>
      <c r="F294" s="5">
        <v>4781</v>
      </c>
      <c r="G294" s="6">
        <v>123</v>
      </c>
      <c r="H294" s="6"/>
    </row>
    <row r="295" spans="3:8" x14ac:dyDescent="0.3">
      <c r="C295" t="s">
        <v>42</v>
      </c>
      <c r="D295" t="s">
        <v>33</v>
      </c>
      <c r="E295" t="s">
        <v>27</v>
      </c>
      <c r="F295" s="5">
        <v>7483</v>
      </c>
      <c r="G295" s="6">
        <v>45</v>
      </c>
      <c r="H295" s="6"/>
    </row>
    <row r="296" spans="3:8" x14ac:dyDescent="0.3">
      <c r="C296" t="s">
        <v>54</v>
      </c>
      <c r="D296" t="s">
        <v>33</v>
      </c>
      <c r="E296" t="s">
        <v>18</v>
      </c>
      <c r="F296" s="5">
        <v>6860</v>
      </c>
      <c r="G296" s="6">
        <v>126</v>
      </c>
      <c r="H296" s="6"/>
    </row>
    <row r="297" spans="3:8" x14ac:dyDescent="0.3">
      <c r="C297" t="s">
        <v>7</v>
      </c>
      <c r="D297" t="s">
        <v>8</v>
      </c>
      <c r="E297" t="s">
        <v>51</v>
      </c>
      <c r="F297" s="5">
        <v>9002</v>
      </c>
      <c r="G297" s="6">
        <v>72</v>
      </c>
      <c r="H297" s="6"/>
    </row>
    <row r="298" spans="3:8" x14ac:dyDescent="0.3">
      <c r="C298" t="s">
        <v>25</v>
      </c>
      <c r="D298" t="s">
        <v>21</v>
      </c>
      <c r="E298" t="s">
        <v>51</v>
      </c>
      <c r="F298" s="5">
        <v>1400</v>
      </c>
      <c r="G298" s="6">
        <v>135</v>
      </c>
      <c r="H298" s="6"/>
    </row>
    <row r="299" spans="3:8" x14ac:dyDescent="0.3">
      <c r="C299" t="s">
        <v>54</v>
      </c>
      <c r="D299" t="s">
        <v>49</v>
      </c>
      <c r="E299" t="s">
        <v>36</v>
      </c>
      <c r="F299" s="5">
        <v>4053</v>
      </c>
      <c r="G299" s="6">
        <v>24</v>
      </c>
      <c r="H299" s="6"/>
    </row>
    <row r="300" spans="3:8" x14ac:dyDescent="0.3">
      <c r="C300" t="s">
        <v>39</v>
      </c>
      <c r="D300" t="s">
        <v>21</v>
      </c>
      <c r="E300" t="s">
        <v>34</v>
      </c>
      <c r="F300" s="5">
        <v>2149</v>
      </c>
      <c r="G300" s="6">
        <v>117</v>
      </c>
      <c r="H300" s="6"/>
    </row>
    <row r="301" spans="3:8" x14ac:dyDescent="0.3">
      <c r="C301" t="s">
        <v>46</v>
      </c>
      <c r="D301" t="s">
        <v>26</v>
      </c>
      <c r="E301" t="s">
        <v>51</v>
      </c>
      <c r="F301" s="5">
        <v>3640</v>
      </c>
      <c r="G301" s="6">
        <v>51</v>
      </c>
      <c r="H301" s="6"/>
    </row>
    <row r="302" spans="3:8" x14ac:dyDescent="0.3">
      <c r="C302" t="s">
        <v>45</v>
      </c>
      <c r="D302" t="s">
        <v>26</v>
      </c>
      <c r="E302" t="s">
        <v>47</v>
      </c>
      <c r="F302" s="5">
        <v>630</v>
      </c>
      <c r="G302" s="6">
        <v>36</v>
      </c>
      <c r="H302" s="6"/>
    </row>
    <row r="303" spans="3:8" x14ac:dyDescent="0.3">
      <c r="C303" t="s">
        <v>17</v>
      </c>
      <c r="D303" t="s">
        <v>13</v>
      </c>
      <c r="E303" t="s">
        <v>52</v>
      </c>
      <c r="F303" s="5">
        <v>2429</v>
      </c>
      <c r="G303" s="6">
        <v>144</v>
      </c>
      <c r="H303" s="6"/>
    </row>
    <row r="304" spans="3:8" x14ac:dyDescent="0.3">
      <c r="C304" t="s">
        <v>17</v>
      </c>
      <c r="D304" t="s">
        <v>21</v>
      </c>
      <c r="E304" t="s">
        <v>27</v>
      </c>
      <c r="F304" s="5">
        <v>2142</v>
      </c>
      <c r="G304" s="6">
        <v>114</v>
      </c>
      <c r="H304" s="6"/>
    </row>
    <row r="305" spans="3:8" x14ac:dyDescent="0.3">
      <c r="C305" t="s">
        <v>39</v>
      </c>
      <c r="D305" t="s">
        <v>8</v>
      </c>
      <c r="E305" t="s">
        <v>9</v>
      </c>
      <c r="F305" s="5">
        <v>6454</v>
      </c>
      <c r="G305" s="6">
        <v>54</v>
      </c>
      <c r="H305" s="6"/>
    </row>
    <row r="306" spans="3:8" x14ac:dyDescent="0.3">
      <c r="C306" t="s">
        <v>39</v>
      </c>
      <c r="D306" t="s">
        <v>8</v>
      </c>
      <c r="E306" t="s">
        <v>29</v>
      </c>
      <c r="F306" s="5">
        <v>4487</v>
      </c>
      <c r="G306" s="6">
        <v>333</v>
      </c>
      <c r="H306" s="6"/>
    </row>
    <row r="307" spans="3:8" x14ac:dyDescent="0.3">
      <c r="C307" t="s">
        <v>46</v>
      </c>
      <c r="D307" t="s">
        <v>8</v>
      </c>
      <c r="E307" t="s">
        <v>18</v>
      </c>
      <c r="F307" s="5">
        <v>938</v>
      </c>
      <c r="G307" s="6">
        <v>366</v>
      </c>
      <c r="H307" s="6"/>
    </row>
    <row r="308" spans="3:8" x14ac:dyDescent="0.3">
      <c r="C308" t="s">
        <v>46</v>
      </c>
      <c r="D308" t="s">
        <v>33</v>
      </c>
      <c r="E308" t="s">
        <v>50</v>
      </c>
      <c r="F308" s="5">
        <v>8841</v>
      </c>
      <c r="G308" s="6">
        <v>303</v>
      </c>
      <c r="H308" s="6"/>
    </row>
    <row r="309" spans="3:8" x14ac:dyDescent="0.3">
      <c r="C309" t="s">
        <v>45</v>
      </c>
      <c r="D309" t="s">
        <v>26</v>
      </c>
      <c r="E309" t="s">
        <v>30</v>
      </c>
      <c r="F309" s="5">
        <v>4018</v>
      </c>
      <c r="G309" s="6">
        <v>126</v>
      </c>
      <c r="H309" s="6"/>
    </row>
    <row r="310" spans="3:8" x14ac:dyDescent="0.3">
      <c r="C310" t="s">
        <v>20</v>
      </c>
      <c r="D310" t="s">
        <v>8</v>
      </c>
      <c r="E310" t="s">
        <v>24</v>
      </c>
      <c r="F310" s="5">
        <v>714</v>
      </c>
      <c r="G310" s="6">
        <v>231</v>
      </c>
      <c r="H310" s="6"/>
    </row>
    <row r="311" spans="3:8" x14ac:dyDescent="0.3">
      <c r="C311" t="s">
        <v>17</v>
      </c>
      <c r="D311" t="s">
        <v>33</v>
      </c>
      <c r="E311" t="s">
        <v>27</v>
      </c>
      <c r="F311" s="5">
        <v>3850</v>
      </c>
      <c r="G311" s="6">
        <v>102</v>
      </c>
      <c r="H311" s="6"/>
    </row>
    <row r="312" spans="3:8" x14ac:dyDescent="0.3">
      <c r="F312" s="5"/>
      <c r="G312" s="6"/>
      <c r="H312" s="6"/>
    </row>
    <row r="313" spans="3:8" x14ac:dyDescent="0.3">
      <c r="F313" s="5"/>
      <c r="G313" s="6"/>
      <c r="H313" s="6"/>
    </row>
    <row r="314" spans="3:8" x14ac:dyDescent="0.3">
      <c r="F314" s="5"/>
      <c r="G314" s="6"/>
      <c r="H314" s="6"/>
    </row>
    <row r="315" spans="3:8" x14ac:dyDescent="0.3">
      <c r="F315" s="5"/>
      <c r="G315" s="6"/>
      <c r="H315" s="6"/>
    </row>
    <row r="316" spans="3:8" x14ac:dyDescent="0.3">
      <c r="F316" s="5"/>
      <c r="G316" s="6"/>
      <c r="H316" s="6"/>
    </row>
    <row r="317" spans="3:8" x14ac:dyDescent="0.3">
      <c r="F317" s="5"/>
      <c r="G317" s="6"/>
      <c r="H317" s="6"/>
    </row>
    <row r="318" spans="3:8" x14ac:dyDescent="0.3">
      <c r="F318" s="5"/>
      <c r="G318" s="6"/>
      <c r="H318" s="6"/>
    </row>
    <row r="319" spans="3:8" x14ac:dyDescent="0.3">
      <c r="F319" s="5"/>
      <c r="G319" s="6"/>
      <c r="H319" s="6"/>
    </row>
    <row r="320" spans="3:8" x14ac:dyDescent="0.3">
      <c r="F320" s="5"/>
      <c r="G320" s="6"/>
      <c r="H320" s="6"/>
    </row>
    <row r="321" spans="6:8" x14ac:dyDescent="0.3">
      <c r="F321" s="5"/>
      <c r="G321" s="6"/>
      <c r="H321" s="6"/>
    </row>
    <row r="322" spans="6:8" x14ac:dyDescent="0.3">
      <c r="F322" s="5"/>
      <c r="G322" s="6"/>
      <c r="H322" s="6"/>
    </row>
    <row r="323" spans="6:8" x14ac:dyDescent="0.3">
      <c r="F323" s="5"/>
      <c r="G323" s="6"/>
      <c r="H323" s="6"/>
    </row>
    <row r="324" spans="6:8" x14ac:dyDescent="0.3">
      <c r="F324" s="5"/>
      <c r="G324" s="6"/>
      <c r="H324" s="6"/>
    </row>
    <row r="325" spans="6:8" x14ac:dyDescent="0.3">
      <c r="F325" s="5"/>
      <c r="G325" s="6"/>
      <c r="H325" s="6"/>
    </row>
    <row r="326" spans="6:8" x14ac:dyDescent="0.3">
      <c r="F326" s="5"/>
      <c r="G326" s="6"/>
      <c r="H326" s="6"/>
    </row>
    <row r="327" spans="6:8" x14ac:dyDescent="0.3">
      <c r="F327" s="5"/>
      <c r="G327" s="6"/>
      <c r="H327" s="6"/>
    </row>
    <row r="328" spans="6:8" x14ac:dyDescent="0.3">
      <c r="F328" s="5"/>
      <c r="G328" s="6"/>
      <c r="H328" s="6"/>
    </row>
    <row r="329" spans="6:8" x14ac:dyDescent="0.3">
      <c r="F329" s="5"/>
      <c r="G329" s="6"/>
      <c r="H329" s="6"/>
    </row>
    <row r="330" spans="6:8" x14ac:dyDescent="0.3">
      <c r="F330" s="5"/>
      <c r="G330" s="6"/>
      <c r="H330" s="6"/>
    </row>
    <row r="331" spans="6:8" x14ac:dyDescent="0.3">
      <c r="F331" s="5"/>
      <c r="G331" s="6"/>
      <c r="H331" s="6"/>
    </row>
    <row r="332" spans="6:8" x14ac:dyDescent="0.3">
      <c r="F332" s="5"/>
      <c r="G332" s="6"/>
      <c r="H332" s="6"/>
    </row>
    <row r="333" spans="6:8" x14ac:dyDescent="0.3">
      <c r="F333" s="5"/>
      <c r="G333" s="6"/>
      <c r="H333" s="6"/>
    </row>
    <row r="334" spans="6:8" x14ac:dyDescent="0.3">
      <c r="F334" s="5"/>
      <c r="G334" s="6"/>
      <c r="H334" s="6"/>
    </row>
    <row r="335" spans="6:8" x14ac:dyDescent="0.3">
      <c r="F335" s="5"/>
      <c r="G335" s="6"/>
      <c r="H335" s="6"/>
    </row>
    <row r="336" spans="6:8" x14ac:dyDescent="0.3">
      <c r="F336" s="5"/>
      <c r="G336" s="6"/>
      <c r="H336" s="6"/>
    </row>
    <row r="337" spans="6:8" x14ac:dyDescent="0.3">
      <c r="F337" s="5"/>
      <c r="G337" s="6"/>
      <c r="H337" s="6"/>
    </row>
    <row r="338" spans="6:8" x14ac:dyDescent="0.3">
      <c r="F338" s="5"/>
      <c r="G338" s="6"/>
      <c r="H338" s="6"/>
    </row>
    <row r="339" spans="6:8" x14ac:dyDescent="0.3">
      <c r="F339" s="5"/>
      <c r="G339" s="6"/>
      <c r="H339" s="6"/>
    </row>
    <row r="340" spans="6:8" x14ac:dyDescent="0.3">
      <c r="F340" s="5"/>
      <c r="G340" s="6"/>
      <c r="H340" s="6"/>
    </row>
    <row r="341" spans="6:8" x14ac:dyDescent="0.3">
      <c r="F341" s="5"/>
      <c r="G341" s="6"/>
      <c r="H341" s="6"/>
    </row>
    <row r="342" spans="6:8" x14ac:dyDescent="0.3">
      <c r="F342" s="5"/>
      <c r="G342" s="6"/>
      <c r="H342" s="6"/>
    </row>
    <row r="343" spans="6:8" x14ac:dyDescent="0.3">
      <c r="F343" s="5"/>
      <c r="G343" s="6"/>
      <c r="H343" s="6"/>
    </row>
    <row r="344" spans="6:8" x14ac:dyDescent="0.3">
      <c r="F344" s="5"/>
      <c r="G344" s="6"/>
      <c r="H344" s="6"/>
    </row>
    <row r="345" spans="6:8" x14ac:dyDescent="0.3">
      <c r="F345" s="5"/>
      <c r="G345" s="6"/>
      <c r="H345" s="6"/>
    </row>
    <row r="346" spans="6:8" x14ac:dyDescent="0.3">
      <c r="F346" s="5"/>
      <c r="G346" s="6"/>
      <c r="H346" s="6"/>
    </row>
    <row r="347" spans="6:8" x14ac:dyDescent="0.3">
      <c r="F347" s="5"/>
      <c r="G347" s="6"/>
      <c r="H347" s="6"/>
    </row>
    <row r="348" spans="6:8" x14ac:dyDescent="0.3">
      <c r="F348" s="5"/>
      <c r="G348" s="6"/>
      <c r="H348" s="6"/>
    </row>
    <row r="349" spans="6:8" x14ac:dyDescent="0.3">
      <c r="F349" s="5"/>
      <c r="G349" s="6"/>
      <c r="H349" s="6"/>
    </row>
    <row r="350" spans="6:8" x14ac:dyDescent="0.3">
      <c r="F350" s="5"/>
      <c r="G350" s="6"/>
      <c r="H350" s="6"/>
    </row>
    <row r="351" spans="6:8" x14ac:dyDescent="0.3">
      <c r="F351" s="5"/>
      <c r="G351" s="6"/>
      <c r="H351" s="6"/>
    </row>
    <row r="352" spans="6:8" x14ac:dyDescent="0.3">
      <c r="F352" s="5"/>
      <c r="G352" s="6"/>
      <c r="H352" s="6"/>
    </row>
    <row r="353" spans="6:8" x14ac:dyDescent="0.3">
      <c r="F353" s="5"/>
      <c r="G353" s="6"/>
      <c r="H353" s="6"/>
    </row>
    <row r="354" spans="6:8" x14ac:dyDescent="0.3">
      <c r="F354" s="5"/>
      <c r="G354" s="6"/>
      <c r="H354" s="6"/>
    </row>
    <row r="355" spans="6:8" x14ac:dyDescent="0.3">
      <c r="F355" s="5"/>
      <c r="G355" s="6"/>
      <c r="H355" s="6"/>
    </row>
    <row r="356" spans="6:8" x14ac:dyDescent="0.3">
      <c r="F356" s="5"/>
      <c r="G356" s="6"/>
      <c r="H356" s="6"/>
    </row>
    <row r="357" spans="6:8" x14ac:dyDescent="0.3">
      <c r="F357" s="5"/>
      <c r="G357" s="6"/>
      <c r="H357" s="6"/>
    </row>
    <row r="358" spans="6:8" x14ac:dyDescent="0.3">
      <c r="F358" s="5"/>
      <c r="G358" s="6"/>
      <c r="H358" s="6"/>
    </row>
    <row r="359" spans="6:8" x14ac:dyDescent="0.3">
      <c r="F359" s="5"/>
      <c r="G359" s="6"/>
      <c r="H359" s="6"/>
    </row>
    <row r="360" spans="6:8" x14ac:dyDescent="0.3">
      <c r="F360" s="5"/>
      <c r="G360" s="6"/>
      <c r="H360" s="6"/>
    </row>
    <row r="361" spans="6:8" x14ac:dyDescent="0.3">
      <c r="F361" s="5"/>
      <c r="G361" s="6"/>
      <c r="H361" s="6"/>
    </row>
    <row r="362" spans="6:8" x14ac:dyDescent="0.3">
      <c r="F362" s="5"/>
      <c r="G362" s="6"/>
      <c r="H362" s="6"/>
    </row>
    <row r="363" spans="6:8" x14ac:dyDescent="0.3">
      <c r="F363" s="5"/>
      <c r="G363" s="6"/>
      <c r="H363" s="6"/>
    </row>
    <row r="364" spans="6:8" x14ac:dyDescent="0.3">
      <c r="F364" s="5"/>
      <c r="G364" s="6"/>
      <c r="H364" s="6"/>
    </row>
    <row r="365" spans="6:8" x14ac:dyDescent="0.3">
      <c r="F365" s="5"/>
      <c r="G365" s="6"/>
      <c r="H365" s="6"/>
    </row>
    <row r="366" spans="6:8" x14ac:dyDescent="0.3">
      <c r="F366" s="5"/>
      <c r="G366" s="6"/>
      <c r="H366" s="6"/>
    </row>
    <row r="367" spans="6:8" x14ac:dyDescent="0.3">
      <c r="F367" s="5"/>
      <c r="G367" s="6"/>
      <c r="H367" s="6"/>
    </row>
    <row r="368" spans="6:8" x14ac:dyDescent="0.3">
      <c r="F368" s="5"/>
      <c r="G368" s="6"/>
      <c r="H368" s="6"/>
    </row>
    <row r="369" spans="6:8" x14ac:dyDescent="0.3">
      <c r="F369" s="5"/>
      <c r="G369" s="6"/>
      <c r="H369" s="6"/>
    </row>
    <row r="370" spans="6:8" x14ac:dyDescent="0.3">
      <c r="F370" s="5"/>
      <c r="G370" s="6"/>
      <c r="H370" s="6"/>
    </row>
    <row r="371" spans="6:8" x14ac:dyDescent="0.3">
      <c r="F371" s="5"/>
      <c r="G371" s="6"/>
      <c r="H371" s="6"/>
    </row>
    <row r="372" spans="6:8" x14ac:dyDescent="0.3">
      <c r="F372" s="5"/>
      <c r="G372" s="6"/>
      <c r="H372" s="6"/>
    </row>
    <row r="373" spans="6:8" x14ac:dyDescent="0.3">
      <c r="F373" s="5"/>
      <c r="G373" s="6"/>
      <c r="H373" s="6"/>
    </row>
    <row r="374" spans="6:8" x14ac:dyDescent="0.3">
      <c r="F374" s="5"/>
      <c r="G374" s="6"/>
      <c r="H374" s="6"/>
    </row>
    <row r="375" spans="6:8" x14ac:dyDescent="0.3">
      <c r="F375" s="5"/>
      <c r="G375" s="6"/>
      <c r="H375" s="6"/>
    </row>
    <row r="376" spans="6:8" x14ac:dyDescent="0.3">
      <c r="F376" s="5"/>
      <c r="G376" s="6"/>
      <c r="H376" s="6"/>
    </row>
    <row r="377" spans="6:8" x14ac:dyDescent="0.3">
      <c r="F377" s="5"/>
      <c r="G377" s="6"/>
      <c r="H377" s="6"/>
    </row>
    <row r="378" spans="6:8" x14ac:dyDescent="0.3">
      <c r="F378" s="5"/>
      <c r="G378" s="6"/>
      <c r="H378" s="6"/>
    </row>
    <row r="379" spans="6:8" x14ac:dyDescent="0.3">
      <c r="F379" s="5"/>
      <c r="G379" s="6"/>
      <c r="H379" s="6"/>
    </row>
    <row r="380" spans="6:8" x14ac:dyDescent="0.3">
      <c r="F380" s="5"/>
      <c r="G380" s="6"/>
      <c r="H380" s="6"/>
    </row>
    <row r="381" spans="6:8" x14ac:dyDescent="0.3">
      <c r="F381" s="5"/>
      <c r="G381" s="6"/>
      <c r="H381" s="6"/>
    </row>
    <row r="382" spans="6:8" x14ac:dyDescent="0.3">
      <c r="F382" s="5"/>
      <c r="G382" s="6"/>
      <c r="H382" s="6"/>
    </row>
    <row r="383" spans="6:8" x14ac:dyDescent="0.3">
      <c r="F383" s="5"/>
      <c r="G383" s="6"/>
      <c r="H383" s="6"/>
    </row>
    <row r="384" spans="6:8" x14ac:dyDescent="0.3">
      <c r="F384" s="5"/>
      <c r="G384" s="6"/>
      <c r="H384" s="6"/>
    </row>
    <row r="385" spans="6:8" x14ac:dyDescent="0.3">
      <c r="F385" s="5"/>
      <c r="G385" s="6"/>
      <c r="H385" s="6"/>
    </row>
    <row r="386" spans="6:8" x14ac:dyDescent="0.3">
      <c r="F386" s="5"/>
      <c r="G386" s="6"/>
      <c r="H386" s="6"/>
    </row>
    <row r="387" spans="6:8" x14ac:dyDescent="0.3">
      <c r="F387" s="5"/>
      <c r="G387" s="6"/>
      <c r="H387" s="6"/>
    </row>
    <row r="388" spans="6:8" x14ac:dyDescent="0.3">
      <c r="F388" s="5"/>
      <c r="G388" s="6"/>
      <c r="H388" s="6"/>
    </row>
    <row r="389" spans="6:8" x14ac:dyDescent="0.3">
      <c r="F389" s="5"/>
      <c r="G389" s="6"/>
      <c r="H389" s="6"/>
    </row>
    <row r="390" spans="6:8" x14ac:dyDescent="0.3">
      <c r="F390" s="5"/>
      <c r="G390" s="6"/>
      <c r="H390" s="6"/>
    </row>
    <row r="391" spans="6:8" x14ac:dyDescent="0.3">
      <c r="F391" s="5"/>
      <c r="G391" s="6"/>
      <c r="H391" s="6"/>
    </row>
    <row r="392" spans="6:8" x14ac:dyDescent="0.3">
      <c r="F392" s="5"/>
      <c r="G392" s="6"/>
      <c r="H392" s="6"/>
    </row>
    <row r="393" spans="6:8" x14ac:dyDescent="0.3">
      <c r="F393" s="5"/>
      <c r="G393" s="6"/>
      <c r="H393" s="6"/>
    </row>
    <row r="394" spans="6:8" x14ac:dyDescent="0.3">
      <c r="F394" s="5"/>
      <c r="G394" s="6"/>
      <c r="H394" s="6"/>
    </row>
    <row r="395" spans="6:8" x14ac:dyDescent="0.3">
      <c r="F395" s="5"/>
      <c r="G395" s="6"/>
      <c r="H395" s="6"/>
    </row>
    <row r="396" spans="6:8" x14ac:dyDescent="0.3">
      <c r="F396" s="5"/>
      <c r="G396" s="6"/>
      <c r="H396" s="6"/>
    </row>
    <row r="397" spans="6:8" x14ac:dyDescent="0.3">
      <c r="F397" s="5"/>
      <c r="G397" s="6"/>
      <c r="H397" s="6"/>
    </row>
    <row r="398" spans="6:8" x14ac:dyDescent="0.3">
      <c r="F398" s="5"/>
      <c r="G398" s="6"/>
      <c r="H398" s="6"/>
    </row>
    <row r="399" spans="6:8" x14ac:dyDescent="0.3">
      <c r="F399" s="5"/>
      <c r="G399" s="6"/>
      <c r="H399" s="6"/>
    </row>
    <row r="400" spans="6:8" x14ac:dyDescent="0.3">
      <c r="F400" s="5"/>
      <c r="G400" s="6"/>
      <c r="H400" s="6"/>
    </row>
    <row r="401" spans="6:8" x14ac:dyDescent="0.3">
      <c r="F401" s="5"/>
      <c r="G401" s="6"/>
      <c r="H401" s="6"/>
    </row>
    <row r="402" spans="6:8" x14ac:dyDescent="0.3">
      <c r="F402" s="5"/>
      <c r="G402" s="6"/>
      <c r="H402" s="6"/>
    </row>
    <row r="403" spans="6:8" x14ac:dyDescent="0.3">
      <c r="F403" s="5"/>
      <c r="G403" s="6"/>
      <c r="H403" s="6"/>
    </row>
    <row r="404" spans="6:8" x14ac:dyDescent="0.3">
      <c r="F404" s="5"/>
      <c r="G404" s="6"/>
      <c r="H404" s="6"/>
    </row>
    <row r="405" spans="6:8" x14ac:dyDescent="0.3">
      <c r="F405" s="5"/>
      <c r="G405" s="6"/>
      <c r="H405" s="6"/>
    </row>
    <row r="406" spans="6:8" x14ac:dyDescent="0.3">
      <c r="F406" s="5"/>
      <c r="G406" s="6"/>
      <c r="H406" s="6"/>
    </row>
    <row r="407" spans="6:8" x14ac:dyDescent="0.3">
      <c r="F407" s="5"/>
      <c r="G407" s="6"/>
      <c r="H407" s="6"/>
    </row>
    <row r="408" spans="6:8" x14ac:dyDescent="0.3">
      <c r="F408" s="5"/>
      <c r="G408" s="6"/>
      <c r="H408" s="6"/>
    </row>
    <row r="409" spans="6:8" x14ac:dyDescent="0.3">
      <c r="F409" s="5"/>
      <c r="G409" s="6"/>
      <c r="H409" s="6"/>
    </row>
    <row r="410" spans="6:8" x14ac:dyDescent="0.3">
      <c r="F410" s="5"/>
      <c r="G410" s="6"/>
      <c r="H410" s="6"/>
    </row>
    <row r="411" spans="6:8" x14ac:dyDescent="0.3">
      <c r="F411" s="5"/>
      <c r="G411" s="6"/>
      <c r="H411" s="6"/>
    </row>
    <row r="412" spans="6:8" x14ac:dyDescent="0.3">
      <c r="F412" s="5"/>
      <c r="G412" s="6"/>
      <c r="H412" s="6"/>
    </row>
    <row r="413" spans="6:8" x14ac:dyDescent="0.3">
      <c r="F413" s="5"/>
      <c r="G413" s="6"/>
      <c r="H413" s="6"/>
    </row>
    <row r="414" spans="6:8" x14ac:dyDescent="0.3">
      <c r="F414" s="5"/>
      <c r="G414" s="6"/>
      <c r="H414" s="6"/>
    </row>
    <row r="415" spans="6:8" x14ac:dyDescent="0.3">
      <c r="F415" s="5"/>
      <c r="G415" s="6"/>
      <c r="H415" s="6"/>
    </row>
    <row r="416" spans="6:8" x14ac:dyDescent="0.3">
      <c r="F416" s="5"/>
      <c r="G416" s="6"/>
      <c r="H416" s="6"/>
    </row>
    <row r="417" spans="6:8" x14ac:dyDescent="0.3">
      <c r="F417" s="5"/>
      <c r="G417" s="6"/>
      <c r="H417" s="6"/>
    </row>
    <row r="418" spans="6:8" x14ac:dyDescent="0.3">
      <c r="F418" s="5"/>
      <c r="G418" s="6"/>
      <c r="H418" s="6"/>
    </row>
    <row r="419" spans="6:8" x14ac:dyDescent="0.3">
      <c r="F419" s="5"/>
      <c r="G419" s="6"/>
      <c r="H419" s="6"/>
    </row>
    <row r="420" spans="6:8" x14ac:dyDescent="0.3">
      <c r="F420" s="5"/>
      <c r="G420" s="6"/>
      <c r="H420" s="6"/>
    </row>
    <row r="421" spans="6:8" x14ac:dyDescent="0.3">
      <c r="F421" s="5"/>
      <c r="G421" s="6"/>
      <c r="H421" s="6"/>
    </row>
    <row r="422" spans="6:8" x14ac:dyDescent="0.3">
      <c r="F422" s="5"/>
      <c r="G422" s="6"/>
      <c r="H422" s="6"/>
    </row>
    <row r="423" spans="6:8" x14ac:dyDescent="0.3">
      <c r="F423" s="5"/>
      <c r="G423" s="6"/>
      <c r="H423" s="6"/>
    </row>
    <row r="424" spans="6:8" x14ac:dyDescent="0.3">
      <c r="F424" s="5"/>
      <c r="G424" s="6"/>
      <c r="H424" s="6"/>
    </row>
    <row r="425" spans="6:8" x14ac:dyDescent="0.3">
      <c r="F425" s="5"/>
      <c r="G425" s="6"/>
      <c r="H425" s="6"/>
    </row>
    <row r="426" spans="6:8" x14ac:dyDescent="0.3">
      <c r="F426" s="5"/>
      <c r="G426" s="6"/>
      <c r="H426" s="6"/>
    </row>
    <row r="427" spans="6:8" x14ac:dyDescent="0.3">
      <c r="F427" s="5"/>
      <c r="G427" s="6"/>
      <c r="H427" s="6"/>
    </row>
    <row r="428" spans="6:8" x14ac:dyDescent="0.3">
      <c r="F428" s="5"/>
      <c r="G428" s="6"/>
      <c r="H428" s="6"/>
    </row>
    <row r="429" spans="6:8" x14ac:dyDescent="0.3">
      <c r="F429" s="5"/>
      <c r="G429" s="6"/>
      <c r="H429" s="6"/>
    </row>
    <row r="430" spans="6:8" x14ac:dyDescent="0.3">
      <c r="F430" s="5"/>
      <c r="G430" s="6"/>
      <c r="H430" s="6"/>
    </row>
    <row r="431" spans="6:8" x14ac:dyDescent="0.3">
      <c r="F431" s="5"/>
      <c r="G431" s="6"/>
      <c r="H431" s="6"/>
    </row>
    <row r="432" spans="6:8" x14ac:dyDescent="0.3">
      <c r="F432" s="5"/>
      <c r="G432" s="6"/>
      <c r="H432" s="6"/>
    </row>
    <row r="433" spans="6:8" x14ac:dyDescent="0.3">
      <c r="F433" s="5"/>
      <c r="G433" s="6"/>
      <c r="H433" s="6"/>
    </row>
    <row r="434" spans="6:8" x14ac:dyDescent="0.3">
      <c r="F434" s="5"/>
      <c r="G434" s="6"/>
      <c r="H434" s="6"/>
    </row>
    <row r="435" spans="6:8" x14ac:dyDescent="0.3">
      <c r="F435" s="5"/>
      <c r="G435" s="6"/>
      <c r="H435" s="6"/>
    </row>
    <row r="436" spans="6:8" x14ac:dyDescent="0.3">
      <c r="F436" s="5"/>
      <c r="G436" s="6"/>
      <c r="H436" s="6"/>
    </row>
    <row r="437" spans="6:8" x14ac:dyDescent="0.3">
      <c r="F437" s="5"/>
      <c r="G437" s="6"/>
      <c r="H437" s="6"/>
    </row>
    <row r="438" spans="6:8" x14ac:dyDescent="0.3">
      <c r="F438" s="5"/>
      <c r="G438" s="6"/>
      <c r="H438" s="6"/>
    </row>
    <row r="439" spans="6:8" x14ac:dyDescent="0.3">
      <c r="F439" s="5"/>
      <c r="G439" s="6"/>
      <c r="H439" s="6"/>
    </row>
    <row r="440" spans="6:8" x14ac:dyDescent="0.3">
      <c r="F440" s="5"/>
      <c r="G440" s="6"/>
      <c r="H440" s="6"/>
    </row>
    <row r="441" spans="6:8" x14ac:dyDescent="0.3">
      <c r="F441" s="5"/>
      <c r="G441" s="6"/>
      <c r="H441" s="6"/>
    </row>
    <row r="442" spans="6:8" x14ac:dyDescent="0.3">
      <c r="F442" s="5"/>
      <c r="G442" s="6"/>
      <c r="H442" s="6"/>
    </row>
    <row r="443" spans="6:8" x14ac:dyDescent="0.3">
      <c r="F443" s="5"/>
      <c r="G443" s="6"/>
      <c r="H443" s="6"/>
    </row>
    <row r="444" spans="6:8" x14ac:dyDescent="0.3">
      <c r="F444" s="5"/>
      <c r="G444" s="6"/>
      <c r="H444" s="6"/>
    </row>
    <row r="445" spans="6:8" x14ac:dyDescent="0.3">
      <c r="F445" s="5"/>
      <c r="G445" s="6"/>
      <c r="H445" s="6"/>
    </row>
    <row r="446" spans="6:8" x14ac:dyDescent="0.3">
      <c r="F446" s="5"/>
      <c r="G446" s="6"/>
      <c r="H446" s="6"/>
    </row>
    <row r="447" spans="6:8" x14ac:dyDescent="0.3">
      <c r="F447" s="5"/>
      <c r="G447" s="6"/>
      <c r="H447" s="6"/>
    </row>
    <row r="448" spans="6:8" x14ac:dyDescent="0.3">
      <c r="F448" s="5"/>
      <c r="G448" s="6"/>
      <c r="H448" s="6"/>
    </row>
    <row r="449" spans="6:8" x14ac:dyDescent="0.3">
      <c r="F449" s="5"/>
      <c r="G449" s="6"/>
      <c r="H449" s="6"/>
    </row>
    <row r="450" spans="6:8" x14ac:dyDescent="0.3">
      <c r="F450" s="5"/>
      <c r="G450" s="6"/>
      <c r="H450" s="6"/>
    </row>
    <row r="451" spans="6:8" x14ac:dyDescent="0.3">
      <c r="F451" s="5"/>
      <c r="G451" s="6"/>
      <c r="H451" s="6"/>
    </row>
    <row r="452" spans="6:8" x14ac:dyDescent="0.3">
      <c r="F452" s="5"/>
      <c r="G452" s="6"/>
      <c r="H452" s="6"/>
    </row>
    <row r="453" spans="6:8" x14ac:dyDescent="0.3">
      <c r="F453" s="5"/>
      <c r="G453" s="6"/>
      <c r="H453" s="6"/>
    </row>
    <row r="454" spans="6:8" x14ac:dyDescent="0.3">
      <c r="F454" s="5"/>
      <c r="G454" s="6"/>
      <c r="H454" s="6"/>
    </row>
    <row r="455" spans="6:8" x14ac:dyDescent="0.3">
      <c r="F455" s="5"/>
      <c r="G455" s="6"/>
      <c r="H455" s="6"/>
    </row>
    <row r="456" spans="6:8" x14ac:dyDescent="0.3">
      <c r="F456" s="5"/>
      <c r="G456" s="6"/>
      <c r="H456" s="6"/>
    </row>
    <row r="457" spans="6:8" x14ac:dyDescent="0.3">
      <c r="F457" s="5"/>
      <c r="G457" s="6"/>
      <c r="H457" s="6"/>
    </row>
    <row r="458" spans="6:8" x14ac:dyDescent="0.3">
      <c r="F458" s="5"/>
      <c r="G458" s="6"/>
      <c r="H458" s="6"/>
    </row>
    <row r="459" spans="6:8" x14ac:dyDescent="0.3">
      <c r="F459" s="5"/>
      <c r="G459" s="6"/>
      <c r="H459" s="6"/>
    </row>
    <row r="460" spans="6:8" x14ac:dyDescent="0.3">
      <c r="F460" s="5"/>
      <c r="G460" s="6"/>
      <c r="H460" s="6"/>
    </row>
    <row r="461" spans="6:8" x14ac:dyDescent="0.3">
      <c r="F461" s="5"/>
      <c r="G461" s="6"/>
      <c r="H461" s="6"/>
    </row>
    <row r="462" spans="6:8" x14ac:dyDescent="0.3">
      <c r="F462" s="5"/>
      <c r="G462" s="6"/>
      <c r="H462" s="6"/>
    </row>
    <row r="463" spans="6:8" x14ac:dyDescent="0.3">
      <c r="F463" s="5"/>
      <c r="G463" s="6"/>
      <c r="H463" s="6"/>
    </row>
    <row r="464" spans="6:8" x14ac:dyDescent="0.3">
      <c r="F464" s="5"/>
      <c r="G464" s="6"/>
      <c r="H464" s="6"/>
    </row>
    <row r="465" spans="6:8" x14ac:dyDescent="0.3">
      <c r="F465" s="5"/>
      <c r="G465" s="6"/>
      <c r="H465" s="6"/>
    </row>
    <row r="466" spans="6:8" x14ac:dyDescent="0.3">
      <c r="F466" s="5"/>
      <c r="G466" s="6"/>
      <c r="H466" s="6"/>
    </row>
    <row r="467" spans="6:8" x14ac:dyDescent="0.3">
      <c r="F467" s="5"/>
      <c r="G467" s="6"/>
      <c r="H467" s="6"/>
    </row>
    <row r="468" spans="6:8" x14ac:dyDescent="0.3">
      <c r="F468" s="5"/>
      <c r="G468" s="6"/>
      <c r="H468" s="6"/>
    </row>
    <row r="469" spans="6:8" x14ac:dyDescent="0.3">
      <c r="F469" s="5"/>
      <c r="G469" s="6"/>
      <c r="H469" s="6"/>
    </row>
    <row r="470" spans="6:8" x14ac:dyDescent="0.3">
      <c r="F470" s="5"/>
      <c r="G470" s="6"/>
      <c r="H470" s="6"/>
    </row>
    <row r="471" spans="6:8" x14ac:dyDescent="0.3">
      <c r="F471" s="5"/>
      <c r="G471" s="6"/>
      <c r="H471" s="6"/>
    </row>
    <row r="472" spans="6:8" x14ac:dyDescent="0.3">
      <c r="F472" s="5"/>
      <c r="G472" s="6"/>
      <c r="H472" s="6"/>
    </row>
    <row r="473" spans="6:8" x14ac:dyDescent="0.3">
      <c r="F473" s="5"/>
      <c r="G473" s="6"/>
      <c r="H473" s="6"/>
    </row>
    <row r="474" spans="6:8" x14ac:dyDescent="0.3">
      <c r="F474" s="5"/>
      <c r="G474" s="6"/>
      <c r="H474" s="6"/>
    </row>
    <row r="475" spans="6:8" x14ac:dyDescent="0.3">
      <c r="F475" s="5"/>
      <c r="G475" s="6"/>
      <c r="H475" s="6"/>
    </row>
    <row r="476" spans="6:8" x14ac:dyDescent="0.3">
      <c r="F476" s="5"/>
      <c r="G476" s="6"/>
      <c r="H476" s="6"/>
    </row>
    <row r="477" spans="6:8" x14ac:dyDescent="0.3">
      <c r="F477" s="5"/>
      <c r="G477" s="6"/>
      <c r="H477" s="6"/>
    </row>
    <row r="478" spans="6:8" x14ac:dyDescent="0.3">
      <c r="F478" s="5"/>
      <c r="G478" s="6"/>
      <c r="H478" s="6"/>
    </row>
    <row r="479" spans="6:8" x14ac:dyDescent="0.3">
      <c r="F479" s="5"/>
      <c r="G479" s="6"/>
      <c r="H479" s="6"/>
    </row>
    <row r="480" spans="6:8" x14ac:dyDescent="0.3">
      <c r="F480" s="5"/>
      <c r="G480" s="6"/>
      <c r="H480" s="6"/>
    </row>
    <row r="481" spans="6:8" x14ac:dyDescent="0.3">
      <c r="F481" s="5"/>
      <c r="G481" s="6"/>
      <c r="H481" s="6"/>
    </row>
    <row r="482" spans="6:8" x14ac:dyDescent="0.3">
      <c r="F482" s="5"/>
      <c r="G482" s="6"/>
      <c r="H482" s="6"/>
    </row>
    <row r="483" spans="6:8" x14ac:dyDescent="0.3">
      <c r="F483" s="5"/>
      <c r="G483" s="6"/>
      <c r="H483" s="6"/>
    </row>
    <row r="484" spans="6:8" x14ac:dyDescent="0.3">
      <c r="F484" s="5"/>
      <c r="G484" s="6"/>
      <c r="H484" s="6"/>
    </row>
    <row r="485" spans="6:8" x14ac:dyDescent="0.3">
      <c r="F485" s="5"/>
      <c r="G485" s="6"/>
      <c r="H485" s="6"/>
    </row>
    <row r="486" spans="6:8" x14ac:dyDescent="0.3">
      <c r="F486" s="5"/>
      <c r="G486" s="6"/>
      <c r="H486" s="6"/>
    </row>
    <row r="487" spans="6:8" x14ac:dyDescent="0.3">
      <c r="F487" s="5"/>
      <c r="G487" s="6"/>
      <c r="H487" s="6"/>
    </row>
    <row r="488" spans="6:8" x14ac:dyDescent="0.3">
      <c r="F488" s="5"/>
      <c r="G488" s="6"/>
      <c r="H488" s="6"/>
    </row>
    <row r="489" spans="6:8" x14ac:dyDescent="0.3">
      <c r="F489" s="5"/>
      <c r="G489" s="6"/>
      <c r="H489" s="6"/>
    </row>
    <row r="490" spans="6:8" x14ac:dyDescent="0.3">
      <c r="F490" s="5"/>
      <c r="G490" s="6"/>
      <c r="H490" s="6"/>
    </row>
    <row r="491" spans="6:8" x14ac:dyDescent="0.3">
      <c r="F491" s="5"/>
      <c r="G491" s="6"/>
      <c r="H491" s="6"/>
    </row>
    <row r="492" spans="6:8" x14ac:dyDescent="0.3">
      <c r="F492" s="5"/>
      <c r="G492" s="6"/>
      <c r="H492" s="6"/>
    </row>
    <row r="493" spans="6:8" x14ac:dyDescent="0.3">
      <c r="F493" s="5"/>
      <c r="G493" s="6"/>
      <c r="H493" s="6"/>
    </row>
    <row r="494" spans="6:8" x14ac:dyDescent="0.3">
      <c r="F494" s="5"/>
      <c r="G494" s="6"/>
      <c r="H494" s="6"/>
    </row>
    <row r="495" spans="6:8" x14ac:dyDescent="0.3">
      <c r="F495" s="5"/>
      <c r="G495" s="6"/>
      <c r="H495" s="6"/>
    </row>
    <row r="496" spans="6:8" x14ac:dyDescent="0.3">
      <c r="F496" s="5"/>
      <c r="G496" s="6"/>
      <c r="H496" s="6"/>
    </row>
    <row r="497" spans="6:8" x14ac:dyDescent="0.3">
      <c r="F497" s="5"/>
      <c r="G497" s="6"/>
      <c r="H497" s="6"/>
    </row>
    <row r="498" spans="6:8" x14ac:dyDescent="0.3">
      <c r="F498" s="5"/>
      <c r="G498" s="6"/>
      <c r="H498" s="6"/>
    </row>
    <row r="499" spans="6:8" x14ac:dyDescent="0.3">
      <c r="F499" s="5"/>
      <c r="G499" s="6"/>
      <c r="H499" s="6"/>
    </row>
    <row r="500" spans="6:8" x14ac:dyDescent="0.3">
      <c r="F500" s="5"/>
      <c r="G500" s="6"/>
      <c r="H500" s="6"/>
    </row>
    <row r="501" spans="6:8" x14ac:dyDescent="0.3">
      <c r="F501" s="5"/>
      <c r="G501" s="6"/>
      <c r="H501" s="6"/>
    </row>
    <row r="502" spans="6:8" x14ac:dyDescent="0.3">
      <c r="F502" s="5"/>
      <c r="G502" s="6"/>
      <c r="H502" s="6"/>
    </row>
    <row r="503" spans="6:8" x14ac:dyDescent="0.3">
      <c r="F503" s="5"/>
      <c r="G503" s="6"/>
      <c r="H503" s="6"/>
    </row>
    <row r="504" spans="6:8" x14ac:dyDescent="0.3">
      <c r="F504" s="5"/>
      <c r="G504" s="6"/>
      <c r="H504" s="6"/>
    </row>
    <row r="505" spans="6:8" x14ac:dyDescent="0.3">
      <c r="F505" s="5"/>
      <c r="G505" s="6"/>
      <c r="H505" s="6"/>
    </row>
    <row r="506" spans="6:8" x14ac:dyDescent="0.3">
      <c r="F506" s="5"/>
      <c r="G506" s="6"/>
      <c r="H506" s="6"/>
    </row>
    <row r="507" spans="6:8" x14ac:dyDescent="0.3">
      <c r="F507" s="5"/>
      <c r="G507" s="6"/>
      <c r="H507" s="6"/>
    </row>
    <row r="508" spans="6:8" x14ac:dyDescent="0.3">
      <c r="F508" s="5"/>
      <c r="G508" s="6"/>
      <c r="H508" s="6"/>
    </row>
    <row r="509" spans="6:8" x14ac:dyDescent="0.3">
      <c r="F509" s="5"/>
      <c r="G509" s="6"/>
      <c r="H509" s="6"/>
    </row>
    <row r="510" spans="6:8" x14ac:dyDescent="0.3">
      <c r="F510" s="5"/>
      <c r="G510" s="6"/>
      <c r="H510" s="6"/>
    </row>
    <row r="511" spans="6:8" x14ac:dyDescent="0.3">
      <c r="F511" s="5"/>
      <c r="G511" s="6"/>
      <c r="H511" s="6"/>
    </row>
    <row r="512" spans="6:8" x14ac:dyDescent="0.3">
      <c r="F512" s="5"/>
      <c r="G512" s="6"/>
      <c r="H512" s="6"/>
    </row>
    <row r="513" spans="6:8" x14ac:dyDescent="0.3">
      <c r="F513" s="5"/>
      <c r="G513" s="6"/>
      <c r="H513" s="6"/>
    </row>
    <row r="514" spans="6:8" x14ac:dyDescent="0.3">
      <c r="F514" s="5"/>
      <c r="G514" s="6"/>
      <c r="H514" s="6"/>
    </row>
    <row r="515" spans="6:8" x14ac:dyDescent="0.3">
      <c r="F515" s="5"/>
      <c r="G515" s="6"/>
      <c r="H515" s="6"/>
    </row>
    <row r="516" spans="6:8" x14ac:dyDescent="0.3">
      <c r="F516" s="5"/>
      <c r="G516" s="6"/>
      <c r="H516" s="6"/>
    </row>
    <row r="517" spans="6:8" x14ac:dyDescent="0.3">
      <c r="F517" s="5"/>
      <c r="G517" s="6"/>
      <c r="H517" s="6"/>
    </row>
    <row r="518" spans="6:8" x14ac:dyDescent="0.3">
      <c r="F518" s="5"/>
      <c r="G518" s="6"/>
      <c r="H518" s="6"/>
    </row>
    <row r="519" spans="6:8" x14ac:dyDescent="0.3">
      <c r="F519" s="5"/>
      <c r="G519" s="6"/>
      <c r="H519" s="6"/>
    </row>
    <row r="520" spans="6:8" x14ac:dyDescent="0.3">
      <c r="F520" s="5"/>
      <c r="G520" s="6"/>
      <c r="H520" s="6"/>
    </row>
    <row r="521" spans="6:8" x14ac:dyDescent="0.3">
      <c r="F521" s="5"/>
      <c r="G521" s="6"/>
      <c r="H521" s="6"/>
    </row>
    <row r="522" spans="6:8" x14ac:dyDescent="0.3">
      <c r="F522" s="5"/>
      <c r="G522" s="6"/>
      <c r="H522" s="6"/>
    </row>
    <row r="523" spans="6:8" x14ac:dyDescent="0.3">
      <c r="F523" s="5"/>
      <c r="G523" s="6"/>
      <c r="H523" s="6"/>
    </row>
    <row r="524" spans="6:8" x14ac:dyDescent="0.3">
      <c r="F524" s="5"/>
      <c r="G524" s="6"/>
      <c r="H524" s="6"/>
    </row>
    <row r="525" spans="6:8" x14ac:dyDescent="0.3">
      <c r="F525" s="5"/>
      <c r="G525" s="6"/>
      <c r="H525" s="6"/>
    </row>
    <row r="526" spans="6:8" x14ac:dyDescent="0.3">
      <c r="F526" s="5"/>
      <c r="G526" s="6"/>
      <c r="H526" s="6"/>
    </row>
    <row r="527" spans="6:8" x14ac:dyDescent="0.3">
      <c r="F527" s="5"/>
      <c r="G527" s="6"/>
      <c r="H527" s="6"/>
    </row>
    <row r="528" spans="6:8" x14ac:dyDescent="0.3">
      <c r="F528" s="5"/>
      <c r="G528" s="6"/>
      <c r="H528" s="6"/>
    </row>
    <row r="529" spans="6:8" x14ac:dyDescent="0.3">
      <c r="F529" s="5"/>
      <c r="G529" s="6"/>
      <c r="H529" s="6"/>
    </row>
    <row r="530" spans="6:8" x14ac:dyDescent="0.3">
      <c r="F530" s="5"/>
      <c r="G530" s="6"/>
      <c r="H530" s="6"/>
    </row>
    <row r="531" spans="6:8" x14ac:dyDescent="0.3">
      <c r="F531" s="5"/>
      <c r="G531" s="6"/>
      <c r="H531" s="6"/>
    </row>
    <row r="532" spans="6:8" x14ac:dyDescent="0.3">
      <c r="F532" s="5"/>
      <c r="G532" s="6"/>
      <c r="H532" s="6"/>
    </row>
    <row r="533" spans="6:8" x14ac:dyDescent="0.3">
      <c r="F533" s="5"/>
      <c r="G533" s="6"/>
      <c r="H533" s="6"/>
    </row>
    <row r="534" spans="6:8" x14ac:dyDescent="0.3">
      <c r="F534" s="5"/>
      <c r="G534" s="6"/>
      <c r="H534" s="6"/>
    </row>
    <row r="535" spans="6:8" x14ac:dyDescent="0.3">
      <c r="F535" s="5"/>
      <c r="G535" s="6"/>
      <c r="H535" s="6"/>
    </row>
    <row r="536" spans="6:8" x14ac:dyDescent="0.3">
      <c r="F536" s="5"/>
      <c r="G536" s="6"/>
      <c r="H536" s="6"/>
    </row>
    <row r="537" spans="6:8" x14ac:dyDescent="0.3">
      <c r="F537" s="5"/>
      <c r="G537" s="6"/>
      <c r="H537" s="6"/>
    </row>
    <row r="538" spans="6:8" x14ac:dyDescent="0.3">
      <c r="F538" s="5"/>
      <c r="G538" s="6"/>
      <c r="H538" s="6"/>
    </row>
    <row r="539" spans="6:8" x14ac:dyDescent="0.3">
      <c r="F539" s="5"/>
      <c r="G539" s="6"/>
      <c r="H539" s="6"/>
    </row>
    <row r="540" spans="6:8" x14ac:dyDescent="0.3">
      <c r="F540" s="5"/>
      <c r="G540" s="6"/>
      <c r="H540" s="6"/>
    </row>
    <row r="541" spans="6:8" x14ac:dyDescent="0.3">
      <c r="F541" s="5"/>
      <c r="G541" s="6"/>
      <c r="H541" s="6"/>
    </row>
    <row r="542" spans="6:8" x14ac:dyDescent="0.3">
      <c r="F542" s="5"/>
      <c r="G542" s="6"/>
      <c r="H542" s="6"/>
    </row>
    <row r="543" spans="6:8" x14ac:dyDescent="0.3">
      <c r="F543" s="5"/>
      <c r="G543" s="6"/>
      <c r="H543" s="6"/>
    </row>
    <row r="544" spans="6:8" x14ac:dyDescent="0.3">
      <c r="F544" s="5"/>
      <c r="G544" s="6"/>
      <c r="H544" s="6"/>
    </row>
    <row r="545" spans="6:8" x14ac:dyDescent="0.3">
      <c r="F545" s="5"/>
      <c r="G545" s="6"/>
      <c r="H545" s="6"/>
    </row>
    <row r="546" spans="6:8" x14ac:dyDescent="0.3">
      <c r="F546" s="5"/>
      <c r="G546" s="6"/>
      <c r="H546" s="6"/>
    </row>
    <row r="547" spans="6:8" x14ac:dyDescent="0.3">
      <c r="F547" s="5"/>
      <c r="G547" s="6"/>
      <c r="H547" s="6"/>
    </row>
    <row r="548" spans="6:8" x14ac:dyDescent="0.3">
      <c r="F548" s="5"/>
      <c r="G548" s="6"/>
      <c r="H548" s="6"/>
    </row>
    <row r="549" spans="6:8" x14ac:dyDescent="0.3">
      <c r="F549" s="5"/>
      <c r="G549" s="6"/>
      <c r="H549" s="6"/>
    </row>
    <row r="550" spans="6:8" x14ac:dyDescent="0.3">
      <c r="F550" s="5"/>
      <c r="G550" s="6"/>
      <c r="H550" s="6"/>
    </row>
    <row r="551" spans="6:8" x14ac:dyDescent="0.3">
      <c r="F551" s="5"/>
      <c r="G551" s="6"/>
      <c r="H551" s="6"/>
    </row>
    <row r="552" spans="6:8" x14ac:dyDescent="0.3">
      <c r="F552" s="5"/>
      <c r="G552" s="6"/>
      <c r="H552" s="6"/>
    </row>
    <row r="553" spans="6:8" x14ac:dyDescent="0.3">
      <c r="F553" s="5"/>
      <c r="G553" s="6"/>
      <c r="H553" s="6"/>
    </row>
    <row r="554" spans="6:8" x14ac:dyDescent="0.3">
      <c r="F554" s="5"/>
      <c r="G554" s="6"/>
      <c r="H554" s="6"/>
    </row>
    <row r="555" spans="6:8" x14ac:dyDescent="0.3">
      <c r="F555" s="5"/>
      <c r="G555" s="6"/>
      <c r="H555" s="6"/>
    </row>
    <row r="556" spans="6:8" x14ac:dyDescent="0.3">
      <c r="F556" s="5"/>
      <c r="G556" s="6"/>
      <c r="H556" s="6"/>
    </row>
    <row r="557" spans="6:8" x14ac:dyDescent="0.3">
      <c r="F557" s="5"/>
      <c r="G557" s="6"/>
      <c r="H557" s="6"/>
    </row>
    <row r="558" spans="6:8" x14ac:dyDescent="0.3">
      <c r="F558" s="5"/>
      <c r="G558" s="6"/>
      <c r="H558" s="6"/>
    </row>
    <row r="559" spans="6:8" x14ac:dyDescent="0.3">
      <c r="F559" s="5"/>
      <c r="G559" s="6"/>
      <c r="H559" s="6"/>
    </row>
    <row r="560" spans="6:8" x14ac:dyDescent="0.3">
      <c r="F560" s="5"/>
      <c r="G560" s="6"/>
      <c r="H560" s="6"/>
    </row>
    <row r="561" spans="6:8" x14ac:dyDescent="0.3">
      <c r="F561" s="5"/>
      <c r="G561" s="6"/>
      <c r="H561" s="6"/>
    </row>
    <row r="562" spans="6:8" x14ac:dyDescent="0.3">
      <c r="F562" s="5"/>
      <c r="G562" s="6"/>
      <c r="H562" s="6"/>
    </row>
    <row r="563" spans="6:8" x14ac:dyDescent="0.3">
      <c r="F563" s="5"/>
      <c r="G563" s="6"/>
      <c r="H563" s="6"/>
    </row>
    <row r="564" spans="6:8" x14ac:dyDescent="0.3">
      <c r="F564" s="5"/>
      <c r="G564" s="6"/>
      <c r="H564" s="6"/>
    </row>
    <row r="565" spans="6:8" x14ac:dyDescent="0.3">
      <c r="F565" s="5"/>
      <c r="G565" s="6"/>
      <c r="H565" s="6"/>
    </row>
    <row r="566" spans="6:8" x14ac:dyDescent="0.3">
      <c r="F566" s="5"/>
      <c r="G566" s="6"/>
      <c r="H566" s="6"/>
    </row>
    <row r="567" spans="6:8" x14ac:dyDescent="0.3">
      <c r="F567" s="5"/>
      <c r="G567" s="6"/>
      <c r="H567" s="6"/>
    </row>
    <row r="568" spans="6:8" x14ac:dyDescent="0.3">
      <c r="F568" s="5"/>
      <c r="G568" s="6"/>
      <c r="H568" s="6"/>
    </row>
    <row r="569" spans="6:8" x14ac:dyDescent="0.3">
      <c r="F569" s="5"/>
      <c r="G569" s="6"/>
      <c r="H569" s="6"/>
    </row>
    <row r="570" spans="6:8" x14ac:dyDescent="0.3">
      <c r="F570" s="5"/>
      <c r="G570" s="6"/>
      <c r="H570" s="6"/>
    </row>
    <row r="571" spans="6:8" x14ac:dyDescent="0.3">
      <c r="F571" s="5"/>
      <c r="G571" s="6"/>
      <c r="H571" s="6"/>
    </row>
    <row r="572" spans="6:8" x14ac:dyDescent="0.3">
      <c r="F572" s="5"/>
      <c r="G572" s="6"/>
      <c r="H572" s="6"/>
    </row>
    <row r="573" spans="6:8" x14ac:dyDescent="0.3">
      <c r="F573" s="5"/>
      <c r="G573" s="6"/>
      <c r="H573" s="6"/>
    </row>
    <row r="574" spans="6:8" x14ac:dyDescent="0.3">
      <c r="F574" s="5"/>
      <c r="G574" s="6"/>
      <c r="H574" s="6"/>
    </row>
    <row r="575" spans="6:8" x14ac:dyDescent="0.3">
      <c r="F575" s="5"/>
      <c r="G575" s="6"/>
      <c r="H575" s="6"/>
    </row>
    <row r="576" spans="6:8" x14ac:dyDescent="0.3">
      <c r="F576" s="5"/>
      <c r="G576" s="6"/>
      <c r="H576" s="6"/>
    </row>
    <row r="577" spans="6:8" x14ac:dyDescent="0.3">
      <c r="F577" s="5"/>
      <c r="G577" s="6"/>
      <c r="H577" s="6"/>
    </row>
    <row r="578" spans="6:8" x14ac:dyDescent="0.3">
      <c r="F578" s="5"/>
      <c r="G578" s="6"/>
      <c r="H578" s="6"/>
    </row>
    <row r="579" spans="6:8" x14ac:dyDescent="0.3">
      <c r="F579" s="5"/>
      <c r="G579" s="6"/>
      <c r="H579" s="6"/>
    </row>
    <row r="580" spans="6:8" x14ac:dyDescent="0.3">
      <c r="F580" s="5"/>
      <c r="G580" s="6"/>
      <c r="H580" s="6"/>
    </row>
    <row r="581" spans="6:8" x14ac:dyDescent="0.3">
      <c r="F581" s="5"/>
      <c r="G581" s="6"/>
      <c r="H581" s="6"/>
    </row>
    <row r="582" spans="6:8" x14ac:dyDescent="0.3">
      <c r="F582" s="5"/>
      <c r="G582" s="6"/>
      <c r="H582" s="6"/>
    </row>
    <row r="583" spans="6:8" x14ac:dyDescent="0.3">
      <c r="F583" s="5"/>
      <c r="G583" s="6"/>
      <c r="H583" s="6"/>
    </row>
    <row r="584" spans="6:8" x14ac:dyDescent="0.3">
      <c r="F584" s="5"/>
      <c r="G584" s="6"/>
      <c r="H584" s="6"/>
    </row>
    <row r="585" spans="6:8" x14ac:dyDescent="0.3">
      <c r="F585" s="5"/>
      <c r="G585" s="6"/>
      <c r="H585" s="6"/>
    </row>
    <row r="586" spans="6:8" x14ac:dyDescent="0.3">
      <c r="F586" s="5"/>
      <c r="G586" s="6"/>
      <c r="H586" s="6"/>
    </row>
    <row r="587" spans="6:8" x14ac:dyDescent="0.3">
      <c r="F587" s="5"/>
      <c r="G587" s="6"/>
      <c r="H587" s="6"/>
    </row>
    <row r="588" spans="6:8" x14ac:dyDescent="0.3">
      <c r="F588" s="5"/>
      <c r="G588" s="6"/>
      <c r="H588" s="6"/>
    </row>
    <row r="589" spans="6:8" x14ac:dyDescent="0.3">
      <c r="F589" s="5"/>
      <c r="G589" s="6"/>
      <c r="H589" s="6"/>
    </row>
    <row r="590" spans="6:8" x14ac:dyDescent="0.3">
      <c r="F590" s="5"/>
      <c r="G590" s="6"/>
      <c r="H590" s="6"/>
    </row>
    <row r="591" spans="6:8" x14ac:dyDescent="0.3">
      <c r="F591" s="5"/>
      <c r="G591" s="6"/>
      <c r="H591" s="6"/>
    </row>
    <row r="592" spans="6:8" x14ac:dyDescent="0.3">
      <c r="F592" s="5"/>
      <c r="G592" s="6"/>
      <c r="H592" s="6"/>
    </row>
    <row r="593" spans="6:8" x14ac:dyDescent="0.3">
      <c r="F593" s="5"/>
      <c r="G593" s="6"/>
      <c r="H593" s="6"/>
    </row>
    <row r="594" spans="6:8" x14ac:dyDescent="0.3">
      <c r="F594" s="5"/>
      <c r="G594" s="6"/>
      <c r="H594" s="6"/>
    </row>
    <row r="595" spans="6:8" x14ac:dyDescent="0.3">
      <c r="F595" s="5"/>
      <c r="G595" s="6"/>
      <c r="H595" s="6"/>
    </row>
    <row r="596" spans="6:8" x14ac:dyDescent="0.3">
      <c r="F596" s="5"/>
      <c r="G596" s="6"/>
      <c r="H596" s="6"/>
    </row>
    <row r="597" spans="6:8" x14ac:dyDescent="0.3">
      <c r="F597" s="5"/>
      <c r="G597" s="6"/>
      <c r="H597" s="6"/>
    </row>
    <row r="598" spans="6:8" x14ac:dyDescent="0.3">
      <c r="F598" s="5"/>
      <c r="G598" s="6"/>
      <c r="H598" s="6"/>
    </row>
    <row r="599" spans="6:8" x14ac:dyDescent="0.3">
      <c r="F599" s="5"/>
      <c r="G599" s="6"/>
      <c r="H599" s="6"/>
    </row>
    <row r="600" spans="6:8" x14ac:dyDescent="0.3">
      <c r="F600" s="5"/>
      <c r="G600" s="6"/>
      <c r="H600" s="6"/>
    </row>
    <row r="601" spans="6:8" x14ac:dyDescent="0.3">
      <c r="F601" s="5"/>
      <c r="G601" s="6"/>
      <c r="H601" s="6"/>
    </row>
    <row r="602" spans="6:8" x14ac:dyDescent="0.3">
      <c r="F602" s="5"/>
      <c r="G602" s="6"/>
      <c r="H602" s="6"/>
    </row>
    <row r="603" spans="6:8" x14ac:dyDescent="0.3">
      <c r="F603" s="5"/>
      <c r="G603" s="6"/>
      <c r="H603" s="6"/>
    </row>
    <row r="604" spans="6:8" x14ac:dyDescent="0.3">
      <c r="F604" s="5"/>
      <c r="G604" s="6"/>
      <c r="H604" s="6"/>
    </row>
    <row r="605" spans="6:8" x14ac:dyDescent="0.3">
      <c r="F605" s="5"/>
      <c r="G605" s="6"/>
      <c r="H605" s="6"/>
    </row>
    <row r="606" spans="6:8" x14ac:dyDescent="0.3">
      <c r="F606" s="5"/>
      <c r="G606" s="6"/>
      <c r="H606" s="6"/>
    </row>
    <row r="607" spans="6:8" x14ac:dyDescent="0.3">
      <c r="F607" s="5"/>
      <c r="G607" s="6"/>
      <c r="H607" s="6"/>
    </row>
    <row r="608" spans="6:8" x14ac:dyDescent="0.3">
      <c r="F608" s="5"/>
      <c r="G608" s="6"/>
      <c r="H608" s="6"/>
    </row>
    <row r="609" spans="6:8" x14ac:dyDescent="0.3">
      <c r="F609" s="5"/>
      <c r="G609" s="6"/>
      <c r="H609" s="6"/>
    </row>
    <row r="610" spans="6:8" x14ac:dyDescent="0.3">
      <c r="F610" s="5"/>
      <c r="G610" s="6"/>
      <c r="H610" s="6"/>
    </row>
    <row r="611" spans="6:8" x14ac:dyDescent="0.3">
      <c r="F611" s="5"/>
      <c r="G611" s="6"/>
      <c r="H611" s="6"/>
    </row>
    <row r="612" spans="6:8" x14ac:dyDescent="0.3">
      <c r="F612" s="5"/>
      <c r="G612" s="6"/>
      <c r="H612" s="6"/>
    </row>
    <row r="613" spans="6:8" x14ac:dyDescent="0.3">
      <c r="F613" s="5"/>
      <c r="G613" s="6"/>
      <c r="H613" s="6"/>
    </row>
    <row r="614" spans="6:8" x14ac:dyDescent="0.3">
      <c r="F614" s="5"/>
      <c r="G614" s="6"/>
      <c r="H614" s="6"/>
    </row>
    <row r="615" spans="6:8" x14ac:dyDescent="0.3">
      <c r="F615" s="5"/>
      <c r="G615" s="6"/>
      <c r="H615" s="6"/>
    </row>
    <row r="616" spans="6:8" x14ac:dyDescent="0.3">
      <c r="F616" s="5"/>
      <c r="G616" s="6"/>
      <c r="H616" s="6"/>
    </row>
    <row r="617" spans="6:8" x14ac:dyDescent="0.3">
      <c r="F617" s="5"/>
      <c r="G617" s="6"/>
      <c r="H617" s="6"/>
    </row>
    <row r="618" spans="6:8" x14ac:dyDescent="0.3">
      <c r="F618" s="5"/>
      <c r="G618" s="6"/>
      <c r="H618" s="6"/>
    </row>
    <row r="619" spans="6:8" x14ac:dyDescent="0.3">
      <c r="F619" s="5"/>
      <c r="G619" s="6"/>
      <c r="H619" s="6"/>
    </row>
    <row r="620" spans="6:8" x14ac:dyDescent="0.3">
      <c r="F620" s="5"/>
      <c r="G620" s="6"/>
      <c r="H620" s="6"/>
    </row>
    <row r="621" spans="6:8" x14ac:dyDescent="0.3">
      <c r="F621" s="5"/>
      <c r="G621" s="6"/>
      <c r="H621" s="6"/>
    </row>
    <row r="622" spans="6:8" x14ac:dyDescent="0.3">
      <c r="F622" s="5"/>
      <c r="G622" s="6"/>
      <c r="H622" s="6"/>
    </row>
    <row r="623" spans="6:8" x14ac:dyDescent="0.3">
      <c r="F623" s="5"/>
      <c r="G623" s="6"/>
      <c r="H623" s="6"/>
    </row>
    <row r="624" spans="6:8" x14ac:dyDescent="0.3">
      <c r="F624" s="5"/>
      <c r="G624" s="6"/>
      <c r="H624" s="6"/>
    </row>
    <row r="625" spans="6:8" x14ac:dyDescent="0.3">
      <c r="F625" s="5"/>
      <c r="G625" s="6"/>
      <c r="H625" s="6"/>
    </row>
    <row r="626" spans="6:8" x14ac:dyDescent="0.3">
      <c r="F626" s="5"/>
      <c r="G626" s="6"/>
      <c r="H626" s="6"/>
    </row>
    <row r="627" spans="6:8" x14ac:dyDescent="0.3">
      <c r="F627" s="5"/>
      <c r="G627" s="6"/>
      <c r="H627" s="6"/>
    </row>
    <row r="628" spans="6:8" x14ac:dyDescent="0.3">
      <c r="F628" s="5"/>
      <c r="G628" s="6"/>
      <c r="H628" s="6"/>
    </row>
    <row r="629" spans="6:8" x14ac:dyDescent="0.3">
      <c r="F629" s="5"/>
      <c r="G629" s="6"/>
      <c r="H629" s="6"/>
    </row>
    <row r="630" spans="6:8" x14ac:dyDescent="0.3">
      <c r="F630" s="5"/>
      <c r="G630" s="6"/>
      <c r="H630" s="6"/>
    </row>
    <row r="631" spans="6:8" x14ac:dyDescent="0.3">
      <c r="F631" s="5"/>
      <c r="G631" s="6"/>
      <c r="H631" s="6"/>
    </row>
    <row r="632" spans="6:8" x14ac:dyDescent="0.3">
      <c r="F632" s="5"/>
      <c r="G632" s="6"/>
      <c r="H632" s="6"/>
    </row>
    <row r="633" spans="6:8" x14ac:dyDescent="0.3">
      <c r="F633" s="5"/>
      <c r="G633" s="6"/>
      <c r="H633" s="6"/>
    </row>
    <row r="634" spans="6:8" x14ac:dyDescent="0.3">
      <c r="F634" s="5"/>
      <c r="G634" s="6"/>
      <c r="H634" s="6"/>
    </row>
    <row r="635" spans="6:8" x14ac:dyDescent="0.3">
      <c r="F635" s="5"/>
      <c r="G635" s="6"/>
      <c r="H635" s="6"/>
    </row>
    <row r="636" spans="6:8" x14ac:dyDescent="0.3">
      <c r="F636" s="5"/>
      <c r="G636" s="6"/>
      <c r="H636" s="6"/>
    </row>
    <row r="637" spans="6:8" x14ac:dyDescent="0.3">
      <c r="F637" s="5"/>
      <c r="G637" s="6"/>
      <c r="H637" s="6"/>
    </row>
    <row r="638" spans="6:8" x14ac:dyDescent="0.3">
      <c r="F638" s="5"/>
      <c r="G638" s="6"/>
      <c r="H638" s="6"/>
    </row>
    <row r="639" spans="6:8" x14ac:dyDescent="0.3">
      <c r="F639" s="5"/>
      <c r="G639" s="6"/>
      <c r="H639" s="6"/>
    </row>
    <row r="640" spans="6:8" x14ac:dyDescent="0.3">
      <c r="F640" s="5"/>
      <c r="G640" s="6"/>
      <c r="H640" s="6"/>
    </row>
    <row r="641" spans="6:8" x14ac:dyDescent="0.3">
      <c r="F641" s="5"/>
      <c r="G641" s="6"/>
      <c r="H641" s="6"/>
    </row>
    <row r="642" spans="6:8" x14ac:dyDescent="0.3">
      <c r="F642" s="5"/>
      <c r="G642" s="6"/>
      <c r="H642" s="6"/>
    </row>
    <row r="643" spans="6:8" x14ac:dyDescent="0.3">
      <c r="F643" s="5"/>
      <c r="G643" s="6"/>
      <c r="H643" s="6"/>
    </row>
    <row r="644" spans="6:8" x14ac:dyDescent="0.3">
      <c r="F644" s="5"/>
      <c r="G644" s="6"/>
      <c r="H644" s="6"/>
    </row>
    <row r="645" spans="6:8" x14ac:dyDescent="0.3">
      <c r="F645" s="5"/>
      <c r="G645" s="6"/>
      <c r="H645" s="6"/>
    </row>
    <row r="646" spans="6:8" x14ac:dyDescent="0.3">
      <c r="F646" s="5"/>
      <c r="G646" s="6"/>
      <c r="H646" s="6"/>
    </row>
    <row r="647" spans="6:8" x14ac:dyDescent="0.3">
      <c r="F647" s="5"/>
      <c r="G647" s="6"/>
      <c r="H647" s="6"/>
    </row>
    <row r="648" spans="6:8" x14ac:dyDescent="0.3">
      <c r="F648" s="5"/>
      <c r="G648" s="6"/>
      <c r="H648" s="6"/>
    </row>
    <row r="649" spans="6:8" x14ac:dyDescent="0.3">
      <c r="F649" s="5"/>
      <c r="G649" s="6"/>
      <c r="H649" s="6"/>
    </row>
    <row r="650" spans="6:8" x14ac:dyDescent="0.3">
      <c r="F650" s="5"/>
      <c r="G650" s="6"/>
      <c r="H650" s="6"/>
    </row>
    <row r="651" spans="6:8" x14ac:dyDescent="0.3">
      <c r="F651" s="5"/>
      <c r="G651" s="6"/>
      <c r="H651" s="6"/>
    </row>
    <row r="652" spans="6:8" x14ac:dyDescent="0.3">
      <c r="F652" s="5"/>
      <c r="G652" s="6"/>
      <c r="H652" s="6"/>
    </row>
    <row r="653" spans="6:8" x14ac:dyDescent="0.3">
      <c r="F653" s="5"/>
      <c r="G653" s="6"/>
      <c r="H653" s="6"/>
    </row>
    <row r="654" spans="6:8" x14ac:dyDescent="0.3">
      <c r="F654" s="5"/>
      <c r="G654" s="6"/>
      <c r="H654" s="6"/>
    </row>
    <row r="655" spans="6:8" x14ac:dyDescent="0.3">
      <c r="F655" s="5"/>
      <c r="G655" s="6"/>
      <c r="H655" s="6"/>
    </row>
    <row r="656" spans="6:8" x14ac:dyDescent="0.3">
      <c r="F656" s="5"/>
      <c r="G656" s="6"/>
      <c r="H656" s="6"/>
    </row>
    <row r="657" spans="6:8" x14ac:dyDescent="0.3">
      <c r="F657" s="5"/>
      <c r="G657" s="6"/>
      <c r="H657" s="6"/>
    </row>
    <row r="658" spans="6:8" x14ac:dyDescent="0.3">
      <c r="F658" s="5"/>
      <c r="G658" s="6"/>
      <c r="H658" s="6"/>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H19" sqref="H19"/>
    </sheetView>
  </sheetViews>
  <sheetFormatPr defaultRowHeight="14.4" x14ac:dyDescent="0.3"/>
  <cols>
    <col min="1" max="1" width="20.33203125" bestFit="1" customWidth="1"/>
    <col min="2" max="2" width="20.21875" customWidth="1"/>
    <col min="3" max="3" width="16.88671875" customWidth="1"/>
    <col min="4" max="4" width="11.109375" customWidth="1"/>
    <col min="5" max="5" width="14.44140625" customWidth="1"/>
    <col min="6" max="9" width="8" customWidth="1"/>
    <col min="10" max="10" width="20.33203125" customWidth="1"/>
    <col min="11" max="11" width="7" customWidth="1"/>
    <col min="12" max="13" width="8" customWidth="1"/>
    <col min="14" max="16" width="7" customWidth="1"/>
    <col min="17" max="17" width="8" customWidth="1"/>
    <col min="18" max="18" width="7" customWidth="1"/>
    <col min="19" max="19" width="8" customWidth="1"/>
    <col min="20" max="21" width="7" customWidth="1"/>
    <col min="22" max="26" width="8" customWidth="1"/>
    <col min="27" max="28" width="7" customWidth="1"/>
    <col min="29" max="31" width="8" customWidth="1"/>
    <col min="32" max="34" width="7" customWidth="1"/>
    <col min="35" max="46" width="8" customWidth="1"/>
    <col min="47" max="47" width="7" customWidth="1"/>
    <col min="48" max="48" width="8" customWidth="1"/>
    <col min="49" max="51" width="7" customWidth="1"/>
    <col min="52" max="54" width="8" customWidth="1"/>
    <col min="55" max="55" width="7" customWidth="1"/>
    <col min="56" max="56" width="8" customWidth="1"/>
    <col min="57" max="59" width="7" customWidth="1"/>
    <col min="60" max="60" width="8" customWidth="1"/>
    <col min="61" max="63" width="7" customWidth="1"/>
    <col min="64" max="67" width="8" customWidth="1"/>
    <col min="68" max="69" width="7" customWidth="1"/>
    <col min="70" max="71" width="8" customWidth="1"/>
    <col min="72" max="73" width="7" customWidth="1"/>
    <col min="74" max="74" width="8" customWidth="1"/>
    <col min="75" max="78" width="7" customWidth="1"/>
    <col min="79" max="80" width="8" customWidth="1"/>
    <col min="81" max="81" width="7" customWidth="1"/>
    <col min="82" max="82" width="8" customWidth="1"/>
    <col min="83" max="92" width="7" customWidth="1"/>
    <col min="93" max="93" width="8" customWidth="1"/>
    <col min="94" max="94" width="7" customWidth="1"/>
    <col min="95" max="95" width="8" customWidth="1"/>
    <col min="96" max="97" width="7" customWidth="1"/>
    <col min="98" max="98" width="5.44140625" customWidth="1"/>
    <col min="99" max="99" width="7" customWidth="1"/>
    <col min="100" max="100" width="8" customWidth="1"/>
    <col min="101" max="101" width="7" customWidth="1"/>
    <col min="102" max="102" width="8" customWidth="1"/>
    <col min="103" max="103" width="7" customWidth="1"/>
    <col min="104" max="104" width="8" customWidth="1"/>
    <col min="105" max="106" width="7" customWidth="1"/>
    <col min="107" max="107" width="8" customWidth="1"/>
    <col min="108" max="109" width="7" customWidth="1"/>
    <col min="110" max="112" width="8" customWidth="1"/>
    <col min="113" max="113" width="7" customWidth="1"/>
    <col min="114" max="114" width="8" customWidth="1"/>
    <col min="115" max="115" width="7" customWidth="1"/>
    <col min="116" max="117" width="8" customWidth="1"/>
    <col min="118" max="118" width="7" customWidth="1"/>
    <col min="119" max="120" width="8" customWidth="1"/>
    <col min="121" max="121" width="7" customWidth="1"/>
    <col min="122" max="124" width="8" customWidth="1"/>
    <col min="125" max="126" width="7" customWidth="1"/>
    <col min="127" max="128" width="8" customWidth="1"/>
    <col min="129" max="130" width="7" customWidth="1"/>
    <col min="131" max="134" width="8" customWidth="1"/>
    <col min="135" max="136" width="7" customWidth="1"/>
    <col min="137" max="137" width="8" customWidth="1"/>
    <col min="138" max="139" width="7" customWidth="1"/>
    <col min="140" max="140" width="8" customWidth="1"/>
    <col min="141" max="141" width="7" customWidth="1"/>
    <col min="142" max="142" width="8" customWidth="1"/>
    <col min="143" max="143" width="7" customWidth="1"/>
    <col min="144" max="145" width="8" customWidth="1"/>
    <col min="146" max="146" width="7" customWidth="1"/>
    <col min="147" max="147" width="8" customWidth="1"/>
    <col min="148" max="149" width="7" customWidth="1"/>
    <col min="150" max="151" width="8" customWidth="1"/>
    <col min="152" max="152" width="7" customWidth="1"/>
    <col min="153" max="153" width="8" customWidth="1"/>
    <col min="154" max="156" width="7" customWidth="1"/>
    <col min="157" max="157" width="8" customWidth="1"/>
    <col min="158" max="161" width="7" customWidth="1"/>
    <col min="162" max="162" width="5.44140625" customWidth="1"/>
    <col min="163" max="164" width="7" customWidth="1"/>
    <col min="165" max="165" width="5.44140625" customWidth="1"/>
    <col min="166" max="166" width="7" customWidth="1"/>
    <col min="167" max="167" width="8" customWidth="1"/>
    <col min="168" max="168" width="7" customWidth="1"/>
    <col min="169" max="169" width="8" customWidth="1"/>
    <col min="170" max="171" width="7" customWidth="1"/>
    <col min="172" max="172" width="8" customWidth="1"/>
    <col min="173" max="173" width="7" customWidth="1"/>
    <col min="174" max="175" width="8" customWidth="1"/>
    <col min="176" max="176" width="7" customWidth="1"/>
    <col min="177" max="178" width="8" customWidth="1"/>
    <col min="179" max="183" width="7" customWidth="1"/>
    <col min="184" max="184" width="6" customWidth="1"/>
    <col min="185" max="185" width="7" customWidth="1"/>
    <col min="186" max="186" width="8" customWidth="1"/>
    <col min="187" max="187" width="5.44140625" customWidth="1"/>
    <col min="188" max="188" width="8" customWidth="1"/>
    <col min="189" max="190" width="7" customWidth="1"/>
    <col min="191" max="193" width="8" customWidth="1"/>
    <col min="194" max="194" width="7" customWidth="1"/>
    <col min="195" max="195" width="8" customWidth="1"/>
    <col min="196" max="202" width="7" customWidth="1"/>
    <col min="203" max="203" width="8" customWidth="1"/>
    <col min="204" max="204" width="7" customWidth="1"/>
    <col min="205" max="207" width="8" customWidth="1"/>
    <col min="208" max="208" width="7" customWidth="1"/>
    <col min="209" max="209" width="8" customWidth="1"/>
    <col min="210" max="211" width="7" customWidth="1"/>
    <col min="212" max="213" width="8" customWidth="1"/>
    <col min="214" max="215" width="7" customWidth="1"/>
    <col min="216" max="216" width="8" customWidth="1"/>
    <col min="217" max="217" width="7" customWidth="1"/>
    <col min="218" max="218" width="8" customWidth="1"/>
    <col min="219" max="219" width="7" customWidth="1"/>
    <col min="220" max="220" width="8" customWidth="1"/>
    <col min="221" max="222" width="7" customWidth="1"/>
    <col min="223" max="225" width="8" customWidth="1"/>
    <col min="226" max="226" width="7" customWidth="1"/>
    <col min="227" max="227" width="8" customWidth="1"/>
    <col min="228" max="231" width="7" customWidth="1"/>
    <col min="232" max="235" width="8" customWidth="1"/>
    <col min="236" max="237" width="7" customWidth="1"/>
    <col min="238" max="239" width="8" customWidth="1"/>
    <col min="240" max="243" width="7" customWidth="1"/>
    <col min="244" max="244" width="8" customWidth="1"/>
    <col min="245" max="247" width="7" customWidth="1"/>
    <col min="248" max="248" width="8" customWidth="1"/>
    <col min="249" max="249" width="7" customWidth="1"/>
    <col min="250" max="252" width="8" customWidth="1"/>
    <col min="253" max="256" width="7" customWidth="1"/>
    <col min="257" max="259" width="8" customWidth="1"/>
    <col min="260" max="262" width="7" customWidth="1"/>
    <col min="263" max="263" width="8" customWidth="1"/>
    <col min="264" max="264" width="7" customWidth="1"/>
    <col min="265" max="265" width="8" customWidth="1"/>
    <col min="266" max="266" width="7" customWidth="1"/>
    <col min="267" max="269" width="8" customWidth="1"/>
    <col min="270" max="270" width="7" customWidth="1"/>
    <col min="271" max="271" width="16.88671875" bestFit="1" customWidth="1"/>
    <col min="272" max="272" width="7" customWidth="1"/>
    <col min="273" max="273" width="7.6640625" customWidth="1"/>
    <col min="274" max="278" width="8.6640625" customWidth="1"/>
    <col min="279" max="279" width="7" customWidth="1"/>
    <col min="280" max="281" width="8.6640625" customWidth="1"/>
    <col min="282" max="284" width="7.6640625" customWidth="1"/>
    <col min="285" max="285" width="8.6640625" customWidth="1"/>
    <col min="286" max="286" width="7" customWidth="1"/>
    <col min="287" max="287" width="8.6640625" customWidth="1"/>
    <col min="288" max="289" width="7.6640625" customWidth="1"/>
    <col min="290" max="294" width="8.6640625" customWidth="1"/>
    <col min="295" max="296" width="7.6640625" customWidth="1"/>
    <col min="297" max="299" width="8.6640625" customWidth="1"/>
    <col min="300" max="302" width="7.6640625" customWidth="1"/>
    <col min="303" max="303" width="8" customWidth="1"/>
    <col min="304" max="304" width="8.6640625" customWidth="1"/>
    <col min="305" max="305" width="8" customWidth="1"/>
    <col min="306" max="306" width="8.6640625" customWidth="1"/>
    <col min="307" max="307" width="8" customWidth="1"/>
    <col min="308" max="308" width="8.6640625" customWidth="1"/>
    <col min="309" max="311" width="8" customWidth="1"/>
    <col min="312" max="312" width="8.6640625" customWidth="1"/>
    <col min="313" max="313" width="8" customWidth="1"/>
    <col min="314" max="314" width="8.6640625" customWidth="1"/>
    <col min="315" max="315" width="7.6640625" customWidth="1"/>
    <col min="316" max="316" width="8" customWidth="1"/>
    <col min="317" max="319" width="7.6640625" customWidth="1"/>
    <col min="320" max="322" width="8.6640625" customWidth="1"/>
    <col min="323" max="323" width="7.6640625" customWidth="1"/>
    <col min="324" max="324" width="8.6640625" customWidth="1"/>
    <col min="325" max="327" width="7.6640625" customWidth="1"/>
    <col min="328" max="328" width="8.6640625" customWidth="1"/>
    <col min="329" max="331" width="7.6640625" customWidth="1"/>
    <col min="332" max="335" width="8.6640625" customWidth="1"/>
    <col min="336" max="337" width="7" customWidth="1"/>
    <col min="338" max="339" width="8.6640625" customWidth="1"/>
    <col min="340" max="340" width="7" customWidth="1"/>
    <col min="341" max="341" width="7.6640625" customWidth="1"/>
    <col min="342" max="342" width="8.6640625" customWidth="1"/>
    <col min="343" max="344" width="7.6640625" customWidth="1"/>
    <col min="345" max="345" width="7" customWidth="1"/>
    <col min="346" max="346" width="7.6640625" customWidth="1"/>
    <col min="347" max="348" width="8.6640625" customWidth="1"/>
    <col min="349" max="349" width="7.6640625" customWidth="1"/>
    <col min="350" max="350" width="8.6640625" customWidth="1"/>
    <col min="351" max="356" width="7.6640625" customWidth="1"/>
    <col min="357" max="357" width="7" customWidth="1"/>
    <col min="358" max="359" width="7.6640625" customWidth="1"/>
    <col min="360" max="360" width="7" customWidth="1"/>
    <col min="361" max="361" width="8.6640625" customWidth="1"/>
    <col min="362" max="362" width="7" customWidth="1"/>
    <col min="363" max="363" width="8.6640625" customWidth="1"/>
    <col min="364" max="365" width="7.6640625" customWidth="1"/>
    <col min="366" max="366" width="5.6640625" customWidth="1"/>
    <col min="367" max="367" width="7.6640625" customWidth="1"/>
    <col min="368" max="368" width="8.6640625" customWidth="1"/>
    <col min="369" max="369" width="7.6640625" customWidth="1"/>
    <col min="370" max="370" width="8.6640625" customWidth="1"/>
    <col min="371" max="371" width="7.6640625" customWidth="1"/>
    <col min="372" max="372" width="8.6640625" customWidth="1"/>
    <col min="373" max="373" width="7.6640625" customWidth="1"/>
    <col min="374" max="374" width="7" customWidth="1"/>
    <col min="375" max="375" width="8.6640625" customWidth="1"/>
    <col min="376" max="376" width="7" customWidth="1"/>
    <col min="377" max="377" width="7.6640625" customWidth="1"/>
    <col min="378" max="380" width="8.6640625" customWidth="1"/>
    <col min="381" max="381" width="7.6640625" customWidth="1"/>
    <col min="382" max="382" width="8.6640625" customWidth="1"/>
    <col min="383" max="383" width="7" customWidth="1"/>
    <col min="384" max="385" width="8.6640625" customWidth="1"/>
    <col min="386" max="386" width="7.6640625" customWidth="1"/>
    <col min="387" max="388" width="8.6640625" customWidth="1"/>
    <col min="389" max="389" width="7" customWidth="1"/>
    <col min="390" max="392" width="8.6640625" customWidth="1"/>
    <col min="393" max="394" width="7.6640625" customWidth="1"/>
    <col min="395" max="396" width="8.6640625" customWidth="1"/>
    <col min="397" max="397" width="7" customWidth="1"/>
    <col min="398" max="398" width="7.6640625" customWidth="1"/>
    <col min="399" max="402" width="8.6640625" customWidth="1"/>
    <col min="403" max="403" width="7.6640625" customWidth="1"/>
    <col min="404" max="404" width="7" customWidth="1"/>
    <col min="405" max="405" width="8.6640625" customWidth="1"/>
    <col min="406" max="406" width="7.6640625" customWidth="1"/>
    <col min="407" max="407" width="7" customWidth="1"/>
    <col min="408" max="408" width="8.6640625" customWidth="1"/>
    <col min="409" max="409" width="7.6640625" customWidth="1"/>
    <col min="410" max="410" width="8.6640625" customWidth="1"/>
    <col min="411" max="411" width="7.6640625" customWidth="1"/>
    <col min="412" max="413" width="8.6640625" customWidth="1"/>
    <col min="414" max="414" width="7.6640625" customWidth="1"/>
    <col min="415" max="415" width="8.6640625" customWidth="1"/>
    <col min="416" max="417" width="7" customWidth="1"/>
    <col min="418" max="419" width="8.6640625" customWidth="1"/>
    <col min="420" max="420" width="7.6640625" customWidth="1"/>
    <col min="421" max="421" width="8.6640625" customWidth="1"/>
    <col min="422" max="422" width="7.6640625" customWidth="1"/>
    <col min="423" max="423" width="7" customWidth="1"/>
    <col min="424" max="424" width="7.6640625" customWidth="1"/>
    <col min="425" max="425" width="8.6640625" customWidth="1"/>
    <col min="426" max="426" width="7" customWidth="1"/>
    <col min="427" max="427" width="7.6640625" customWidth="1"/>
    <col min="428" max="428" width="7" customWidth="1"/>
    <col min="429" max="429" width="7.6640625" customWidth="1"/>
    <col min="430" max="430" width="5.44140625" customWidth="1"/>
    <col min="431" max="432" width="7.6640625" customWidth="1"/>
    <col min="433" max="433" width="5.44140625" customWidth="1"/>
    <col min="434" max="434" width="7.6640625" customWidth="1"/>
    <col min="435" max="435" width="8.6640625" customWidth="1"/>
    <col min="436" max="436" width="7.6640625" customWidth="1"/>
    <col min="437" max="437" width="8.6640625" customWidth="1"/>
    <col min="438" max="439" width="7" customWidth="1"/>
    <col min="440" max="440" width="8.6640625" customWidth="1"/>
    <col min="441" max="441" width="7" customWidth="1"/>
    <col min="442" max="443" width="8.6640625" customWidth="1"/>
    <col min="444" max="444" width="7.6640625" customWidth="1"/>
    <col min="445" max="446" width="8.6640625" customWidth="1"/>
    <col min="447" max="448" width="7.6640625" customWidth="1"/>
    <col min="449" max="449" width="7" customWidth="1"/>
    <col min="450" max="451" width="7.6640625" customWidth="1"/>
    <col min="452" max="452" width="6.6640625" customWidth="1"/>
    <col min="453" max="453" width="7.6640625" customWidth="1"/>
    <col min="454" max="454" width="8.6640625" customWidth="1"/>
    <col min="455" max="455" width="5.6640625" customWidth="1"/>
    <col min="456" max="456" width="8.6640625" customWidth="1"/>
    <col min="457" max="458" width="7" customWidth="1"/>
    <col min="459" max="461" width="8.6640625" customWidth="1"/>
    <col min="462" max="462" width="7.6640625" customWidth="1"/>
    <col min="463" max="463" width="8.6640625" customWidth="1"/>
    <col min="464" max="466" width="7" customWidth="1"/>
    <col min="467" max="468" width="7.6640625" customWidth="1"/>
    <col min="469" max="469" width="7" customWidth="1"/>
    <col min="470" max="470" width="7.6640625" customWidth="1"/>
    <col min="471" max="471" width="8.6640625" customWidth="1"/>
    <col min="472" max="472" width="7.6640625" customWidth="1"/>
    <col min="473" max="475" width="8.6640625" customWidth="1"/>
    <col min="476" max="476" width="7" customWidth="1"/>
    <col min="477" max="477" width="8.6640625" customWidth="1"/>
    <col min="478" max="479" width="7" customWidth="1"/>
    <col min="480" max="481" width="8.6640625" customWidth="1"/>
    <col min="482" max="483" width="7.6640625" customWidth="1"/>
    <col min="484" max="484" width="8.6640625" customWidth="1"/>
    <col min="485" max="485" width="7.6640625" customWidth="1"/>
    <col min="486" max="486" width="8.6640625" customWidth="1"/>
    <col min="487" max="487" width="7.6640625" customWidth="1"/>
    <col min="488" max="488" width="8.6640625" customWidth="1"/>
    <col min="489" max="490" width="7.6640625" customWidth="1"/>
    <col min="491" max="493" width="8.6640625" customWidth="1"/>
    <col min="494" max="494" width="7" customWidth="1"/>
    <col min="495" max="495" width="8.6640625" customWidth="1"/>
    <col min="496" max="496" width="7.6640625" customWidth="1"/>
    <col min="497" max="498" width="7" customWidth="1"/>
    <col min="499" max="499" width="7.6640625" customWidth="1"/>
    <col min="500" max="503" width="8.6640625" customWidth="1"/>
    <col min="504" max="505" width="7.6640625" customWidth="1"/>
    <col min="506" max="507" width="8.6640625" customWidth="1"/>
    <col min="508" max="508" width="7.6640625" customWidth="1"/>
    <col min="509" max="510" width="7" customWidth="1"/>
    <col min="511" max="511" width="7.6640625" customWidth="1"/>
    <col min="512" max="512" width="8.6640625" customWidth="1"/>
    <col min="513" max="515" width="7.6640625" customWidth="1"/>
    <col min="516" max="516" width="8.6640625" customWidth="1"/>
    <col min="517" max="517" width="7.6640625" customWidth="1"/>
    <col min="518" max="520" width="8.6640625" customWidth="1"/>
    <col min="521" max="524" width="7.6640625" customWidth="1"/>
    <col min="525" max="527" width="8.6640625" customWidth="1"/>
    <col min="528" max="528" width="7.6640625" customWidth="1"/>
    <col min="529" max="529" width="7" customWidth="1"/>
    <col min="530" max="530" width="7.6640625" customWidth="1"/>
    <col min="531" max="531" width="8.6640625" customWidth="1"/>
    <col min="532" max="532" width="7.6640625" customWidth="1"/>
    <col min="533" max="533" width="8.6640625" customWidth="1"/>
    <col min="534" max="534" width="7.6640625" customWidth="1"/>
    <col min="535" max="537" width="8.6640625" customWidth="1"/>
    <col min="538" max="538" width="7.6640625" customWidth="1"/>
    <col min="539" max="539" width="15.88671875" bestFit="1" customWidth="1"/>
    <col min="540" max="540" width="21.6640625" bestFit="1" customWidth="1"/>
  </cols>
  <sheetData>
    <row r="1" spans="1:12" s="4" customFormat="1" ht="41.4" customHeight="1" x14ac:dyDescent="0.5">
      <c r="A1" s="72"/>
      <c r="B1" s="74" t="s">
        <v>112</v>
      </c>
      <c r="C1" s="73"/>
      <c r="G1" s="87"/>
      <c r="I1" s="84"/>
      <c r="J1" s="87"/>
    </row>
    <row r="2" spans="1:12" s="75" customFormat="1" ht="16.2" customHeight="1" x14ac:dyDescent="0.5">
      <c r="B2" s="76"/>
      <c r="C2" s="77"/>
    </row>
    <row r="3" spans="1:12" s="75" customFormat="1" ht="16.2" customHeight="1" x14ac:dyDescent="0.5">
      <c r="A3" s="93" t="s">
        <v>113</v>
      </c>
      <c r="B3" s="94"/>
      <c r="C3" s="95"/>
      <c r="D3" s="93"/>
      <c r="E3" s="93"/>
      <c r="F3" s="93"/>
      <c r="G3" s="93"/>
      <c r="H3" s="93"/>
      <c r="I3" s="93"/>
      <c r="J3" s="93"/>
      <c r="K3" s="93"/>
      <c r="L3" s="93"/>
    </row>
    <row r="4" spans="1:12" s="75" customFormat="1" x14ac:dyDescent="0.3">
      <c r="A4" s="93" t="s">
        <v>114</v>
      </c>
      <c r="B4"/>
      <c r="C4"/>
      <c r="D4" s="93"/>
      <c r="E4" s="93"/>
      <c r="F4" s="93"/>
      <c r="G4" s="93"/>
      <c r="H4" s="93"/>
      <c r="I4" s="93"/>
      <c r="J4" s="93"/>
      <c r="K4" s="93"/>
      <c r="L4" s="93"/>
    </row>
    <row r="5" spans="1:12" s="92" customFormat="1" x14ac:dyDescent="0.3"/>
    <row r="6" spans="1:12" x14ac:dyDescent="0.3">
      <c r="B6" s="53" t="s">
        <v>86</v>
      </c>
      <c r="C6" t="s">
        <v>116</v>
      </c>
      <c r="D6" t="s">
        <v>115</v>
      </c>
      <c r="E6" t="s">
        <v>87</v>
      </c>
    </row>
    <row r="7" spans="1:12" x14ac:dyDescent="0.3">
      <c r="A7" s="52"/>
      <c r="B7" s="52" t="s">
        <v>16</v>
      </c>
      <c r="C7" s="47">
        <v>19525.600000000002</v>
      </c>
      <c r="D7" s="47">
        <v>23657.399999999998</v>
      </c>
      <c r="E7" s="47">
        <v>43183</v>
      </c>
    </row>
    <row r="8" spans="1:12" x14ac:dyDescent="0.3">
      <c r="A8" s="52"/>
      <c r="B8" s="52" t="s">
        <v>9</v>
      </c>
      <c r="C8" s="47">
        <v>25899.020000000011</v>
      </c>
      <c r="D8" s="47">
        <v>40600.979999999989</v>
      </c>
      <c r="E8" s="47">
        <v>66500</v>
      </c>
    </row>
    <row r="9" spans="1:12" x14ac:dyDescent="0.3">
      <c r="A9" s="52"/>
      <c r="B9" s="52" t="s">
        <v>48</v>
      </c>
      <c r="C9" s="47">
        <v>30189.32</v>
      </c>
      <c r="D9" s="47">
        <v>5188.6799999999994</v>
      </c>
      <c r="E9" s="47">
        <v>35378</v>
      </c>
    </row>
    <row r="10" spans="1:12" x14ac:dyDescent="0.3">
      <c r="A10" s="52"/>
      <c r="B10" s="52" t="s">
        <v>38</v>
      </c>
      <c r="C10" s="47">
        <v>29800.160000000003</v>
      </c>
      <c r="D10" s="47">
        <v>14943.839999999998</v>
      </c>
      <c r="E10" s="47">
        <v>44744</v>
      </c>
    </row>
    <row r="11" spans="1:12" x14ac:dyDescent="0.3">
      <c r="A11" s="52"/>
      <c r="B11" s="52" t="s">
        <v>36</v>
      </c>
      <c r="C11" s="47">
        <v>46234.960000000006</v>
      </c>
      <c r="D11" s="47">
        <v>20048.039999999997</v>
      </c>
      <c r="E11" s="47">
        <v>66283</v>
      </c>
    </row>
    <row r="12" spans="1:12" x14ac:dyDescent="0.3">
      <c r="A12" s="52"/>
      <c r="B12" s="52" t="s">
        <v>18</v>
      </c>
      <c r="C12" s="47">
        <v>14946.919999999998</v>
      </c>
      <c r="D12" s="47">
        <v>18604.080000000002</v>
      </c>
      <c r="E12" s="47">
        <v>33551</v>
      </c>
    </row>
    <row r="13" spans="1:12" x14ac:dyDescent="0.3">
      <c r="A13" s="52"/>
      <c r="B13" s="52" t="s">
        <v>50</v>
      </c>
      <c r="C13" s="47">
        <v>58277.8</v>
      </c>
      <c r="D13" s="47">
        <v>11995.199999999999</v>
      </c>
      <c r="E13" s="47">
        <v>70273</v>
      </c>
    </row>
    <row r="14" spans="1:12" x14ac:dyDescent="0.3">
      <c r="A14" s="52"/>
      <c r="B14" s="52" t="s">
        <v>53</v>
      </c>
      <c r="C14" s="47">
        <v>39084.340000000004</v>
      </c>
      <c r="D14" s="47">
        <v>33288.659999999996</v>
      </c>
      <c r="E14" s="47">
        <v>72373</v>
      </c>
    </row>
    <row r="15" spans="1:12" x14ac:dyDescent="0.3">
      <c r="A15" s="52"/>
      <c r="B15" s="52" t="s">
        <v>14</v>
      </c>
      <c r="C15" s="47">
        <v>52063.35</v>
      </c>
      <c r="D15" s="47">
        <v>19903.650000000001</v>
      </c>
      <c r="E15" s="47">
        <v>71967</v>
      </c>
    </row>
    <row r="16" spans="1:12" x14ac:dyDescent="0.3">
      <c r="A16" s="52"/>
      <c r="B16" s="52" t="s">
        <v>22</v>
      </c>
      <c r="C16" s="47">
        <v>40814.559999999998</v>
      </c>
      <c r="D16" s="47">
        <v>11335.44</v>
      </c>
      <c r="E16" s="47">
        <v>52150</v>
      </c>
    </row>
    <row r="17" spans="1:5" x14ac:dyDescent="0.3">
      <c r="A17" s="52"/>
      <c r="B17" s="52" t="s">
        <v>32</v>
      </c>
      <c r="C17" s="47">
        <v>56471.590000000004</v>
      </c>
      <c r="D17" s="47">
        <v>7249.4099999999989</v>
      </c>
      <c r="E17" s="47">
        <v>63721</v>
      </c>
    </row>
    <row r="18" spans="1:5" x14ac:dyDescent="0.3">
      <c r="A18" s="52"/>
      <c r="B18" s="52" t="s">
        <v>47</v>
      </c>
      <c r="C18" s="47">
        <v>44884.12</v>
      </c>
      <c r="D18" s="47">
        <v>11759.88</v>
      </c>
      <c r="E18" s="47">
        <v>56644</v>
      </c>
    </row>
    <row r="19" spans="1:5" x14ac:dyDescent="0.3">
      <c r="A19" s="52"/>
      <c r="B19" s="52" t="s">
        <v>51</v>
      </c>
      <c r="C19" s="47">
        <v>36700.840000000004</v>
      </c>
      <c r="D19" s="47">
        <v>21308.159999999996</v>
      </c>
      <c r="E19" s="47">
        <v>58009</v>
      </c>
    </row>
    <row r="20" spans="1:5" x14ac:dyDescent="0.3">
      <c r="A20" s="52"/>
      <c r="B20" s="52" t="s">
        <v>11</v>
      </c>
      <c r="C20" s="47">
        <v>29721.27</v>
      </c>
      <c r="D20" s="47">
        <v>17549.73</v>
      </c>
      <c r="E20" s="47">
        <v>47271</v>
      </c>
    </row>
    <row r="21" spans="1:5" x14ac:dyDescent="0.3">
      <c r="A21" s="52"/>
      <c r="B21" s="52" t="s">
        <v>29</v>
      </c>
      <c r="C21" s="47">
        <v>43177.340000000004</v>
      </c>
      <c r="D21" s="47">
        <v>18933.659999999996</v>
      </c>
      <c r="E21" s="47">
        <v>62111</v>
      </c>
    </row>
    <row r="22" spans="1:5" x14ac:dyDescent="0.3">
      <c r="A22" s="52"/>
      <c r="B22" s="52" t="s">
        <v>41</v>
      </c>
      <c r="C22" s="47">
        <v>31390.480000000003</v>
      </c>
      <c r="D22" s="47">
        <v>23321.519999999997</v>
      </c>
      <c r="E22" s="47">
        <v>54712</v>
      </c>
    </row>
    <row r="23" spans="1:5" x14ac:dyDescent="0.3">
      <c r="A23" s="52"/>
      <c r="B23" s="52" t="s">
        <v>52</v>
      </c>
      <c r="C23" s="47">
        <v>19572.14</v>
      </c>
      <c r="D23" s="47">
        <v>49888.86</v>
      </c>
      <c r="E23" s="47">
        <v>69461</v>
      </c>
    </row>
    <row r="24" spans="1:5" x14ac:dyDescent="0.3">
      <c r="A24" s="52"/>
      <c r="B24" s="52" t="s">
        <v>30</v>
      </c>
      <c r="C24" s="47">
        <v>46226.020000000004</v>
      </c>
      <c r="D24" s="47">
        <v>22933.979999999996</v>
      </c>
      <c r="E24" s="47">
        <v>69160</v>
      </c>
    </row>
    <row r="25" spans="1:5" x14ac:dyDescent="0.3">
      <c r="A25" s="52"/>
      <c r="B25" s="52" t="s">
        <v>24</v>
      </c>
      <c r="C25" s="47">
        <v>50988.91</v>
      </c>
      <c r="D25" s="47">
        <v>17982.09</v>
      </c>
      <c r="E25" s="47">
        <v>68971</v>
      </c>
    </row>
    <row r="26" spans="1:5" x14ac:dyDescent="0.3">
      <c r="A26" s="52"/>
      <c r="B26" s="52" t="s">
        <v>34</v>
      </c>
      <c r="C26" s="47">
        <v>29518.43</v>
      </c>
      <c r="D26" s="47">
        <v>9744.57</v>
      </c>
      <c r="E26" s="47">
        <v>39263</v>
      </c>
    </row>
    <row r="27" spans="1:5" x14ac:dyDescent="0.3">
      <c r="A27" s="52"/>
      <c r="B27" s="52" t="s">
        <v>44</v>
      </c>
      <c r="C27" s="47">
        <v>26000</v>
      </c>
      <c r="D27" s="47">
        <v>11772</v>
      </c>
      <c r="E27" s="47">
        <v>37772</v>
      </c>
    </row>
    <row r="28" spans="1:5" x14ac:dyDescent="0.3">
      <c r="A28" s="52"/>
      <c r="B28" s="52" t="s">
        <v>27</v>
      </c>
      <c r="C28" s="47">
        <v>29678.099999999995</v>
      </c>
      <c r="D28" s="47">
        <v>27693.900000000005</v>
      </c>
      <c r="E28" s="47">
        <v>57372</v>
      </c>
    </row>
    <row r="29" spans="1:5" x14ac:dyDescent="0.3">
      <c r="A29" s="52"/>
      <c r="B29" s="52" t="s">
        <v>93</v>
      </c>
      <c r="C29" s="47">
        <v>801165.26999999979</v>
      </c>
      <c r="D29" s="47">
        <v>439703.73000000004</v>
      </c>
      <c r="E29" s="47">
        <v>1240869</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workbookViewId="0">
      <selection activeCell="G8" sqref="G8"/>
    </sheetView>
  </sheetViews>
  <sheetFormatPr defaultRowHeight="14.4" x14ac:dyDescent="0.3"/>
  <cols>
    <col min="3" max="3" width="8.109375" customWidth="1"/>
    <col min="4" max="4" width="10.6640625" customWidth="1"/>
    <col min="5" max="5" width="9" customWidth="1"/>
    <col min="9" max="9" width="16.33203125" customWidth="1"/>
    <col min="13" max="13" width="6.6640625" customWidth="1"/>
  </cols>
  <sheetData>
    <row r="1" spans="1:21" s="4" customFormat="1" ht="41.4" customHeight="1" x14ac:dyDescent="0.5">
      <c r="A1" s="72"/>
      <c r="B1" s="74" t="s">
        <v>117</v>
      </c>
      <c r="C1" s="73"/>
      <c r="G1" s="87"/>
      <c r="I1" s="84"/>
      <c r="J1" s="87"/>
    </row>
    <row r="2" spans="1:21" s="101" customFormat="1" ht="16.2" customHeight="1" x14ac:dyDescent="0.5">
      <c r="B2" s="102"/>
      <c r="C2" s="103"/>
      <c r="G2" s="104"/>
      <c r="I2" s="105"/>
      <c r="J2" s="104"/>
    </row>
    <row r="3" spans="1:21" s="101" customFormat="1" ht="16.2" customHeight="1" x14ac:dyDescent="0.5">
      <c r="A3" s="110" t="s">
        <v>118</v>
      </c>
      <c r="B3" s="111"/>
      <c r="C3" s="112"/>
      <c r="D3" s="110"/>
      <c r="E3" s="110"/>
      <c r="F3" s="110"/>
      <c r="G3" s="113"/>
      <c r="H3" s="110"/>
      <c r="I3" s="114"/>
      <c r="J3" s="113"/>
      <c r="K3" s="110"/>
    </row>
    <row r="4" spans="1:21" s="101" customFormat="1" ht="16.2" customHeight="1" x14ac:dyDescent="0.5">
      <c r="A4" s="110" t="s">
        <v>119</v>
      </c>
      <c r="B4" s="111"/>
      <c r="C4" s="112"/>
      <c r="D4" s="110"/>
      <c r="E4" s="110"/>
      <c r="F4" s="110"/>
      <c r="G4" s="113"/>
      <c r="H4" s="110"/>
      <c r="I4" s="114"/>
      <c r="J4" s="113"/>
      <c r="K4" s="110"/>
    </row>
    <row r="5" spans="1:21" s="101" customFormat="1" ht="16.95" customHeight="1" x14ac:dyDescent="0.5">
      <c r="A5" s="110" t="s">
        <v>120</v>
      </c>
      <c r="B5" s="111"/>
      <c r="C5" s="112"/>
      <c r="D5" s="110"/>
      <c r="E5" s="110"/>
      <c r="F5" s="110"/>
      <c r="G5" s="113"/>
      <c r="H5" s="110"/>
      <c r="I5" s="114"/>
      <c r="J5" s="113"/>
      <c r="K5" s="110"/>
      <c r="L5" s="110"/>
      <c r="M5" s="110"/>
      <c r="N5" s="110"/>
      <c r="O5" s="110"/>
      <c r="P5" s="110"/>
      <c r="Q5" s="110"/>
      <c r="R5" s="110"/>
      <c r="S5" s="110"/>
    </row>
    <row r="6" spans="1:21" x14ac:dyDescent="0.3">
      <c r="O6" s="106"/>
      <c r="P6" s="106"/>
      <c r="R6" s="106"/>
      <c r="S6" s="106"/>
      <c r="T6" s="108" t="s">
        <v>42</v>
      </c>
      <c r="U6" s="106"/>
    </row>
    <row r="7" spans="1:21" ht="18" x14ac:dyDescent="0.35">
      <c r="B7" t="s">
        <v>121</v>
      </c>
      <c r="D7" s="121" t="s">
        <v>49</v>
      </c>
      <c r="E7" s="121"/>
      <c r="O7" s="106"/>
      <c r="P7" s="106"/>
      <c r="R7" s="106"/>
      <c r="S7" s="106"/>
      <c r="T7" s="108" t="s">
        <v>17</v>
      </c>
      <c r="U7" s="106"/>
    </row>
    <row r="8" spans="1:21" x14ac:dyDescent="0.3">
      <c r="O8" s="106"/>
      <c r="P8" s="106"/>
      <c r="R8" s="106"/>
      <c r="S8" s="106"/>
      <c r="T8" s="108" t="s">
        <v>7</v>
      </c>
      <c r="U8" s="106"/>
    </row>
    <row r="9" spans="1:21" x14ac:dyDescent="0.3">
      <c r="B9" s="122" t="s">
        <v>122</v>
      </c>
      <c r="C9" s="122"/>
      <c r="D9" s="122"/>
      <c r="E9" s="122"/>
      <c r="I9" s="100" t="s">
        <v>123</v>
      </c>
      <c r="J9" s="100"/>
      <c r="K9" s="100"/>
      <c r="L9" s="100"/>
      <c r="M9" s="97"/>
      <c r="O9" s="106"/>
      <c r="P9" s="106"/>
      <c r="R9" s="106"/>
      <c r="S9" s="106"/>
      <c r="T9" s="108" t="s">
        <v>45</v>
      </c>
      <c r="U9" s="106"/>
    </row>
    <row r="10" spans="1:21" x14ac:dyDescent="0.3">
      <c r="O10" s="106"/>
      <c r="P10" s="106"/>
      <c r="R10" s="106"/>
      <c r="S10" s="106"/>
      <c r="T10" s="108" t="s">
        <v>39</v>
      </c>
      <c r="U10" s="106"/>
    </row>
    <row r="11" spans="1:21" x14ac:dyDescent="0.3">
      <c r="B11" s="35" t="s">
        <v>124</v>
      </c>
      <c r="C11" s="35"/>
      <c r="D11" s="35"/>
      <c r="E11" s="35">
        <f>COUNTIFS(Dataa[Geography],D7)</f>
        <v>58</v>
      </c>
      <c r="O11" s="106"/>
      <c r="P11" s="106"/>
      <c r="R11" s="106"/>
      <c r="S11" s="106"/>
      <c r="T11" s="108" t="s">
        <v>25</v>
      </c>
      <c r="U11" s="106"/>
    </row>
    <row r="12" spans="1:21" x14ac:dyDescent="0.3">
      <c r="I12" s="96"/>
      <c r="J12" s="98" t="s">
        <v>56</v>
      </c>
      <c r="K12" s="98" t="s">
        <v>56</v>
      </c>
      <c r="L12" s="98" t="s">
        <v>4</v>
      </c>
      <c r="M12" s="96"/>
      <c r="O12" s="106"/>
      <c r="P12" s="106"/>
      <c r="Q12" s="106"/>
      <c r="R12" s="106"/>
      <c r="S12" s="106"/>
      <c r="T12" s="108" t="s">
        <v>12</v>
      </c>
      <c r="U12" s="106"/>
    </row>
    <row r="13" spans="1:21" x14ac:dyDescent="0.3">
      <c r="B13" s="98"/>
      <c r="C13" s="98"/>
      <c r="D13" s="98" t="s">
        <v>125</v>
      </c>
      <c r="E13" s="98" t="s">
        <v>57</v>
      </c>
      <c r="I13" s="99" t="s">
        <v>42</v>
      </c>
      <c r="J13">
        <f>SUMIFS(Dataa[Amount],Dataa[Geography],$D$7,Dataa[Sales Person],I13)</f>
        <v>41559</v>
      </c>
      <c r="K13">
        <f>SUMIFS(Dataa[Amount],Dataa[Geography],$D$7,Dataa[Sales Person],I13)</f>
        <v>41559</v>
      </c>
      <c r="L13">
        <f>SUMIFS(Dataa[Units],Dataa[Geography],$D$7,Dataa[Sales Person],I13)</f>
        <v>1188</v>
      </c>
      <c r="M13" s="69">
        <f>IF(K13&gt;12000,1,0)</f>
        <v>1</v>
      </c>
      <c r="O13" s="106"/>
      <c r="P13" s="106"/>
      <c r="Q13" s="106"/>
      <c r="R13" s="106"/>
      <c r="S13" s="106"/>
      <c r="T13" s="108" t="s">
        <v>54</v>
      </c>
      <c r="U13" s="106"/>
    </row>
    <row r="14" spans="1:21" x14ac:dyDescent="0.3">
      <c r="B14" s="24" t="s">
        <v>126</v>
      </c>
      <c r="C14" s="71"/>
      <c r="D14" s="71">
        <f>SUMIFS(Dataa[Amount],Dataa[Geography],D7)</f>
        <v>252469</v>
      </c>
      <c r="E14" s="71">
        <f>AVERAGEIFS(Dataa[Amount],Dataa[Geography],D7)</f>
        <v>4352.9137931034484</v>
      </c>
      <c r="I14" s="99" t="s">
        <v>17</v>
      </c>
      <c r="J14">
        <f>SUMIFS(Dataa[Amount],Dataa[Geography],$D$7,Dataa[Sales Person],I14)</f>
        <v>39424</v>
      </c>
      <c r="K14">
        <f>SUMIFS(Dataa[Amount],Dataa[Geography],$D$7,Dataa[Sales Person],I14)</f>
        <v>39424</v>
      </c>
      <c r="L14">
        <f>SUMIFS(Dataa[Units],Dataa[Geography],$D$7,Dataa[Sales Person],I14)</f>
        <v>1122</v>
      </c>
      <c r="M14" s="69">
        <f t="shared" ref="M14:M22" si="0">IF(K14&gt;12000,1,0)</f>
        <v>1</v>
      </c>
      <c r="O14" s="106"/>
      <c r="P14" s="106"/>
      <c r="Q14" s="106"/>
      <c r="R14" s="106"/>
      <c r="S14" s="106"/>
      <c r="T14" s="108" t="s">
        <v>46</v>
      </c>
      <c r="U14" s="106"/>
    </row>
    <row r="15" spans="1:21" x14ac:dyDescent="0.3">
      <c r="B15" s="24" t="s">
        <v>106</v>
      </c>
      <c r="C15" s="71"/>
      <c r="D15" s="71">
        <f>SUMIFS(Dataa[Cost],Dataa[Geography],D7)</f>
        <v>80681.400000000038</v>
      </c>
      <c r="E15" s="71">
        <f>AVERAGEIFS(Dataa[Cost],Dataa[Geography],D7)</f>
        <v>1391.0586206896558</v>
      </c>
      <c r="I15" s="99" t="s">
        <v>7</v>
      </c>
      <c r="J15">
        <f>SUMIFS(Dataa[Amount],Dataa[Geography],$D$7,Dataa[Sales Person],I15)</f>
        <v>24647</v>
      </c>
      <c r="K15">
        <f>SUMIFS(Dataa[Amount],Dataa[Geography],$D$7,Dataa[Sales Person],I15)</f>
        <v>24647</v>
      </c>
      <c r="L15">
        <f>SUMIFS(Dataa[Units],Dataa[Geography],$D$7,Dataa[Sales Person],I15)</f>
        <v>735</v>
      </c>
      <c r="M15" s="69">
        <f t="shared" si="0"/>
        <v>1</v>
      </c>
      <c r="O15" s="106"/>
      <c r="P15" s="106"/>
      <c r="Q15" s="106"/>
      <c r="R15" s="106"/>
      <c r="S15" s="106"/>
      <c r="T15" s="108" t="s">
        <v>20</v>
      </c>
      <c r="U15" s="106"/>
    </row>
    <row r="16" spans="1:21" x14ac:dyDescent="0.3">
      <c r="B16" s="24" t="s">
        <v>107</v>
      </c>
      <c r="C16" s="71"/>
      <c r="D16" s="71">
        <f>SUMIFS(Dataa[Profit],Dataa[Geography],D7)</f>
        <v>171787.60000000003</v>
      </c>
      <c r="E16" s="71">
        <f>AVERAGEIFS(Dataa[Profit],Dataa[Geography],D7)</f>
        <v>2961.8551724137938</v>
      </c>
      <c r="I16" s="99" t="s">
        <v>45</v>
      </c>
      <c r="J16">
        <f>SUMIFS(Dataa[Amount],Dataa[Geography],$D$7,Dataa[Sales Person],I16)</f>
        <v>7763</v>
      </c>
      <c r="K16">
        <f>SUMIFS(Dataa[Amount],Dataa[Geography],$D$7,Dataa[Sales Person],I16)</f>
        <v>7763</v>
      </c>
      <c r="L16">
        <f>SUMIFS(Dataa[Units],Dataa[Geography],$D$7,Dataa[Sales Person],I16)</f>
        <v>174</v>
      </c>
      <c r="M16" s="69">
        <f t="shared" si="0"/>
        <v>0</v>
      </c>
      <c r="O16" s="106"/>
      <c r="P16" s="106"/>
      <c r="Q16" s="106"/>
      <c r="R16" s="106"/>
      <c r="S16" s="106"/>
      <c r="T16" s="106"/>
      <c r="U16" s="106"/>
    </row>
    <row r="17" spans="2:21" x14ac:dyDescent="0.3">
      <c r="B17" s="24" t="s">
        <v>127</v>
      </c>
      <c r="C17" s="71"/>
      <c r="D17" s="71">
        <f>SUMIFS(Dataa[Units],Dataa[Geography],D7)</f>
        <v>8760</v>
      </c>
      <c r="E17" s="71">
        <f>AVERAGEIFS(Dataa[Units],Dataa[Geography],D7)</f>
        <v>151.0344827586207</v>
      </c>
      <c r="I17" s="99" t="s">
        <v>39</v>
      </c>
      <c r="J17">
        <f>SUMIFS(Dataa[Amount],Dataa[Geography],$D$7,Dataa[Sales Person],I17)</f>
        <v>31661</v>
      </c>
      <c r="K17">
        <f>SUMIFS(Dataa[Amount],Dataa[Geography],$D$7,Dataa[Sales Person],I17)</f>
        <v>31661</v>
      </c>
      <c r="L17">
        <f>SUMIFS(Dataa[Units],Dataa[Geography],$D$7,Dataa[Sales Person],I17)</f>
        <v>978</v>
      </c>
      <c r="M17" s="69">
        <f t="shared" si="0"/>
        <v>1</v>
      </c>
      <c r="O17" s="106"/>
      <c r="P17" s="106"/>
      <c r="Q17" s="106"/>
      <c r="R17" s="106"/>
      <c r="S17" s="106"/>
      <c r="T17" s="106"/>
      <c r="U17" s="106"/>
    </row>
    <row r="18" spans="2:21" x14ac:dyDescent="0.3">
      <c r="I18" s="99" t="s">
        <v>25</v>
      </c>
      <c r="J18">
        <f>SUMIFS(Dataa[Amount],Dataa[Geography],$D$7,Dataa[Sales Person],I18)</f>
        <v>33670</v>
      </c>
      <c r="K18">
        <f>SUMIFS(Dataa[Amount],Dataa[Geography],$D$7,Dataa[Sales Person],I18)</f>
        <v>33670</v>
      </c>
      <c r="L18">
        <f>SUMIFS(Dataa[Units],Dataa[Geography],$D$7,Dataa[Sales Person],I18)</f>
        <v>1515</v>
      </c>
      <c r="M18" s="69">
        <f t="shared" si="0"/>
        <v>1</v>
      </c>
      <c r="O18" s="106"/>
      <c r="P18" s="106"/>
      <c r="Q18" s="106"/>
      <c r="R18" s="106"/>
      <c r="S18" s="106"/>
      <c r="T18" s="106"/>
      <c r="U18" s="106"/>
    </row>
    <row r="19" spans="2:21" ht="15.6" x14ac:dyDescent="0.3">
      <c r="I19" s="99" t="s">
        <v>12</v>
      </c>
      <c r="J19">
        <f>SUMIFS(Dataa[Amount],Dataa[Geography],$D$7,Dataa[Sales Person],I19)</f>
        <v>5516</v>
      </c>
      <c r="K19">
        <f>SUMIFS(Dataa[Amount],Dataa[Geography],$D$7,Dataa[Sales Person],I19)</f>
        <v>5516</v>
      </c>
      <c r="L19">
        <f>SUMIFS(Dataa[Units],Dataa[Geography],$D$7,Dataa[Sales Person],I19)</f>
        <v>507</v>
      </c>
      <c r="M19" s="69">
        <f t="shared" si="0"/>
        <v>0</v>
      </c>
      <c r="O19" s="106"/>
      <c r="P19" s="106"/>
      <c r="Q19" s="106"/>
      <c r="R19" s="106"/>
      <c r="S19" s="106"/>
      <c r="T19" s="106"/>
      <c r="U19" s="107" t="s">
        <v>49</v>
      </c>
    </row>
    <row r="20" spans="2:21" ht="15.6" x14ac:dyDescent="0.3">
      <c r="I20" s="99" t="s">
        <v>54</v>
      </c>
      <c r="J20">
        <f>SUMIFS(Dataa[Amount],Dataa[Geography],$D$7,Dataa[Sales Person],I20)</f>
        <v>16527</v>
      </c>
      <c r="K20">
        <f>SUMIFS(Dataa[Amount],Dataa[Geography],$D$7,Dataa[Sales Person],I20)</f>
        <v>16527</v>
      </c>
      <c r="L20">
        <f>SUMIFS(Dataa[Units],Dataa[Geography],$D$7,Dataa[Sales Person],I20)</f>
        <v>417</v>
      </c>
      <c r="M20" s="69">
        <f t="shared" si="0"/>
        <v>1</v>
      </c>
      <c r="U20" s="107" t="s">
        <v>21</v>
      </c>
    </row>
    <row r="21" spans="2:21" ht="15.6" x14ac:dyDescent="0.3">
      <c r="I21" s="99" t="s">
        <v>46</v>
      </c>
      <c r="J21">
        <f>SUMIFS(Dataa[Amount],Dataa[Geography],$D$7,Dataa[Sales Person],I21)</f>
        <v>35847</v>
      </c>
      <c r="K21">
        <f>SUMIFS(Dataa[Amount],Dataa[Geography],$D$7,Dataa[Sales Person],I21)</f>
        <v>35847</v>
      </c>
      <c r="L21">
        <f>SUMIFS(Dataa[Units],Dataa[Geography],$D$7,Dataa[Sales Person],I21)</f>
        <v>1416</v>
      </c>
      <c r="M21" s="69">
        <f t="shared" si="0"/>
        <v>1</v>
      </c>
      <c r="U21" s="109" t="s">
        <v>8</v>
      </c>
    </row>
    <row r="22" spans="2:21" ht="15.6" x14ac:dyDescent="0.3">
      <c r="C22" s="123"/>
      <c r="D22" s="124"/>
      <c r="E22" s="125"/>
      <c r="I22" s="99" t="s">
        <v>20</v>
      </c>
      <c r="J22">
        <f>SUMIFS(Dataa[Amount],Dataa[Geography],$D$7,Dataa[Sales Person],I22)</f>
        <v>15855</v>
      </c>
      <c r="K22">
        <f>SUMIFS(Dataa[Amount],Dataa[Geography],$D$7,Dataa[Sales Person],I22)</f>
        <v>15855</v>
      </c>
      <c r="L22">
        <f>SUMIFS(Dataa[Units],Dataa[Geography],$D$7,Dataa[Sales Person],I22)</f>
        <v>708</v>
      </c>
      <c r="M22" s="69">
        <f t="shared" si="0"/>
        <v>1</v>
      </c>
      <c r="U22" s="107" t="s">
        <v>13</v>
      </c>
    </row>
    <row r="23" spans="2:21" ht="15.6" x14ac:dyDescent="0.3">
      <c r="C23" s="126"/>
      <c r="D23" s="127"/>
      <c r="E23" s="128"/>
      <c r="U23" s="109" t="s">
        <v>26</v>
      </c>
    </row>
    <row r="24" spans="2:21" ht="15.6" x14ac:dyDescent="0.3">
      <c r="C24" s="126"/>
      <c r="D24" s="127"/>
      <c r="E24" s="128"/>
      <c r="U24" s="109" t="s">
        <v>33</v>
      </c>
    </row>
    <row r="25" spans="2:21" x14ac:dyDescent="0.3">
      <c r="C25" s="126"/>
      <c r="D25" s="127"/>
      <c r="E25" s="128"/>
    </row>
    <row r="26" spans="2:21" x14ac:dyDescent="0.3">
      <c r="C26" s="126"/>
      <c r="D26" s="127"/>
      <c r="E26" s="128"/>
    </row>
    <row r="27" spans="2:21" x14ac:dyDescent="0.3">
      <c r="C27" s="126"/>
      <c r="D27" s="127"/>
      <c r="E27" s="128"/>
    </row>
    <row r="28" spans="2:21" x14ac:dyDescent="0.3">
      <c r="C28" s="126"/>
      <c r="D28" s="127"/>
      <c r="E28" s="128"/>
    </row>
    <row r="29" spans="2:21" x14ac:dyDescent="0.3">
      <c r="C29" s="126"/>
      <c r="D29" s="127"/>
      <c r="E29" s="128"/>
    </row>
    <row r="30" spans="2:21" x14ac:dyDescent="0.3">
      <c r="C30" s="126"/>
      <c r="D30" s="127"/>
      <c r="E30" s="128"/>
    </row>
    <row r="31" spans="2:21" x14ac:dyDescent="0.3">
      <c r="C31" s="126"/>
      <c r="D31" s="127"/>
      <c r="E31" s="128"/>
    </row>
    <row r="32" spans="2:21" x14ac:dyDescent="0.3">
      <c r="C32" s="126"/>
      <c r="D32" s="127"/>
      <c r="E32" s="128"/>
    </row>
    <row r="33" spans="3:5" x14ac:dyDescent="0.3">
      <c r="C33" s="126"/>
      <c r="D33" s="127"/>
      <c r="E33" s="128"/>
    </row>
    <row r="34" spans="3:5" x14ac:dyDescent="0.3">
      <c r="C34" s="126"/>
      <c r="D34" s="127"/>
      <c r="E34" s="128"/>
    </row>
    <row r="35" spans="3:5" x14ac:dyDescent="0.3">
      <c r="C35" s="126"/>
      <c r="D35" s="127"/>
      <c r="E35" s="128"/>
    </row>
    <row r="36" spans="3:5" x14ac:dyDescent="0.3">
      <c r="C36" s="126"/>
      <c r="D36" s="127"/>
      <c r="E36" s="128"/>
    </row>
    <row r="37" spans="3:5" x14ac:dyDescent="0.3">
      <c r="C37" s="126"/>
      <c r="D37" s="127"/>
      <c r="E37" s="128"/>
    </row>
    <row r="38" spans="3:5" x14ac:dyDescent="0.3">
      <c r="C38" s="126"/>
      <c r="D38" s="127"/>
      <c r="E38" s="128"/>
    </row>
    <row r="39" spans="3:5" x14ac:dyDescent="0.3">
      <c r="C39" s="129"/>
      <c r="D39" s="130"/>
      <c r="E39" s="131"/>
    </row>
  </sheetData>
  <mergeCells count="2">
    <mergeCell ref="D7:E7"/>
    <mergeCell ref="B9:E9"/>
  </mergeCells>
  <conditionalFormatting sqref="J13:J22">
    <cfRule type="dataBar" priority="2">
      <dataBar showValue="0">
        <cfvo type="min"/>
        <cfvo type="max"/>
        <color rgb="FF638EC6"/>
      </dataBar>
      <extLst>
        <ext xmlns:x14="http://schemas.microsoft.com/office/spreadsheetml/2009/9/main" uri="{B025F937-C7B1-47D3-B67F-A62EFF666E3E}">
          <x14:id>{A753C401-9D7E-4CE0-898A-8AC3B63A7DD5}</x14:id>
        </ext>
      </extLst>
    </cfRule>
  </conditionalFormatting>
  <dataValidations count="1">
    <dataValidation type="list" allowBlank="1" showInputMessage="1" showErrorMessage="1" sqref="D7:E7">
      <formula1>$U$19:$U$24</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A753C401-9D7E-4CE0-898A-8AC3B63A7DD5}">
            <x14:dataBar minLength="0" maxLength="100">
              <x14:cfvo type="autoMin"/>
              <x14:cfvo type="autoMax"/>
              <x14:negativeFillColor rgb="FFFF0000"/>
              <x14:axisColor rgb="FF000000"/>
            </x14:dataBar>
          </x14:cfRule>
          <xm:sqref>J13:J22</xm:sqref>
        </x14:conditionalFormatting>
        <x14:conditionalFormatting xmlns:xm="http://schemas.microsoft.com/office/excel/2006/main">
          <x14:cfRule type="iconSet" priority="1" id="{ED3C54E2-A9E1-42E3-BD90-1271A4708361}">
            <x14:iconSet iconSet="3Symbols" showValue="0" custom="1">
              <x14:cfvo type="percent">
                <xm:f>0</xm:f>
              </x14:cfvo>
              <x14:cfvo type="percent">
                <xm:f>33</xm:f>
              </x14:cfvo>
              <x14:cfvo type="percent">
                <xm:f>67</xm:f>
              </x14:cfvo>
              <x14:cfIcon iconSet="3Symbols" iconId="0"/>
              <x14:cfIcon iconSet="NoIcons" iconId="0"/>
              <x14:cfIcon iconSet="3Symbols" iconId="2"/>
            </x14:iconSet>
          </x14:cfRule>
          <xm:sqref>M12:M22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tabSelected="1" topLeftCell="A7" workbookViewId="0">
      <selection activeCell="I16" sqref="I16"/>
    </sheetView>
  </sheetViews>
  <sheetFormatPr defaultRowHeight="14.4" x14ac:dyDescent="0.3"/>
  <cols>
    <col min="3" max="3" width="20.21875" customWidth="1"/>
    <col min="4" max="4" width="14.44140625" style="89" bestFit="1" customWidth="1"/>
    <col min="5" max="5" width="11.77734375" bestFit="1" customWidth="1"/>
    <col min="6" max="6" width="16.88671875" bestFit="1" customWidth="1"/>
    <col min="7" max="7" width="22.77734375" style="78" bestFit="1" customWidth="1"/>
  </cols>
  <sheetData>
    <row r="1" spans="1:18" s="35" customFormat="1" ht="36.6" customHeight="1" x14ac:dyDescent="0.55000000000000004">
      <c r="A1" s="54"/>
      <c r="B1" s="115" t="s">
        <v>128</v>
      </c>
      <c r="D1" s="116"/>
      <c r="G1" s="117"/>
    </row>
    <row r="3" spans="1:18" ht="18" customHeight="1" x14ac:dyDescent="0.3">
      <c r="A3" s="68"/>
    </row>
    <row r="4" spans="1:18" x14ac:dyDescent="0.3">
      <c r="A4" s="58" t="s">
        <v>129</v>
      </c>
      <c r="B4" s="58"/>
      <c r="C4" s="58"/>
      <c r="D4" s="88"/>
      <c r="E4" s="58"/>
      <c r="F4" s="58"/>
    </row>
    <row r="5" spans="1:18" x14ac:dyDescent="0.3">
      <c r="A5" s="58" t="s">
        <v>130</v>
      </c>
      <c r="B5" s="58"/>
      <c r="C5" s="58"/>
      <c r="D5" s="88"/>
      <c r="E5" s="58"/>
      <c r="F5" s="58"/>
    </row>
    <row r="8" spans="1:18" x14ac:dyDescent="0.3">
      <c r="A8" s="58" t="s">
        <v>131</v>
      </c>
      <c r="B8" s="58"/>
      <c r="C8" s="58"/>
      <c r="D8" s="88"/>
      <c r="E8" s="58"/>
      <c r="F8" s="58"/>
      <c r="G8" s="118"/>
      <c r="H8" s="58"/>
      <c r="I8" s="58"/>
      <c r="J8" s="58"/>
      <c r="K8" s="58"/>
      <c r="L8" s="32"/>
      <c r="M8" s="32"/>
      <c r="N8" s="32"/>
      <c r="O8" s="32"/>
      <c r="P8" s="32"/>
      <c r="Q8" s="32"/>
      <c r="R8" s="32"/>
    </row>
    <row r="9" spans="1:18" x14ac:dyDescent="0.3">
      <c r="A9" s="58" t="s">
        <v>132</v>
      </c>
      <c r="B9" s="58"/>
      <c r="C9" s="58"/>
      <c r="D9" s="88"/>
      <c r="E9" s="58"/>
      <c r="F9" s="58"/>
      <c r="G9" s="118"/>
      <c r="H9" s="58"/>
      <c r="I9" s="58"/>
      <c r="J9" s="58"/>
      <c r="K9" s="58"/>
    </row>
    <row r="11" spans="1:18" x14ac:dyDescent="0.3">
      <c r="A11" s="58" t="s">
        <v>133</v>
      </c>
      <c r="B11" s="58"/>
      <c r="C11" s="58"/>
      <c r="D11" s="88"/>
      <c r="E11" s="58"/>
      <c r="F11" s="58"/>
    </row>
    <row r="13" spans="1:18" x14ac:dyDescent="0.3">
      <c r="C13" s="53" t="s">
        <v>86</v>
      </c>
      <c r="D13" s="89" t="s">
        <v>87</v>
      </c>
      <c r="E13" t="s">
        <v>89</v>
      </c>
      <c r="F13" t="s">
        <v>116</v>
      </c>
      <c r="G13" s="78" t="s">
        <v>134</v>
      </c>
    </row>
    <row r="14" spans="1:18" x14ac:dyDescent="0.3">
      <c r="C14" s="52" t="s">
        <v>18</v>
      </c>
      <c r="D14" s="89">
        <v>33551</v>
      </c>
      <c r="E14" s="132">
        <v>1566</v>
      </c>
      <c r="F14" s="89">
        <v>14946.919999999998</v>
      </c>
      <c r="G14" s="78">
        <v>0.44549849482876808</v>
      </c>
    </row>
    <row r="15" spans="1:18" x14ac:dyDescent="0.3">
      <c r="C15" s="52" t="s">
        <v>48</v>
      </c>
      <c r="D15" s="89">
        <v>35378</v>
      </c>
      <c r="E15" s="132">
        <v>1044</v>
      </c>
      <c r="F15" s="89">
        <v>30189.32</v>
      </c>
      <c r="G15" s="78">
        <v>0.85333597150771667</v>
      </c>
    </row>
    <row r="16" spans="1:18" x14ac:dyDescent="0.3">
      <c r="C16" s="52" t="s">
        <v>44</v>
      </c>
      <c r="D16" s="89">
        <v>37772</v>
      </c>
      <c r="E16" s="132">
        <v>1308</v>
      </c>
      <c r="F16" s="89">
        <v>26000</v>
      </c>
      <c r="G16" s="78">
        <v>0.68834056973419466</v>
      </c>
    </row>
    <row r="17" spans="3:7" x14ac:dyDescent="0.3">
      <c r="C17" s="52" t="s">
        <v>34</v>
      </c>
      <c r="D17" s="89">
        <v>39263</v>
      </c>
      <c r="E17" s="132">
        <v>1683</v>
      </c>
      <c r="F17" s="89">
        <v>29518.43</v>
      </c>
      <c r="G17" s="78">
        <v>0.75181290273285284</v>
      </c>
    </row>
    <row r="18" spans="3:7" x14ac:dyDescent="0.3">
      <c r="C18" s="52" t="s">
        <v>16</v>
      </c>
      <c r="D18" s="89">
        <v>43183</v>
      </c>
      <c r="E18" s="132">
        <v>2022</v>
      </c>
      <c r="F18" s="89">
        <v>19525.600000000002</v>
      </c>
      <c r="G18" s="78">
        <v>0.45215941458444298</v>
      </c>
    </row>
    <row r="19" spans="3:7" x14ac:dyDescent="0.3">
      <c r="C19" s="52" t="s">
        <v>38</v>
      </c>
      <c r="D19" s="89">
        <v>44744</v>
      </c>
      <c r="E19" s="132">
        <v>1956</v>
      </c>
      <c r="F19" s="89">
        <v>29800.160000000003</v>
      </c>
      <c r="G19" s="78">
        <v>0.66601466118362251</v>
      </c>
    </row>
    <row r="20" spans="3:7" x14ac:dyDescent="0.3">
      <c r="C20" s="52" t="s">
        <v>11</v>
      </c>
      <c r="D20" s="89">
        <v>47271</v>
      </c>
      <c r="E20" s="132">
        <v>1881</v>
      </c>
      <c r="F20" s="89">
        <v>29721.27</v>
      </c>
      <c r="G20" s="78">
        <v>0.62874214634765502</v>
      </c>
    </row>
    <row r="21" spans="3:7" x14ac:dyDescent="0.3">
      <c r="C21" s="52" t="s">
        <v>22</v>
      </c>
      <c r="D21" s="89">
        <v>52150</v>
      </c>
      <c r="E21" s="132">
        <v>1752</v>
      </c>
      <c r="F21" s="89">
        <v>40814.559999999998</v>
      </c>
      <c r="G21" s="78">
        <v>0.78263777564717163</v>
      </c>
    </row>
    <row r="22" spans="3:7" x14ac:dyDescent="0.3">
      <c r="C22" s="52" t="s">
        <v>41</v>
      </c>
      <c r="D22" s="89">
        <v>54712</v>
      </c>
      <c r="E22" s="132">
        <v>2196</v>
      </c>
      <c r="F22" s="89">
        <v>31390.480000000003</v>
      </c>
      <c r="G22" s="78">
        <v>0.57374031291124439</v>
      </c>
    </row>
    <row r="23" spans="3:7" x14ac:dyDescent="0.3">
      <c r="C23" s="52" t="s">
        <v>47</v>
      </c>
      <c r="D23" s="89">
        <v>56644</v>
      </c>
      <c r="E23" s="132">
        <v>1812</v>
      </c>
      <c r="F23" s="89">
        <v>44884.12</v>
      </c>
      <c r="G23" s="78">
        <v>0.79238966174705183</v>
      </c>
    </row>
    <row r="24" spans="3:7" x14ac:dyDescent="0.3">
      <c r="C24" s="52" t="s">
        <v>27</v>
      </c>
      <c r="D24" s="89">
        <v>57372</v>
      </c>
      <c r="E24" s="132">
        <v>2106</v>
      </c>
      <c r="F24" s="89">
        <v>29678.099999999995</v>
      </c>
      <c r="G24" s="78">
        <v>0.51729240744614091</v>
      </c>
    </row>
    <row r="25" spans="3:7" x14ac:dyDescent="0.3">
      <c r="C25" s="52" t="s">
        <v>51</v>
      </c>
      <c r="D25" s="89">
        <v>58009</v>
      </c>
      <c r="E25" s="132">
        <v>2976</v>
      </c>
      <c r="F25" s="89">
        <v>36700.840000000004</v>
      </c>
      <c r="G25" s="78">
        <v>0.6326749297522799</v>
      </c>
    </row>
    <row r="26" spans="3:7" x14ac:dyDescent="0.3">
      <c r="C26" s="52" t="s">
        <v>29</v>
      </c>
      <c r="D26" s="89">
        <v>62111</v>
      </c>
      <c r="E26" s="132">
        <v>2154</v>
      </c>
      <c r="F26" s="89">
        <v>43177.340000000004</v>
      </c>
      <c r="G26" s="78">
        <v>0.6951641416174269</v>
      </c>
    </row>
    <row r="27" spans="3:7" x14ac:dyDescent="0.3">
      <c r="C27" s="52" t="s">
        <v>32</v>
      </c>
      <c r="D27" s="89">
        <v>63721</v>
      </c>
      <c r="E27" s="132">
        <v>2331</v>
      </c>
      <c r="F27" s="89">
        <v>56471.590000000004</v>
      </c>
      <c r="G27" s="78">
        <v>0.88623201142480512</v>
      </c>
    </row>
    <row r="28" spans="3:7" x14ac:dyDescent="0.3">
      <c r="C28" s="52" t="s">
        <v>36</v>
      </c>
      <c r="D28" s="89">
        <v>66283</v>
      </c>
      <c r="E28" s="132">
        <v>2052</v>
      </c>
      <c r="F28" s="89">
        <v>46234.960000000006</v>
      </c>
      <c r="G28" s="78">
        <v>0.69753873542235578</v>
      </c>
    </row>
    <row r="29" spans="3:7" x14ac:dyDescent="0.3">
      <c r="C29" s="52" t="s">
        <v>9</v>
      </c>
      <c r="D29" s="89">
        <v>66500</v>
      </c>
      <c r="E29" s="132">
        <v>2802</v>
      </c>
      <c r="F29" s="89">
        <v>25899.020000000011</v>
      </c>
      <c r="G29" s="78">
        <v>0.38945894736842124</v>
      </c>
    </row>
    <row r="30" spans="3:7" x14ac:dyDescent="0.3">
      <c r="C30" s="52" t="s">
        <v>24</v>
      </c>
      <c r="D30" s="89">
        <v>68971</v>
      </c>
      <c r="E30" s="132">
        <v>1533</v>
      </c>
      <c r="F30" s="89">
        <v>50988.91</v>
      </c>
      <c r="G30" s="78">
        <v>0.73928042220643464</v>
      </c>
    </row>
    <row r="31" spans="3:7" x14ac:dyDescent="0.3">
      <c r="C31" s="52" t="s">
        <v>30</v>
      </c>
      <c r="D31" s="89">
        <v>69160</v>
      </c>
      <c r="E31" s="132">
        <v>1854</v>
      </c>
      <c r="F31" s="89">
        <v>46226.020000000004</v>
      </c>
      <c r="G31" s="78">
        <v>0.6683924233661076</v>
      </c>
    </row>
    <row r="32" spans="3:7" x14ac:dyDescent="0.3">
      <c r="C32" s="52" t="s">
        <v>52</v>
      </c>
      <c r="D32" s="89">
        <v>69461</v>
      </c>
      <c r="E32" s="132">
        <v>2982</v>
      </c>
      <c r="F32" s="89">
        <v>19572.14</v>
      </c>
      <c r="G32" s="78">
        <v>0.28177164164063284</v>
      </c>
    </row>
    <row r="33" spans="3:7" x14ac:dyDescent="0.3">
      <c r="C33" s="52" t="s">
        <v>50</v>
      </c>
      <c r="D33" s="89">
        <v>70273</v>
      </c>
      <c r="E33" s="132">
        <v>2142</v>
      </c>
      <c r="F33" s="89">
        <v>58277.8</v>
      </c>
      <c r="G33" s="78">
        <v>0.82930570773981471</v>
      </c>
    </row>
    <row r="34" spans="3:7" x14ac:dyDescent="0.3">
      <c r="C34" s="52" t="s">
        <v>14</v>
      </c>
      <c r="D34" s="89">
        <v>71967</v>
      </c>
      <c r="E34" s="132">
        <v>2301</v>
      </c>
      <c r="F34" s="89">
        <v>52063.35</v>
      </c>
      <c r="G34" s="78">
        <v>0.72343365709283425</v>
      </c>
    </row>
    <row r="35" spans="3:7" x14ac:dyDescent="0.3">
      <c r="C35" s="52" t="s">
        <v>53</v>
      </c>
      <c r="D35" s="89">
        <v>72373</v>
      </c>
      <c r="E35" s="132">
        <v>3207</v>
      </c>
      <c r="F35" s="89">
        <v>39084.340000000004</v>
      </c>
      <c r="G35" s="78">
        <v>0.54004034653807365</v>
      </c>
    </row>
    <row r="36" spans="3:7" x14ac:dyDescent="0.3">
      <c r="C36" s="52" t="s">
        <v>93</v>
      </c>
      <c r="D36" s="89">
        <v>1240869</v>
      </c>
      <c r="E36" s="132">
        <v>45660</v>
      </c>
      <c r="F36" s="89">
        <v>801165.26999999979</v>
      </c>
      <c r="G36" s="78">
        <v>0.64564854952456685</v>
      </c>
    </row>
  </sheetData>
  <conditionalFormatting pivot="1" sqref="G14:G35">
    <cfRule type="colorScale" priority="1">
      <colorScale>
        <cfvo type="min"/>
        <cfvo type="max"/>
        <color rgb="FFFCFCFF"/>
        <color rgb="FF63BE7B"/>
      </colorScale>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XFD1"/>
    </sheetView>
  </sheetViews>
  <sheetFormatPr defaultRowHeight="14.4" x14ac:dyDescent="0.3"/>
  <sheetData>
    <row r="1" spans="1:8" s="4" customFormat="1" ht="25.8" x14ac:dyDescent="0.5">
      <c r="A1" s="22"/>
      <c r="B1" s="23" t="s">
        <v>55</v>
      </c>
    </row>
    <row r="3" spans="1:8" x14ac:dyDescent="0.3">
      <c r="C3" t="s">
        <v>56</v>
      </c>
      <c r="D3" t="s">
        <v>4</v>
      </c>
    </row>
    <row r="4" spans="1:8" x14ac:dyDescent="0.3">
      <c r="B4" t="s">
        <v>57</v>
      </c>
      <c r="C4">
        <f>AVERAGE(Data[Aaamount])</f>
        <v>4136.2299999999996</v>
      </c>
      <c r="D4">
        <f>AVERAGE(Data[Units])</f>
        <v>152.19999999999999</v>
      </c>
      <c r="H4" t="s">
        <v>58</v>
      </c>
    </row>
    <row r="5" spans="1:8" x14ac:dyDescent="0.3">
      <c r="B5" t="s">
        <v>59</v>
      </c>
      <c r="C5">
        <f>MEDIAN(Data[Aaamount])</f>
        <v>3437</v>
      </c>
      <c r="D5">
        <f>MEDIAN(Data[Units])</f>
        <v>124.5</v>
      </c>
      <c r="H5" t="s">
        <v>60</v>
      </c>
    </row>
    <row r="6" spans="1:8" x14ac:dyDescent="0.3">
      <c r="B6" t="s">
        <v>61</v>
      </c>
      <c r="C6">
        <f>MIN(Data[Aaamount])</f>
        <v>0</v>
      </c>
      <c r="D6">
        <f>MIN(Data[Units])</f>
        <v>0</v>
      </c>
      <c r="H6" t="s">
        <v>62</v>
      </c>
    </row>
    <row r="7" spans="1:8" x14ac:dyDescent="0.3">
      <c r="B7" t="s">
        <v>63</v>
      </c>
      <c r="C7">
        <f>MAX(Data[Aaamount])</f>
        <v>16184</v>
      </c>
      <c r="D7">
        <f>MAX(Data[Units])</f>
        <v>525</v>
      </c>
      <c r="H7" t="s">
        <v>64</v>
      </c>
    </row>
    <row r="8" spans="1:8" x14ac:dyDescent="0.3">
      <c r="B8" t="s">
        <v>65</v>
      </c>
      <c r="C8">
        <f>C7-C6</f>
        <v>16184</v>
      </c>
      <c r="D8">
        <f>D7-D6</f>
        <v>525</v>
      </c>
      <c r="H8" t="s">
        <v>66</v>
      </c>
    </row>
    <row r="9" spans="1:8" x14ac:dyDescent="0.3">
      <c r="B9" t="s">
        <v>67</v>
      </c>
      <c r="C9">
        <f>_xlfn.PERCENTILE.EXC(Data[Aaamount], 0.25)</f>
        <v>1652</v>
      </c>
      <c r="D9">
        <f>_xlfn.PERCENTILE.EXC(Data[Units], 0.25)</f>
        <v>54</v>
      </c>
      <c r="H9" t="s">
        <v>68</v>
      </c>
    </row>
    <row r="10" spans="1:8" x14ac:dyDescent="0.3">
      <c r="B10" t="s">
        <v>69</v>
      </c>
      <c r="C10">
        <f>_xlfn.PERCENTILE.EXC(Data[Aaamount], 0.75)</f>
        <v>6245.75</v>
      </c>
      <c r="D10">
        <f>_xlfn.PERCENTILE.EXC(Data[Units], 0.75)</f>
        <v>223.5</v>
      </c>
      <c r="H10"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04"/>
  <sheetViews>
    <sheetView zoomScale="70" zoomScaleNormal="70" workbookViewId="0">
      <selection activeCell="U72" sqref="U72"/>
    </sheetView>
  </sheetViews>
  <sheetFormatPr defaultRowHeight="14.4" x14ac:dyDescent="0.3"/>
  <cols>
    <col min="3" max="3" width="16.6640625" customWidth="1"/>
    <col min="4" max="4" width="13.88671875" customWidth="1"/>
    <col min="5" max="5" width="22.33203125" customWidth="1"/>
    <col min="7" max="7" width="15.5546875" customWidth="1"/>
    <col min="8" max="8" width="46.5546875" customWidth="1"/>
  </cols>
  <sheetData>
    <row r="1" spans="1:19" s="26" customFormat="1" ht="36.6" x14ac:dyDescent="0.7">
      <c r="A1" s="24"/>
      <c r="B1" s="24"/>
      <c r="C1" s="25" t="s">
        <v>71</v>
      </c>
    </row>
    <row r="3" spans="1:19" ht="18" x14ac:dyDescent="0.35">
      <c r="L3" s="27" t="s">
        <v>72</v>
      </c>
      <c r="M3" s="28"/>
      <c r="N3" s="28"/>
      <c r="O3" s="28"/>
      <c r="P3" s="28"/>
      <c r="Q3" s="28"/>
      <c r="R3" s="28"/>
    </row>
    <row r="4" spans="1:19" x14ac:dyDescent="0.3">
      <c r="C4" s="1" t="s">
        <v>0</v>
      </c>
      <c r="D4" s="1" t="s">
        <v>1</v>
      </c>
      <c r="E4" s="1" t="s">
        <v>2</v>
      </c>
      <c r="F4" s="2" t="s">
        <v>56</v>
      </c>
      <c r="G4" s="2" t="s">
        <v>4</v>
      </c>
    </row>
    <row r="5" spans="1:19" x14ac:dyDescent="0.3">
      <c r="C5" t="s">
        <v>54</v>
      </c>
      <c r="D5" t="s">
        <v>33</v>
      </c>
      <c r="E5" t="s">
        <v>16</v>
      </c>
      <c r="F5" s="5">
        <v>5586</v>
      </c>
      <c r="G5" s="6">
        <v>525</v>
      </c>
    </row>
    <row r="6" spans="1:19" x14ac:dyDescent="0.3">
      <c r="C6" t="s">
        <v>45</v>
      </c>
      <c r="D6" t="s">
        <v>21</v>
      </c>
      <c r="E6" t="s">
        <v>52</v>
      </c>
      <c r="F6" s="5">
        <v>798</v>
      </c>
      <c r="G6" s="6">
        <v>519</v>
      </c>
      <c r="J6" s="29"/>
    </row>
    <row r="7" spans="1:19" x14ac:dyDescent="0.3">
      <c r="C7" t="s">
        <v>12</v>
      </c>
      <c r="D7" t="s">
        <v>33</v>
      </c>
      <c r="E7" t="s">
        <v>11</v>
      </c>
      <c r="F7" s="5">
        <v>819</v>
      </c>
      <c r="G7" s="6">
        <v>510</v>
      </c>
    </row>
    <row r="8" spans="1:19" x14ac:dyDescent="0.3">
      <c r="C8" t="s">
        <v>46</v>
      </c>
      <c r="D8" t="s">
        <v>49</v>
      </c>
      <c r="E8" t="s">
        <v>14</v>
      </c>
      <c r="F8" s="5">
        <v>7777</v>
      </c>
      <c r="G8" s="6">
        <v>504</v>
      </c>
    </row>
    <row r="9" spans="1:19" x14ac:dyDescent="0.3">
      <c r="C9" t="s">
        <v>17</v>
      </c>
      <c r="D9" t="s">
        <v>49</v>
      </c>
      <c r="E9" t="s">
        <v>41</v>
      </c>
      <c r="F9" s="5">
        <v>8463</v>
      </c>
      <c r="G9" s="6">
        <v>492</v>
      </c>
    </row>
    <row r="10" spans="1:19" x14ac:dyDescent="0.3">
      <c r="C10" t="s">
        <v>45</v>
      </c>
      <c r="D10" t="s">
        <v>26</v>
      </c>
      <c r="E10" t="s">
        <v>27</v>
      </c>
      <c r="F10" s="5">
        <v>1785</v>
      </c>
      <c r="G10" s="6">
        <v>462</v>
      </c>
    </row>
    <row r="11" spans="1:19" x14ac:dyDescent="0.3">
      <c r="C11" t="s">
        <v>12</v>
      </c>
      <c r="D11" t="s">
        <v>13</v>
      </c>
      <c r="E11" t="s">
        <v>14</v>
      </c>
      <c r="F11" s="5">
        <v>6706</v>
      </c>
      <c r="G11" s="6">
        <v>459</v>
      </c>
    </row>
    <row r="12" spans="1:19" x14ac:dyDescent="0.3">
      <c r="C12" t="s">
        <v>25</v>
      </c>
      <c r="D12" t="s">
        <v>8</v>
      </c>
      <c r="E12" t="s">
        <v>53</v>
      </c>
      <c r="F12" s="5">
        <v>3556</v>
      </c>
      <c r="G12" s="6">
        <v>459</v>
      </c>
    </row>
    <row r="13" spans="1:19" ht="18" x14ac:dyDescent="0.35">
      <c r="C13" t="s">
        <v>25</v>
      </c>
      <c r="D13" t="s">
        <v>49</v>
      </c>
      <c r="E13" t="s">
        <v>50</v>
      </c>
      <c r="F13" s="5">
        <v>8008</v>
      </c>
      <c r="G13" s="6">
        <v>456</v>
      </c>
      <c r="L13" s="27" t="s">
        <v>73</v>
      </c>
      <c r="M13" s="28"/>
      <c r="N13" s="28"/>
      <c r="O13" s="28"/>
      <c r="P13" s="28"/>
      <c r="Q13" s="28"/>
      <c r="R13" s="28"/>
      <c r="S13" s="28"/>
    </row>
    <row r="14" spans="1:19" x14ac:dyDescent="0.3">
      <c r="C14" t="s">
        <v>7</v>
      </c>
      <c r="D14" t="s">
        <v>13</v>
      </c>
      <c r="E14" t="s">
        <v>9</v>
      </c>
      <c r="F14" s="5">
        <v>2275</v>
      </c>
      <c r="G14" s="6">
        <v>447</v>
      </c>
    </row>
    <row r="15" spans="1:19" x14ac:dyDescent="0.3">
      <c r="C15" t="s">
        <v>7</v>
      </c>
      <c r="D15" t="s">
        <v>13</v>
      </c>
      <c r="E15" t="s">
        <v>30</v>
      </c>
      <c r="F15" s="5">
        <v>8869</v>
      </c>
      <c r="G15" s="6">
        <v>432</v>
      </c>
      <c r="L15" s="10" t="s">
        <v>0</v>
      </c>
      <c r="M15" s="11" t="s">
        <v>1</v>
      </c>
      <c r="N15" s="11" t="s">
        <v>2</v>
      </c>
      <c r="O15" s="12" t="s">
        <v>56</v>
      </c>
      <c r="P15" s="13" t="s">
        <v>4</v>
      </c>
    </row>
    <row r="16" spans="1:19" x14ac:dyDescent="0.3">
      <c r="C16" t="s">
        <v>25</v>
      </c>
      <c r="D16" t="s">
        <v>26</v>
      </c>
      <c r="E16" t="s">
        <v>27</v>
      </c>
      <c r="F16" s="5">
        <v>2100</v>
      </c>
      <c r="G16" s="6">
        <v>414</v>
      </c>
      <c r="L16" s="14" t="s">
        <v>7</v>
      </c>
      <c r="M16" s="15" t="s">
        <v>13</v>
      </c>
      <c r="N16" s="15" t="s">
        <v>30</v>
      </c>
      <c r="O16" s="16">
        <v>8869</v>
      </c>
      <c r="P16" s="17">
        <v>432</v>
      </c>
    </row>
    <row r="17" spans="3:18" x14ac:dyDescent="0.3">
      <c r="C17" t="s">
        <v>25</v>
      </c>
      <c r="D17" t="s">
        <v>8</v>
      </c>
      <c r="E17" t="s">
        <v>29</v>
      </c>
      <c r="F17" s="5">
        <v>1904</v>
      </c>
      <c r="G17" s="6">
        <v>405</v>
      </c>
      <c r="L17" s="14" t="s">
        <v>17</v>
      </c>
      <c r="M17" s="15" t="s">
        <v>49</v>
      </c>
      <c r="N17" s="15" t="s">
        <v>41</v>
      </c>
      <c r="O17" s="16">
        <v>8463</v>
      </c>
      <c r="P17" s="17">
        <v>492</v>
      </c>
    </row>
    <row r="18" spans="3:18" x14ac:dyDescent="0.3">
      <c r="C18" t="s">
        <v>25</v>
      </c>
      <c r="D18" t="s">
        <v>13</v>
      </c>
      <c r="E18" t="s">
        <v>18</v>
      </c>
      <c r="F18" s="5">
        <v>1302</v>
      </c>
      <c r="G18" s="6">
        <v>402</v>
      </c>
      <c r="L18" s="14" t="s">
        <v>25</v>
      </c>
      <c r="M18" s="15" t="s">
        <v>49</v>
      </c>
      <c r="N18" s="15" t="s">
        <v>50</v>
      </c>
      <c r="O18" s="16">
        <v>8008</v>
      </c>
      <c r="P18" s="17">
        <v>456</v>
      </c>
    </row>
    <row r="19" spans="3:18" x14ac:dyDescent="0.3">
      <c r="C19" t="s">
        <v>25</v>
      </c>
      <c r="D19" t="s">
        <v>26</v>
      </c>
      <c r="E19" t="s">
        <v>51</v>
      </c>
      <c r="F19" s="5">
        <v>3052</v>
      </c>
      <c r="G19" s="6">
        <v>378</v>
      </c>
      <c r="L19" s="18" t="s">
        <v>46</v>
      </c>
      <c r="M19" s="19" t="s">
        <v>49</v>
      </c>
      <c r="N19" s="19" t="s">
        <v>14</v>
      </c>
      <c r="O19" s="20">
        <v>7777</v>
      </c>
      <c r="P19" s="21">
        <v>504</v>
      </c>
    </row>
    <row r="20" spans="3:18" x14ac:dyDescent="0.3">
      <c r="C20" t="s">
        <v>7</v>
      </c>
      <c r="D20" t="s">
        <v>13</v>
      </c>
      <c r="E20" t="s">
        <v>36</v>
      </c>
      <c r="F20" s="5">
        <v>6853</v>
      </c>
      <c r="G20" s="6">
        <v>372</v>
      </c>
      <c r="L20" s="14" t="s">
        <v>12</v>
      </c>
      <c r="M20" s="15" t="s">
        <v>13</v>
      </c>
      <c r="N20" s="15" t="s">
        <v>14</v>
      </c>
      <c r="O20" s="16">
        <v>6706</v>
      </c>
      <c r="P20" s="17">
        <v>459</v>
      </c>
    </row>
    <row r="21" spans="3:18" x14ac:dyDescent="0.3">
      <c r="C21" t="s">
        <v>39</v>
      </c>
      <c r="D21" t="s">
        <v>49</v>
      </c>
      <c r="E21" t="s">
        <v>16</v>
      </c>
      <c r="F21" s="5">
        <v>1932</v>
      </c>
      <c r="G21" s="6">
        <v>369</v>
      </c>
      <c r="L21" s="14" t="s">
        <v>54</v>
      </c>
      <c r="M21" s="15" t="s">
        <v>33</v>
      </c>
      <c r="N21" s="15" t="s">
        <v>16</v>
      </c>
      <c r="O21" s="16">
        <v>5586</v>
      </c>
      <c r="P21" s="17">
        <v>525</v>
      </c>
    </row>
    <row r="22" spans="3:18" x14ac:dyDescent="0.3">
      <c r="C22" t="s">
        <v>25</v>
      </c>
      <c r="D22" t="s">
        <v>49</v>
      </c>
      <c r="E22" t="s">
        <v>9</v>
      </c>
      <c r="F22" s="5">
        <v>3402</v>
      </c>
      <c r="G22" s="6">
        <v>366</v>
      </c>
      <c r="L22" s="18" t="s">
        <v>25</v>
      </c>
      <c r="M22" s="19" t="s">
        <v>8</v>
      </c>
      <c r="N22" s="19" t="s">
        <v>53</v>
      </c>
      <c r="O22" s="20">
        <v>3556</v>
      </c>
      <c r="P22" s="21">
        <v>459</v>
      </c>
    </row>
    <row r="23" spans="3:18" x14ac:dyDescent="0.3">
      <c r="C23" t="s">
        <v>46</v>
      </c>
      <c r="D23" t="s">
        <v>8</v>
      </c>
      <c r="E23" t="s">
        <v>18</v>
      </c>
      <c r="F23" s="5">
        <v>938</v>
      </c>
      <c r="G23" s="6">
        <v>366</v>
      </c>
      <c r="L23" s="18" t="s">
        <v>7</v>
      </c>
      <c r="M23" s="19" t="s">
        <v>13</v>
      </c>
      <c r="N23" s="19" t="s">
        <v>9</v>
      </c>
      <c r="O23" s="20">
        <v>2275</v>
      </c>
      <c r="P23" s="21">
        <v>447</v>
      </c>
    </row>
    <row r="24" spans="3:18" x14ac:dyDescent="0.3">
      <c r="C24" t="s">
        <v>12</v>
      </c>
      <c r="D24" t="s">
        <v>13</v>
      </c>
      <c r="E24" t="s">
        <v>41</v>
      </c>
      <c r="F24" s="5">
        <v>2702</v>
      </c>
      <c r="G24" s="6">
        <v>363</v>
      </c>
      <c r="L24" s="18" t="s">
        <v>45</v>
      </c>
      <c r="M24" s="19" t="s">
        <v>26</v>
      </c>
      <c r="N24" s="19" t="s">
        <v>27</v>
      </c>
      <c r="O24" s="20">
        <v>1785</v>
      </c>
      <c r="P24" s="21">
        <v>462</v>
      </c>
    </row>
    <row r="25" spans="3:18" x14ac:dyDescent="0.3">
      <c r="C25" t="s">
        <v>42</v>
      </c>
      <c r="D25" t="s">
        <v>13</v>
      </c>
      <c r="E25" t="s">
        <v>51</v>
      </c>
      <c r="F25" s="5">
        <v>4480</v>
      </c>
      <c r="G25" s="6">
        <v>357</v>
      </c>
      <c r="L25" s="14" t="s">
        <v>12</v>
      </c>
      <c r="M25" s="15" t="s">
        <v>33</v>
      </c>
      <c r="N25" s="15" t="s">
        <v>11</v>
      </c>
      <c r="O25" s="16">
        <v>819</v>
      </c>
      <c r="P25" s="17">
        <v>510</v>
      </c>
    </row>
    <row r="26" spans="3:18" x14ac:dyDescent="0.3">
      <c r="C26" t="s">
        <v>45</v>
      </c>
      <c r="D26" t="s">
        <v>33</v>
      </c>
      <c r="E26" t="s">
        <v>34</v>
      </c>
      <c r="F26" s="5">
        <v>4326</v>
      </c>
      <c r="G26" s="6">
        <v>348</v>
      </c>
      <c r="L26" s="18" t="s">
        <v>45</v>
      </c>
      <c r="M26" s="19" t="s">
        <v>21</v>
      </c>
      <c r="N26" s="19" t="s">
        <v>52</v>
      </c>
      <c r="O26" s="20">
        <v>798</v>
      </c>
      <c r="P26" s="21">
        <v>519</v>
      </c>
    </row>
    <row r="27" spans="3:18" x14ac:dyDescent="0.3">
      <c r="C27" t="s">
        <v>42</v>
      </c>
      <c r="D27" t="s">
        <v>21</v>
      </c>
      <c r="E27" t="s">
        <v>32</v>
      </c>
      <c r="F27" s="5">
        <v>3339</v>
      </c>
      <c r="G27" s="6">
        <v>348</v>
      </c>
    </row>
    <row r="28" spans="3:18" ht="18" x14ac:dyDescent="0.35">
      <c r="C28" t="s">
        <v>54</v>
      </c>
      <c r="D28" t="s">
        <v>21</v>
      </c>
      <c r="E28" t="s">
        <v>51</v>
      </c>
      <c r="F28" s="5">
        <v>2471</v>
      </c>
      <c r="G28" s="6">
        <v>342</v>
      </c>
      <c r="L28" s="27" t="s">
        <v>74</v>
      </c>
      <c r="M28" s="28"/>
      <c r="N28" s="28"/>
      <c r="O28" s="28"/>
      <c r="P28" s="28"/>
      <c r="Q28" s="28"/>
      <c r="R28" s="28"/>
    </row>
    <row r="29" spans="3:18" x14ac:dyDescent="0.3">
      <c r="C29" t="s">
        <v>42</v>
      </c>
      <c r="D29" t="s">
        <v>49</v>
      </c>
      <c r="E29" t="s">
        <v>41</v>
      </c>
      <c r="F29" s="5">
        <v>15610</v>
      </c>
      <c r="G29" s="6">
        <v>339</v>
      </c>
      <c r="L29" s="10" t="s">
        <v>0</v>
      </c>
      <c r="M29" s="11" t="s">
        <v>1</v>
      </c>
      <c r="N29" s="11" t="s">
        <v>2</v>
      </c>
      <c r="O29" s="12" t="s">
        <v>56</v>
      </c>
      <c r="P29" s="13" t="s">
        <v>4</v>
      </c>
    </row>
    <row r="30" spans="3:18" x14ac:dyDescent="0.3">
      <c r="C30" t="s">
        <v>39</v>
      </c>
      <c r="D30" t="s">
        <v>8</v>
      </c>
      <c r="E30" t="s">
        <v>29</v>
      </c>
      <c r="F30" s="5">
        <v>4487</v>
      </c>
      <c r="G30" s="6">
        <v>333</v>
      </c>
      <c r="L30" s="14" t="s">
        <v>7</v>
      </c>
      <c r="M30" s="15" t="s">
        <v>13</v>
      </c>
      <c r="N30" s="15" t="s">
        <v>30</v>
      </c>
      <c r="O30" s="16">
        <v>8869</v>
      </c>
      <c r="P30" s="17">
        <v>432</v>
      </c>
    </row>
    <row r="31" spans="3:18" x14ac:dyDescent="0.3">
      <c r="C31" t="s">
        <v>46</v>
      </c>
      <c r="D31" t="s">
        <v>8</v>
      </c>
      <c r="E31" t="s">
        <v>53</v>
      </c>
      <c r="F31" s="5">
        <v>7308</v>
      </c>
      <c r="G31" s="6">
        <v>327</v>
      </c>
      <c r="L31" s="14" t="s">
        <v>17</v>
      </c>
      <c r="M31" s="15" t="s">
        <v>49</v>
      </c>
      <c r="N31" s="15" t="s">
        <v>41</v>
      </c>
      <c r="O31" s="16">
        <v>8463</v>
      </c>
      <c r="P31" s="17">
        <v>492</v>
      </c>
    </row>
    <row r="32" spans="3:18" x14ac:dyDescent="0.3">
      <c r="C32" t="s">
        <v>46</v>
      </c>
      <c r="D32" t="s">
        <v>8</v>
      </c>
      <c r="E32" t="s">
        <v>51</v>
      </c>
      <c r="F32" s="5">
        <v>4592</v>
      </c>
      <c r="G32" s="6">
        <v>324</v>
      </c>
      <c r="L32" s="14" t="s">
        <v>25</v>
      </c>
      <c r="M32" s="15" t="s">
        <v>49</v>
      </c>
      <c r="N32" s="15" t="s">
        <v>50</v>
      </c>
      <c r="O32" s="16">
        <v>8008</v>
      </c>
      <c r="P32" s="17">
        <v>456</v>
      </c>
    </row>
    <row r="33" spans="3:24" x14ac:dyDescent="0.3">
      <c r="C33" t="s">
        <v>39</v>
      </c>
      <c r="D33" t="s">
        <v>33</v>
      </c>
      <c r="E33" t="s">
        <v>9</v>
      </c>
      <c r="F33" s="5">
        <v>10129</v>
      </c>
      <c r="G33" s="6">
        <v>312</v>
      </c>
      <c r="L33" s="18" t="s">
        <v>46</v>
      </c>
      <c r="M33" s="19" t="s">
        <v>49</v>
      </c>
      <c r="N33" s="19" t="s">
        <v>14</v>
      </c>
      <c r="O33" s="20">
        <v>7777</v>
      </c>
      <c r="P33" s="21">
        <v>504</v>
      </c>
    </row>
    <row r="34" spans="3:24" x14ac:dyDescent="0.3">
      <c r="C34" t="s">
        <v>46</v>
      </c>
      <c r="D34" t="s">
        <v>49</v>
      </c>
      <c r="E34" t="s">
        <v>53</v>
      </c>
      <c r="F34" s="5">
        <v>3689</v>
      </c>
      <c r="G34" s="6">
        <v>312</v>
      </c>
      <c r="L34" s="14" t="s">
        <v>12</v>
      </c>
      <c r="M34" s="15" t="s">
        <v>13</v>
      </c>
      <c r="N34" s="15" t="s">
        <v>14</v>
      </c>
      <c r="O34" s="16">
        <v>6706</v>
      </c>
      <c r="P34" s="17">
        <v>459</v>
      </c>
    </row>
    <row r="35" spans="3:24" x14ac:dyDescent="0.3">
      <c r="C35" t="s">
        <v>20</v>
      </c>
      <c r="D35" t="s">
        <v>21</v>
      </c>
      <c r="E35" t="s">
        <v>53</v>
      </c>
      <c r="F35" s="5">
        <v>854</v>
      </c>
      <c r="G35" s="6">
        <v>309</v>
      </c>
      <c r="L35" s="14" t="s">
        <v>54</v>
      </c>
      <c r="M35" s="15" t="s">
        <v>33</v>
      </c>
      <c r="N35" s="15" t="s">
        <v>16</v>
      </c>
      <c r="O35" s="16">
        <v>5586</v>
      </c>
      <c r="P35" s="17">
        <v>525</v>
      </c>
    </row>
    <row r="36" spans="3:24" x14ac:dyDescent="0.3">
      <c r="C36" t="s">
        <v>17</v>
      </c>
      <c r="D36" t="s">
        <v>26</v>
      </c>
      <c r="E36" t="s">
        <v>48</v>
      </c>
      <c r="F36" s="5">
        <v>3920</v>
      </c>
      <c r="G36" s="6">
        <v>306</v>
      </c>
      <c r="L36" s="18" t="s">
        <v>25</v>
      </c>
      <c r="M36" s="19" t="s">
        <v>8</v>
      </c>
      <c r="N36" s="19" t="s">
        <v>53</v>
      </c>
      <c r="O36" s="20">
        <v>3556</v>
      </c>
      <c r="P36" s="21">
        <v>459</v>
      </c>
    </row>
    <row r="37" spans="3:24" x14ac:dyDescent="0.3">
      <c r="C37" t="s">
        <v>7</v>
      </c>
      <c r="D37" t="s">
        <v>21</v>
      </c>
      <c r="E37" t="s">
        <v>52</v>
      </c>
      <c r="F37" s="5">
        <v>3164</v>
      </c>
      <c r="G37" s="6">
        <v>306</v>
      </c>
      <c r="L37" s="18" t="s">
        <v>7</v>
      </c>
      <c r="M37" s="19" t="s">
        <v>13</v>
      </c>
      <c r="N37" s="19" t="s">
        <v>9</v>
      </c>
      <c r="O37" s="20">
        <v>2275</v>
      </c>
      <c r="P37" s="21">
        <v>447</v>
      </c>
    </row>
    <row r="38" spans="3:24" x14ac:dyDescent="0.3">
      <c r="C38" t="s">
        <v>46</v>
      </c>
      <c r="D38" t="s">
        <v>13</v>
      </c>
      <c r="E38" t="s">
        <v>30</v>
      </c>
      <c r="F38" s="5">
        <v>819</v>
      </c>
      <c r="G38" s="6">
        <v>306</v>
      </c>
      <c r="L38" s="18" t="s">
        <v>45</v>
      </c>
      <c r="M38" s="19" t="s">
        <v>26</v>
      </c>
      <c r="N38" s="19" t="s">
        <v>27</v>
      </c>
      <c r="O38" s="20">
        <v>1785</v>
      </c>
      <c r="P38" s="21">
        <v>462</v>
      </c>
    </row>
    <row r="39" spans="3:24" x14ac:dyDescent="0.3">
      <c r="C39" t="s">
        <v>46</v>
      </c>
      <c r="D39" t="s">
        <v>33</v>
      </c>
      <c r="E39" t="s">
        <v>50</v>
      </c>
      <c r="F39" s="5">
        <v>8841</v>
      </c>
      <c r="G39" s="6">
        <v>303</v>
      </c>
      <c r="L39" s="14" t="s">
        <v>12</v>
      </c>
      <c r="M39" s="15" t="s">
        <v>33</v>
      </c>
      <c r="N39" s="15" t="s">
        <v>11</v>
      </c>
      <c r="O39" s="16">
        <v>819</v>
      </c>
      <c r="P39" s="17">
        <v>510</v>
      </c>
    </row>
    <row r="40" spans="3:24" x14ac:dyDescent="0.3">
      <c r="C40" t="s">
        <v>54</v>
      </c>
      <c r="D40" t="s">
        <v>21</v>
      </c>
      <c r="E40" t="s">
        <v>14</v>
      </c>
      <c r="F40" s="5">
        <v>6657</v>
      </c>
      <c r="G40" s="6">
        <v>303</v>
      </c>
      <c r="L40" s="18" t="s">
        <v>45</v>
      </c>
      <c r="M40" s="19" t="s">
        <v>21</v>
      </c>
      <c r="N40" s="19" t="s">
        <v>52</v>
      </c>
      <c r="O40" s="20">
        <v>798</v>
      </c>
      <c r="P40" s="21">
        <v>519</v>
      </c>
    </row>
    <row r="41" spans="3:24" x14ac:dyDescent="0.3">
      <c r="C41" t="s">
        <v>45</v>
      </c>
      <c r="D41" t="s">
        <v>13</v>
      </c>
      <c r="E41" t="s">
        <v>32</v>
      </c>
      <c r="F41" s="5">
        <v>1589</v>
      </c>
      <c r="G41" s="6">
        <v>303</v>
      </c>
    </row>
    <row r="42" spans="3:24" x14ac:dyDescent="0.3">
      <c r="C42" t="s">
        <v>12</v>
      </c>
      <c r="D42" t="s">
        <v>13</v>
      </c>
      <c r="E42" t="s">
        <v>52</v>
      </c>
      <c r="F42" s="5">
        <v>4753</v>
      </c>
      <c r="G42" s="6">
        <v>300</v>
      </c>
      <c r="L42" s="30" t="s">
        <v>75</v>
      </c>
      <c r="M42" s="28"/>
      <c r="N42" s="28"/>
      <c r="O42" s="28"/>
      <c r="P42" s="28"/>
      <c r="Q42" s="28"/>
      <c r="R42" s="28"/>
      <c r="S42" s="28"/>
      <c r="T42" s="28"/>
      <c r="U42" s="28"/>
      <c r="V42" s="28"/>
      <c r="W42" s="28"/>
      <c r="X42" s="28"/>
    </row>
    <row r="43" spans="3:24" x14ac:dyDescent="0.3">
      <c r="C43" t="s">
        <v>39</v>
      </c>
      <c r="D43" t="s">
        <v>21</v>
      </c>
      <c r="E43" t="s">
        <v>38</v>
      </c>
      <c r="F43" s="5">
        <v>2870</v>
      </c>
      <c r="G43" s="6">
        <v>300</v>
      </c>
      <c r="L43" s="10" t="s">
        <v>0</v>
      </c>
      <c r="M43" s="11" t="s">
        <v>1</v>
      </c>
      <c r="N43" s="11" t="s">
        <v>2</v>
      </c>
      <c r="O43" s="12" t="s">
        <v>56</v>
      </c>
      <c r="P43" s="13" t="s">
        <v>4</v>
      </c>
    </row>
    <row r="44" spans="3:24" x14ac:dyDescent="0.3">
      <c r="C44" t="s">
        <v>7</v>
      </c>
      <c r="D44" t="s">
        <v>33</v>
      </c>
      <c r="E44" t="s">
        <v>11</v>
      </c>
      <c r="F44" s="5">
        <v>5670</v>
      </c>
      <c r="G44" s="6">
        <v>297</v>
      </c>
      <c r="L44" s="14" t="s">
        <v>42</v>
      </c>
      <c r="M44" s="15" t="s">
        <v>21</v>
      </c>
      <c r="N44" s="15" t="s">
        <v>29</v>
      </c>
      <c r="O44" s="16">
        <v>16184</v>
      </c>
      <c r="P44" s="17">
        <v>39</v>
      </c>
    </row>
    <row r="45" spans="3:24" x14ac:dyDescent="0.3">
      <c r="C45" t="s">
        <v>20</v>
      </c>
      <c r="D45" t="s">
        <v>21</v>
      </c>
      <c r="E45" t="s">
        <v>22</v>
      </c>
      <c r="F45" s="5">
        <v>9632</v>
      </c>
      <c r="G45" s="6">
        <v>288</v>
      </c>
      <c r="L45" s="18" t="s">
        <v>42</v>
      </c>
      <c r="M45" s="19" t="s">
        <v>49</v>
      </c>
      <c r="N45" s="19" t="s">
        <v>41</v>
      </c>
      <c r="O45" s="20">
        <v>15610</v>
      </c>
      <c r="P45" s="21">
        <v>339</v>
      </c>
    </row>
    <row r="46" spans="3:24" x14ac:dyDescent="0.3">
      <c r="C46" t="s">
        <v>39</v>
      </c>
      <c r="D46" t="s">
        <v>13</v>
      </c>
      <c r="E46" t="s">
        <v>53</v>
      </c>
      <c r="F46" s="5">
        <v>5194</v>
      </c>
      <c r="G46" s="6">
        <v>288</v>
      </c>
      <c r="L46" s="14" t="s">
        <v>17</v>
      </c>
      <c r="M46" s="15" t="s">
        <v>49</v>
      </c>
      <c r="N46" s="15" t="s">
        <v>53</v>
      </c>
      <c r="O46" s="16">
        <v>14329</v>
      </c>
      <c r="P46" s="17">
        <v>150</v>
      </c>
    </row>
    <row r="47" spans="3:24" x14ac:dyDescent="0.3">
      <c r="C47" t="s">
        <v>12</v>
      </c>
      <c r="D47" t="s">
        <v>49</v>
      </c>
      <c r="E47" t="s">
        <v>34</v>
      </c>
      <c r="F47" s="5">
        <v>3507</v>
      </c>
      <c r="G47" s="6">
        <v>288</v>
      </c>
      <c r="L47" s="18" t="s">
        <v>42</v>
      </c>
      <c r="M47" s="19" t="s">
        <v>13</v>
      </c>
      <c r="N47" s="19" t="s">
        <v>24</v>
      </c>
      <c r="O47" s="20">
        <v>13391</v>
      </c>
      <c r="P47" s="21">
        <v>201</v>
      </c>
    </row>
    <row r="48" spans="3:24" x14ac:dyDescent="0.3">
      <c r="C48" t="s">
        <v>54</v>
      </c>
      <c r="D48" t="s">
        <v>8</v>
      </c>
      <c r="E48" t="s">
        <v>44</v>
      </c>
      <c r="F48" s="5">
        <v>245</v>
      </c>
      <c r="G48" s="6">
        <v>288</v>
      </c>
      <c r="L48" s="14" t="s">
        <v>54</v>
      </c>
      <c r="M48" s="15" t="s">
        <v>26</v>
      </c>
      <c r="N48" s="15" t="s">
        <v>30</v>
      </c>
      <c r="O48" s="16">
        <v>12950</v>
      </c>
      <c r="P48" s="17">
        <v>30</v>
      </c>
    </row>
    <row r="49" spans="3:16" x14ac:dyDescent="0.3">
      <c r="C49" t="s">
        <v>25</v>
      </c>
      <c r="D49" t="s">
        <v>33</v>
      </c>
      <c r="E49" t="s">
        <v>52</v>
      </c>
      <c r="F49" s="5">
        <v>1134</v>
      </c>
      <c r="G49" s="6">
        <v>282</v>
      </c>
      <c r="L49" s="18" t="s">
        <v>7</v>
      </c>
      <c r="M49" s="19" t="s">
        <v>13</v>
      </c>
      <c r="N49" s="19" t="s">
        <v>14</v>
      </c>
      <c r="O49" s="20">
        <v>12348</v>
      </c>
      <c r="P49" s="21">
        <v>234</v>
      </c>
    </row>
    <row r="50" spans="3:16" x14ac:dyDescent="0.3">
      <c r="C50" t="s">
        <v>54</v>
      </c>
      <c r="D50" t="s">
        <v>26</v>
      </c>
      <c r="E50" t="s">
        <v>44</v>
      </c>
      <c r="F50" s="5">
        <v>4858</v>
      </c>
      <c r="G50" s="6">
        <v>279</v>
      </c>
      <c r="L50" s="14" t="s">
        <v>45</v>
      </c>
      <c r="M50" s="15" t="s">
        <v>8</v>
      </c>
      <c r="N50" s="15" t="s">
        <v>22</v>
      </c>
      <c r="O50" s="16">
        <v>11571</v>
      </c>
      <c r="P50" s="17">
        <v>138</v>
      </c>
    </row>
    <row r="51" spans="3:16" x14ac:dyDescent="0.3">
      <c r="C51" t="s">
        <v>54</v>
      </c>
      <c r="D51" t="s">
        <v>13</v>
      </c>
      <c r="E51" t="s">
        <v>22</v>
      </c>
      <c r="F51" s="5">
        <v>3808</v>
      </c>
      <c r="G51" s="6">
        <v>279</v>
      </c>
      <c r="L51" s="18" t="s">
        <v>17</v>
      </c>
      <c r="M51" s="19" t="s">
        <v>21</v>
      </c>
      <c r="N51" s="19" t="s">
        <v>52</v>
      </c>
      <c r="O51" s="20">
        <v>11522</v>
      </c>
      <c r="P51" s="21">
        <v>204</v>
      </c>
    </row>
    <row r="52" spans="3:16" x14ac:dyDescent="0.3">
      <c r="C52" t="s">
        <v>46</v>
      </c>
      <c r="D52" t="s">
        <v>49</v>
      </c>
      <c r="E52" t="s">
        <v>16</v>
      </c>
      <c r="F52" s="5">
        <v>7259</v>
      </c>
      <c r="G52" s="6">
        <v>276</v>
      </c>
      <c r="L52" s="14" t="s">
        <v>45</v>
      </c>
      <c r="M52" s="15" t="s">
        <v>21</v>
      </c>
      <c r="N52" s="15" t="s">
        <v>29</v>
      </c>
      <c r="O52" s="16">
        <v>11417</v>
      </c>
      <c r="P52" s="17">
        <v>21</v>
      </c>
    </row>
    <row r="53" spans="3:16" x14ac:dyDescent="0.3">
      <c r="C53" t="s">
        <v>46</v>
      </c>
      <c r="D53" t="s">
        <v>13</v>
      </c>
      <c r="E53" t="s">
        <v>24</v>
      </c>
      <c r="F53" s="5">
        <v>6657</v>
      </c>
      <c r="G53" s="6">
        <v>276</v>
      </c>
      <c r="L53" s="18" t="s">
        <v>20</v>
      </c>
      <c r="M53" s="19" t="s">
        <v>21</v>
      </c>
      <c r="N53" s="19" t="s">
        <v>11</v>
      </c>
      <c r="O53" s="20">
        <v>10311</v>
      </c>
      <c r="P53" s="21">
        <v>231</v>
      </c>
    </row>
    <row r="54" spans="3:16" x14ac:dyDescent="0.3">
      <c r="C54" t="s">
        <v>17</v>
      </c>
      <c r="D54" t="s">
        <v>8</v>
      </c>
      <c r="E54" t="s">
        <v>51</v>
      </c>
      <c r="F54" s="5">
        <v>1085</v>
      </c>
      <c r="G54" s="6">
        <v>273</v>
      </c>
      <c r="L54" s="14" t="s">
        <v>20</v>
      </c>
      <c r="M54" s="15" t="s">
        <v>21</v>
      </c>
      <c r="N54" s="15" t="s">
        <v>14</v>
      </c>
      <c r="O54" s="16">
        <v>10304</v>
      </c>
      <c r="P54" s="17">
        <v>84</v>
      </c>
    </row>
    <row r="55" spans="3:16" x14ac:dyDescent="0.3">
      <c r="C55" t="s">
        <v>39</v>
      </c>
      <c r="D55" t="s">
        <v>33</v>
      </c>
      <c r="E55" t="s">
        <v>22</v>
      </c>
      <c r="F55" s="5">
        <v>1778</v>
      </c>
      <c r="G55" s="6">
        <v>270</v>
      </c>
      <c r="L55" s="18" t="s">
        <v>39</v>
      </c>
      <c r="M55" s="19" t="s">
        <v>33</v>
      </c>
      <c r="N55" s="19" t="s">
        <v>9</v>
      </c>
      <c r="O55" s="20">
        <v>10129</v>
      </c>
      <c r="P55" s="21">
        <v>312</v>
      </c>
    </row>
    <row r="56" spans="3:16" x14ac:dyDescent="0.3">
      <c r="C56" t="s">
        <v>25</v>
      </c>
      <c r="D56" t="s">
        <v>13</v>
      </c>
      <c r="E56" t="s">
        <v>41</v>
      </c>
      <c r="F56" s="5">
        <v>1071</v>
      </c>
      <c r="G56" s="6">
        <v>270</v>
      </c>
      <c r="L56" s="14" t="s">
        <v>25</v>
      </c>
      <c r="M56" s="15" t="s">
        <v>21</v>
      </c>
      <c r="N56" s="15" t="s">
        <v>18</v>
      </c>
      <c r="O56" s="16">
        <v>10073</v>
      </c>
      <c r="P56" s="17">
        <v>120</v>
      </c>
    </row>
    <row r="57" spans="3:16" x14ac:dyDescent="0.3">
      <c r="C57" t="s">
        <v>54</v>
      </c>
      <c r="D57" t="s">
        <v>21</v>
      </c>
      <c r="E57" t="s">
        <v>47</v>
      </c>
      <c r="F57" s="5">
        <v>2317</v>
      </c>
      <c r="G57" s="6">
        <v>261</v>
      </c>
      <c r="L57" s="18" t="s">
        <v>45</v>
      </c>
      <c r="M57" s="19" t="s">
        <v>8</v>
      </c>
      <c r="N57" s="19" t="s">
        <v>32</v>
      </c>
      <c r="O57" s="20">
        <v>9926</v>
      </c>
      <c r="P57" s="21">
        <v>201</v>
      </c>
    </row>
    <row r="58" spans="3:16" x14ac:dyDescent="0.3">
      <c r="C58" t="s">
        <v>39</v>
      </c>
      <c r="D58" t="s">
        <v>33</v>
      </c>
      <c r="E58" t="s">
        <v>53</v>
      </c>
      <c r="F58" s="5">
        <v>5677</v>
      </c>
      <c r="G58" s="6">
        <v>258</v>
      </c>
      <c r="L58" s="14" t="s">
        <v>39</v>
      </c>
      <c r="M58" s="15" t="s">
        <v>8</v>
      </c>
      <c r="N58" s="15" t="s">
        <v>36</v>
      </c>
      <c r="O58" s="16">
        <v>9835</v>
      </c>
      <c r="P58" s="17">
        <v>207</v>
      </c>
    </row>
    <row r="59" spans="3:16" x14ac:dyDescent="0.3">
      <c r="C59" t="s">
        <v>46</v>
      </c>
      <c r="D59" t="s">
        <v>13</v>
      </c>
      <c r="E59" t="s">
        <v>16</v>
      </c>
      <c r="F59" s="5">
        <v>2415</v>
      </c>
      <c r="G59" s="6">
        <v>255</v>
      </c>
      <c r="L59" s="18" t="s">
        <v>7</v>
      </c>
      <c r="M59" s="19" t="s">
        <v>21</v>
      </c>
      <c r="N59" s="19" t="s">
        <v>30</v>
      </c>
      <c r="O59" s="20">
        <v>9772</v>
      </c>
      <c r="P59" s="21">
        <v>90</v>
      </c>
    </row>
    <row r="60" spans="3:16" x14ac:dyDescent="0.3">
      <c r="C60" t="s">
        <v>39</v>
      </c>
      <c r="D60" t="s">
        <v>13</v>
      </c>
      <c r="E60" t="s">
        <v>9</v>
      </c>
      <c r="F60" s="5">
        <v>6755</v>
      </c>
      <c r="G60" s="6">
        <v>252</v>
      </c>
      <c r="L60" s="14" t="s">
        <v>12</v>
      </c>
      <c r="M60" s="15" t="s">
        <v>8</v>
      </c>
      <c r="N60" s="15" t="s">
        <v>24</v>
      </c>
      <c r="O60" s="16">
        <v>9709</v>
      </c>
      <c r="P60" s="17">
        <v>30</v>
      </c>
    </row>
    <row r="61" spans="3:16" x14ac:dyDescent="0.3">
      <c r="C61" t="s">
        <v>39</v>
      </c>
      <c r="D61" t="s">
        <v>21</v>
      </c>
      <c r="E61" t="s">
        <v>51</v>
      </c>
      <c r="F61" s="5">
        <v>5551</v>
      </c>
      <c r="G61" s="6">
        <v>252</v>
      </c>
      <c r="L61" s="18" t="s">
        <v>12</v>
      </c>
      <c r="M61" s="19" t="s">
        <v>26</v>
      </c>
      <c r="N61" s="19" t="s">
        <v>22</v>
      </c>
      <c r="O61" s="20">
        <v>9660</v>
      </c>
      <c r="P61" s="21">
        <v>27</v>
      </c>
    </row>
    <row r="62" spans="3:16" x14ac:dyDescent="0.3">
      <c r="C62" t="s">
        <v>42</v>
      </c>
      <c r="D62" t="s">
        <v>26</v>
      </c>
      <c r="E62" t="s">
        <v>22</v>
      </c>
      <c r="F62" s="5">
        <v>385</v>
      </c>
      <c r="G62" s="6">
        <v>249</v>
      </c>
      <c r="L62" s="14" t="s">
        <v>20</v>
      </c>
      <c r="M62" s="15" t="s">
        <v>21</v>
      </c>
      <c r="N62" s="15" t="s">
        <v>22</v>
      </c>
      <c r="O62" s="16">
        <v>9632</v>
      </c>
      <c r="P62" s="17">
        <v>288</v>
      </c>
    </row>
    <row r="63" spans="3:16" x14ac:dyDescent="0.3">
      <c r="C63" t="s">
        <v>42</v>
      </c>
      <c r="D63" t="s">
        <v>13</v>
      </c>
      <c r="E63" t="s">
        <v>34</v>
      </c>
      <c r="F63" s="5">
        <v>4753</v>
      </c>
      <c r="G63" s="6">
        <v>246</v>
      </c>
      <c r="L63" s="18" t="s">
        <v>17</v>
      </c>
      <c r="M63" s="19" t="s">
        <v>33</v>
      </c>
      <c r="N63" s="19" t="s">
        <v>30</v>
      </c>
      <c r="O63" s="20">
        <v>9506</v>
      </c>
      <c r="P63" s="21">
        <v>87</v>
      </c>
    </row>
    <row r="64" spans="3:16" x14ac:dyDescent="0.3">
      <c r="C64" t="s">
        <v>39</v>
      </c>
      <c r="D64" t="s">
        <v>26</v>
      </c>
      <c r="E64" t="s">
        <v>32</v>
      </c>
      <c r="F64" s="5">
        <v>4438</v>
      </c>
      <c r="G64" s="6">
        <v>246</v>
      </c>
      <c r="L64" s="14" t="s">
        <v>45</v>
      </c>
      <c r="M64" s="15" t="s">
        <v>26</v>
      </c>
      <c r="N64" s="15" t="s">
        <v>41</v>
      </c>
      <c r="O64" s="16">
        <v>9443</v>
      </c>
      <c r="P64" s="17">
        <v>162</v>
      </c>
    </row>
    <row r="65" spans="3:22" x14ac:dyDescent="0.3">
      <c r="C65" t="s">
        <v>45</v>
      </c>
      <c r="D65" t="s">
        <v>21</v>
      </c>
      <c r="E65" t="s">
        <v>34</v>
      </c>
      <c r="F65" s="5">
        <v>3094</v>
      </c>
      <c r="G65" s="6">
        <v>246</v>
      </c>
    </row>
    <row r="66" spans="3:22" ht="18" x14ac:dyDescent="0.35">
      <c r="C66" t="s">
        <v>17</v>
      </c>
      <c r="D66" t="s">
        <v>8</v>
      </c>
      <c r="E66" t="s">
        <v>50</v>
      </c>
      <c r="F66" s="5">
        <v>2856</v>
      </c>
      <c r="G66" s="6">
        <v>246</v>
      </c>
      <c r="L66" s="31" t="s">
        <v>76</v>
      </c>
      <c r="M66" s="32"/>
      <c r="N66" s="32"/>
      <c r="O66" s="32"/>
      <c r="P66" s="32"/>
      <c r="Q66" s="32"/>
      <c r="R66" s="32"/>
    </row>
    <row r="67" spans="3:22" x14ac:dyDescent="0.3">
      <c r="C67" t="s">
        <v>17</v>
      </c>
      <c r="D67" t="s">
        <v>13</v>
      </c>
      <c r="E67" t="s">
        <v>24</v>
      </c>
      <c r="F67" s="5">
        <v>7833</v>
      </c>
      <c r="G67" s="6">
        <v>243</v>
      </c>
    </row>
    <row r="68" spans="3:22" x14ac:dyDescent="0.3">
      <c r="C68" t="s">
        <v>39</v>
      </c>
      <c r="D68" t="s">
        <v>13</v>
      </c>
      <c r="E68" t="s">
        <v>38</v>
      </c>
      <c r="F68" s="5">
        <v>4585</v>
      </c>
      <c r="G68" s="6">
        <v>240</v>
      </c>
      <c r="L68" s="18" t="s">
        <v>7</v>
      </c>
      <c r="M68" s="19" t="s">
        <v>13</v>
      </c>
      <c r="N68" s="19" t="s">
        <v>36</v>
      </c>
      <c r="O68" s="20">
        <v>6853</v>
      </c>
      <c r="P68" s="21">
        <v>372</v>
      </c>
    </row>
    <row r="69" spans="3:22" x14ac:dyDescent="0.3">
      <c r="C69" t="s">
        <v>20</v>
      </c>
      <c r="D69" t="s">
        <v>8</v>
      </c>
      <c r="E69" t="s">
        <v>9</v>
      </c>
      <c r="F69" s="5">
        <v>1526</v>
      </c>
      <c r="G69" s="6">
        <v>240</v>
      </c>
      <c r="L69" s="14" t="s">
        <v>39</v>
      </c>
      <c r="M69" s="15" t="s">
        <v>49</v>
      </c>
      <c r="N69" s="15" t="s">
        <v>16</v>
      </c>
      <c r="O69" s="16">
        <v>1932</v>
      </c>
      <c r="P69" s="17">
        <v>369</v>
      </c>
    </row>
    <row r="70" spans="3:22" x14ac:dyDescent="0.3">
      <c r="C70" t="s">
        <v>42</v>
      </c>
      <c r="D70" t="s">
        <v>49</v>
      </c>
      <c r="E70" t="s">
        <v>36</v>
      </c>
      <c r="F70" s="5">
        <v>6279</v>
      </c>
      <c r="G70" s="6">
        <v>237</v>
      </c>
      <c r="L70" s="18" t="s">
        <v>25</v>
      </c>
      <c r="M70" s="19" t="s">
        <v>49</v>
      </c>
      <c r="N70" s="19" t="s">
        <v>9</v>
      </c>
      <c r="O70" s="20">
        <v>3402</v>
      </c>
      <c r="P70" s="21">
        <v>366</v>
      </c>
      <c r="V70" s="33"/>
    </row>
    <row r="71" spans="3:22" x14ac:dyDescent="0.3">
      <c r="C71" t="s">
        <v>7</v>
      </c>
      <c r="D71" t="s">
        <v>13</v>
      </c>
      <c r="E71" t="s">
        <v>14</v>
      </c>
      <c r="F71" s="5">
        <v>12348</v>
      </c>
      <c r="G71" s="6">
        <v>234</v>
      </c>
      <c r="L71" s="14" t="s">
        <v>46</v>
      </c>
      <c r="M71" s="15" t="s">
        <v>8</v>
      </c>
      <c r="N71" s="15" t="s">
        <v>18</v>
      </c>
      <c r="O71" s="16">
        <v>938</v>
      </c>
      <c r="P71" s="17">
        <v>366</v>
      </c>
    </row>
    <row r="72" spans="3:22" x14ac:dyDescent="0.3">
      <c r="C72" t="s">
        <v>46</v>
      </c>
      <c r="D72" t="s">
        <v>13</v>
      </c>
      <c r="E72" t="s">
        <v>27</v>
      </c>
      <c r="F72" s="5">
        <v>2464</v>
      </c>
      <c r="G72" s="6">
        <v>234</v>
      </c>
      <c r="L72" s="18" t="s">
        <v>12</v>
      </c>
      <c r="M72" s="19" t="s">
        <v>13</v>
      </c>
      <c r="N72" s="19" t="s">
        <v>41</v>
      </c>
      <c r="O72" s="20">
        <v>2702</v>
      </c>
      <c r="P72" s="21">
        <v>363</v>
      </c>
    </row>
    <row r="73" spans="3:22" x14ac:dyDescent="0.3">
      <c r="C73" t="s">
        <v>12</v>
      </c>
      <c r="D73" t="s">
        <v>33</v>
      </c>
      <c r="E73" t="s">
        <v>47</v>
      </c>
      <c r="F73" s="5">
        <v>1701</v>
      </c>
      <c r="G73" s="6">
        <v>234</v>
      </c>
      <c r="L73" s="14" t="s">
        <v>42</v>
      </c>
      <c r="M73" s="15" t="s">
        <v>13</v>
      </c>
      <c r="N73" s="15" t="s">
        <v>51</v>
      </c>
      <c r="O73" s="16">
        <v>4480</v>
      </c>
      <c r="P73" s="17">
        <v>357</v>
      </c>
    </row>
    <row r="74" spans="3:22" x14ac:dyDescent="0.3">
      <c r="C74" t="s">
        <v>20</v>
      </c>
      <c r="D74" t="s">
        <v>21</v>
      </c>
      <c r="E74" t="s">
        <v>11</v>
      </c>
      <c r="F74" s="5">
        <v>10311</v>
      </c>
      <c r="G74" s="6">
        <v>231</v>
      </c>
      <c r="L74" s="18" t="s">
        <v>45</v>
      </c>
      <c r="M74" s="19" t="s">
        <v>33</v>
      </c>
      <c r="N74" s="19" t="s">
        <v>34</v>
      </c>
      <c r="O74" s="20">
        <v>4326</v>
      </c>
      <c r="P74" s="21">
        <v>348</v>
      </c>
    </row>
    <row r="75" spans="3:22" x14ac:dyDescent="0.3">
      <c r="C75" t="s">
        <v>20</v>
      </c>
      <c r="D75" t="s">
        <v>8</v>
      </c>
      <c r="E75" t="s">
        <v>24</v>
      </c>
      <c r="F75" s="5">
        <v>714</v>
      </c>
      <c r="G75" s="6">
        <v>231</v>
      </c>
      <c r="L75" s="14" t="s">
        <v>42</v>
      </c>
      <c r="M75" s="15" t="s">
        <v>21</v>
      </c>
      <c r="N75" s="15" t="s">
        <v>32</v>
      </c>
      <c r="O75" s="16">
        <v>3339</v>
      </c>
      <c r="P75" s="17">
        <v>348</v>
      </c>
    </row>
    <row r="76" spans="3:22" x14ac:dyDescent="0.3">
      <c r="C76" t="s">
        <v>54</v>
      </c>
      <c r="D76" t="s">
        <v>13</v>
      </c>
      <c r="E76" t="s">
        <v>44</v>
      </c>
      <c r="F76" s="5">
        <v>567</v>
      </c>
      <c r="G76" s="6">
        <v>228</v>
      </c>
      <c r="L76" s="18" t="s">
        <v>54</v>
      </c>
      <c r="M76" s="19" t="s">
        <v>21</v>
      </c>
      <c r="N76" s="19" t="s">
        <v>51</v>
      </c>
      <c r="O76" s="20">
        <v>2471</v>
      </c>
      <c r="P76" s="21">
        <v>342</v>
      </c>
    </row>
    <row r="77" spans="3:22" x14ac:dyDescent="0.3">
      <c r="C77" t="s">
        <v>39</v>
      </c>
      <c r="D77" t="s">
        <v>8</v>
      </c>
      <c r="E77" t="s">
        <v>16</v>
      </c>
      <c r="F77" s="5">
        <v>6608</v>
      </c>
      <c r="G77" s="6">
        <v>225</v>
      </c>
      <c r="L77" s="14" t="s">
        <v>42</v>
      </c>
      <c r="M77" s="15" t="s">
        <v>49</v>
      </c>
      <c r="N77" s="15" t="s">
        <v>41</v>
      </c>
      <c r="O77" s="16">
        <v>15610</v>
      </c>
      <c r="P77" s="17">
        <v>339</v>
      </c>
    </row>
    <row r="78" spans="3:22" x14ac:dyDescent="0.3">
      <c r="C78" t="s">
        <v>7</v>
      </c>
      <c r="D78" t="s">
        <v>26</v>
      </c>
      <c r="E78" t="s">
        <v>53</v>
      </c>
      <c r="F78" s="5">
        <v>3101</v>
      </c>
      <c r="G78" s="6">
        <v>225</v>
      </c>
      <c r="L78" s="18" t="s">
        <v>39</v>
      </c>
      <c r="M78" s="19" t="s">
        <v>8</v>
      </c>
      <c r="N78" s="19" t="s">
        <v>29</v>
      </c>
      <c r="O78" s="20">
        <v>4487</v>
      </c>
      <c r="P78" s="21">
        <v>333</v>
      </c>
    </row>
    <row r="79" spans="3:22" x14ac:dyDescent="0.3">
      <c r="C79" t="s">
        <v>20</v>
      </c>
      <c r="D79" t="s">
        <v>49</v>
      </c>
      <c r="E79" t="s">
        <v>29</v>
      </c>
      <c r="F79" s="5">
        <v>1274</v>
      </c>
      <c r="G79" s="6">
        <v>225</v>
      </c>
      <c r="L79" s="14" t="s">
        <v>46</v>
      </c>
      <c r="M79" s="15" t="s">
        <v>8</v>
      </c>
      <c r="N79" s="15" t="s">
        <v>53</v>
      </c>
      <c r="O79" s="16">
        <v>7308</v>
      </c>
      <c r="P79" s="17">
        <v>327</v>
      </c>
    </row>
    <row r="80" spans="3:22" x14ac:dyDescent="0.3">
      <c r="C80" t="s">
        <v>12</v>
      </c>
      <c r="D80" t="s">
        <v>49</v>
      </c>
      <c r="E80" t="s">
        <v>29</v>
      </c>
      <c r="F80" s="5">
        <v>2009</v>
      </c>
      <c r="G80" s="6">
        <v>219</v>
      </c>
      <c r="L80" s="18" t="s">
        <v>46</v>
      </c>
      <c r="M80" s="19" t="s">
        <v>8</v>
      </c>
      <c r="N80" s="19" t="s">
        <v>51</v>
      </c>
      <c r="O80" s="20">
        <v>4592</v>
      </c>
      <c r="P80" s="21">
        <v>324</v>
      </c>
    </row>
    <row r="81" spans="3:16" x14ac:dyDescent="0.3">
      <c r="C81" t="s">
        <v>20</v>
      </c>
      <c r="D81" t="s">
        <v>13</v>
      </c>
      <c r="E81" t="s">
        <v>53</v>
      </c>
      <c r="F81" s="5">
        <v>7455</v>
      </c>
      <c r="G81" s="6">
        <v>216</v>
      </c>
      <c r="L81" s="14" t="s">
        <v>39</v>
      </c>
      <c r="M81" s="15" t="s">
        <v>33</v>
      </c>
      <c r="N81" s="15" t="s">
        <v>9</v>
      </c>
      <c r="O81" s="16">
        <v>10129</v>
      </c>
      <c r="P81" s="17">
        <v>312</v>
      </c>
    </row>
    <row r="82" spans="3:16" x14ac:dyDescent="0.3">
      <c r="C82" t="s">
        <v>45</v>
      </c>
      <c r="D82" t="s">
        <v>26</v>
      </c>
      <c r="E82" t="s">
        <v>44</v>
      </c>
      <c r="F82" s="5">
        <v>7651</v>
      </c>
      <c r="G82" s="6">
        <v>213</v>
      </c>
      <c r="L82" s="18" t="s">
        <v>46</v>
      </c>
      <c r="M82" s="19" t="s">
        <v>49</v>
      </c>
      <c r="N82" s="19" t="s">
        <v>53</v>
      </c>
      <c r="O82" s="20">
        <v>3689</v>
      </c>
      <c r="P82" s="21">
        <v>312</v>
      </c>
    </row>
    <row r="83" spans="3:16" x14ac:dyDescent="0.3">
      <c r="C83" t="s">
        <v>12</v>
      </c>
      <c r="D83" t="s">
        <v>33</v>
      </c>
      <c r="E83" t="s">
        <v>14</v>
      </c>
      <c r="F83" s="5">
        <v>3752</v>
      </c>
      <c r="G83" s="6">
        <v>213</v>
      </c>
    </row>
    <row r="84" spans="3:16" x14ac:dyDescent="0.3">
      <c r="C84" t="s">
        <v>12</v>
      </c>
      <c r="D84" t="s">
        <v>26</v>
      </c>
      <c r="E84" t="s">
        <v>34</v>
      </c>
      <c r="F84" s="5">
        <v>8890</v>
      </c>
      <c r="G84" s="6">
        <v>210</v>
      </c>
    </row>
    <row r="85" spans="3:16" x14ac:dyDescent="0.3">
      <c r="C85" t="s">
        <v>12</v>
      </c>
      <c r="D85" t="s">
        <v>13</v>
      </c>
      <c r="E85" t="s">
        <v>36</v>
      </c>
      <c r="F85" s="5">
        <v>5012</v>
      </c>
      <c r="G85" s="6">
        <v>210</v>
      </c>
    </row>
    <row r="86" spans="3:16" x14ac:dyDescent="0.3">
      <c r="C86" t="s">
        <v>39</v>
      </c>
      <c r="D86" t="s">
        <v>8</v>
      </c>
      <c r="E86" t="s">
        <v>36</v>
      </c>
      <c r="F86" s="5">
        <v>9835</v>
      </c>
      <c r="G86" s="6">
        <v>207</v>
      </c>
    </row>
    <row r="87" spans="3:16" x14ac:dyDescent="0.3">
      <c r="C87" t="s">
        <v>25</v>
      </c>
      <c r="D87" t="s">
        <v>49</v>
      </c>
      <c r="E87" t="s">
        <v>52</v>
      </c>
      <c r="F87" s="5">
        <v>4242</v>
      </c>
      <c r="G87" s="6">
        <v>207</v>
      </c>
    </row>
    <row r="88" spans="3:16" x14ac:dyDescent="0.3">
      <c r="C88" t="s">
        <v>17</v>
      </c>
      <c r="D88" t="s">
        <v>8</v>
      </c>
      <c r="E88" t="s">
        <v>18</v>
      </c>
      <c r="F88" s="5">
        <v>259</v>
      </c>
      <c r="G88" s="6">
        <v>207</v>
      </c>
    </row>
    <row r="89" spans="3:16" x14ac:dyDescent="0.3">
      <c r="C89" t="s">
        <v>17</v>
      </c>
      <c r="D89" t="s">
        <v>21</v>
      </c>
      <c r="E89" t="s">
        <v>52</v>
      </c>
      <c r="F89" s="5">
        <v>11522</v>
      </c>
      <c r="G89" s="6">
        <v>204</v>
      </c>
    </row>
    <row r="90" spans="3:16" x14ac:dyDescent="0.3">
      <c r="C90" t="s">
        <v>54</v>
      </c>
      <c r="D90" t="s">
        <v>49</v>
      </c>
      <c r="E90" t="s">
        <v>38</v>
      </c>
      <c r="F90" s="5">
        <v>5355</v>
      </c>
      <c r="G90" s="6">
        <v>204</v>
      </c>
    </row>
    <row r="91" spans="3:16" x14ac:dyDescent="0.3">
      <c r="C91" t="s">
        <v>17</v>
      </c>
      <c r="D91" t="s">
        <v>26</v>
      </c>
      <c r="E91" t="s">
        <v>22</v>
      </c>
      <c r="F91" s="5">
        <v>2639</v>
      </c>
      <c r="G91" s="6">
        <v>204</v>
      </c>
    </row>
    <row r="92" spans="3:16" x14ac:dyDescent="0.3">
      <c r="C92" t="s">
        <v>12</v>
      </c>
      <c r="D92" t="s">
        <v>8</v>
      </c>
      <c r="E92" t="s">
        <v>38</v>
      </c>
      <c r="F92" s="5">
        <v>1771</v>
      </c>
      <c r="G92" s="6">
        <v>204</v>
      </c>
    </row>
    <row r="93" spans="3:16" x14ac:dyDescent="0.3">
      <c r="C93" t="s">
        <v>20</v>
      </c>
      <c r="D93" t="s">
        <v>21</v>
      </c>
      <c r="E93" t="s">
        <v>50</v>
      </c>
      <c r="F93" s="5">
        <v>98</v>
      </c>
      <c r="G93" s="6">
        <v>204</v>
      </c>
    </row>
    <row r="94" spans="3:16" x14ac:dyDescent="0.3">
      <c r="C94" t="s">
        <v>42</v>
      </c>
      <c r="D94" t="s">
        <v>13</v>
      </c>
      <c r="E94" t="s">
        <v>24</v>
      </c>
      <c r="F94" s="5">
        <v>13391</v>
      </c>
      <c r="G94" s="6">
        <v>201</v>
      </c>
    </row>
    <row r="95" spans="3:16" x14ac:dyDescent="0.3">
      <c r="C95" t="s">
        <v>45</v>
      </c>
      <c r="D95" t="s">
        <v>8</v>
      </c>
      <c r="E95" t="s">
        <v>32</v>
      </c>
      <c r="F95" s="5">
        <v>9926</v>
      </c>
      <c r="G95" s="6">
        <v>201</v>
      </c>
    </row>
    <row r="96" spans="3:16" x14ac:dyDescent="0.3">
      <c r="C96" t="s">
        <v>42</v>
      </c>
      <c r="D96" t="s">
        <v>49</v>
      </c>
      <c r="E96" t="s">
        <v>24</v>
      </c>
      <c r="F96" s="5">
        <v>7280</v>
      </c>
      <c r="G96" s="6">
        <v>201</v>
      </c>
    </row>
    <row r="97" spans="3:7" x14ac:dyDescent="0.3">
      <c r="C97" t="s">
        <v>7</v>
      </c>
      <c r="D97" t="s">
        <v>21</v>
      </c>
      <c r="E97" t="s">
        <v>11</v>
      </c>
      <c r="F97" s="5">
        <v>4424</v>
      </c>
      <c r="G97" s="6">
        <v>201</v>
      </c>
    </row>
    <row r="98" spans="3:7" x14ac:dyDescent="0.3">
      <c r="C98" t="s">
        <v>39</v>
      </c>
      <c r="D98" t="s">
        <v>26</v>
      </c>
      <c r="E98" t="s">
        <v>52</v>
      </c>
      <c r="F98" s="5">
        <v>966</v>
      </c>
      <c r="G98" s="6">
        <v>198</v>
      </c>
    </row>
    <row r="99" spans="3:7" x14ac:dyDescent="0.3">
      <c r="C99" t="s">
        <v>54</v>
      </c>
      <c r="D99" t="s">
        <v>13</v>
      </c>
      <c r="E99" t="s">
        <v>41</v>
      </c>
      <c r="F99" s="5">
        <v>1974</v>
      </c>
      <c r="G99" s="6">
        <v>195</v>
      </c>
    </row>
    <row r="100" spans="3:7" x14ac:dyDescent="0.3">
      <c r="C100" t="s">
        <v>12</v>
      </c>
      <c r="D100" t="s">
        <v>8</v>
      </c>
      <c r="E100" t="s">
        <v>36</v>
      </c>
      <c r="F100" s="5">
        <v>1890</v>
      </c>
      <c r="G100" s="6">
        <v>195</v>
      </c>
    </row>
    <row r="101" spans="3:7" x14ac:dyDescent="0.3">
      <c r="C101" t="s">
        <v>42</v>
      </c>
      <c r="D101" t="s">
        <v>49</v>
      </c>
      <c r="E101" t="s">
        <v>38</v>
      </c>
      <c r="F101" s="5">
        <v>861</v>
      </c>
      <c r="G101" s="6">
        <v>195</v>
      </c>
    </row>
    <row r="102" spans="3:7" x14ac:dyDescent="0.3">
      <c r="C102" t="s">
        <v>20</v>
      </c>
      <c r="D102" t="s">
        <v>21</v>
      </c>
      <c r="E102" t="s">
        <v>38</v>
      </c>
      <c r="F102" s="5">
        <v>1925</v>
      </c>
      <c r="G102" s="6">
        <v>192</v>
      </c>
    </row>
    <row r="103" spans="3:7" x14ac:dyDescent="0.3">
      <c r="C103" t="s">
        <v>39</v>
      </c>
      <c r="D103" t="s">
        <v>49</v>
      </c>
      <c r="E103" t="s">
        <v>48</v>
      </c>
      <c r="F103" s="5">
        <v>8862</v>
      </c>
      <c r="G103" s="6">
        <v>189</v>
      </c>
    </row>
    <row r="104" spans="3:7" x14ac:dyDescent="0.3">
      <c r="C104" t="s">
        <v>25</v>
      </c>
      <c r="D104" t="s">
        <v>8</v>
      </c>
      <c r="E104" t="s">
        <v>47</v>
      </c>
      <c r="F104" s="5">
        <v>4949</v>
      </c>
      <c r="G104" s="6">
        <v>189</v>
      </c>
    </row>
    <row r="105" spans="3:7" x14ac:dyDescent="0.3">
      <c r="C105" t="s">
        <v>17</v>
      </c>
      <c r="D105" t="s">
        <v>21</v>
      </c>
      <c r="E105" t="s">
        <v>14</v>
      </c>
      <c r="F105" s="5">
        <v>2954</v>
      </c>
      <c r="G105" s="6">
        <v>189</v>
      </c>
    </row>
    <row r="106" spans="3:7" x14ac:dyDescent="0.3">
      <c r="C106" t="s">
        <v>17</v>
      </c>
      <c r="D106" t="s">
        <v>49</v>
      </c>
      <c r="E106" t="s">
        <v>29</v>
      </c>
      <c r="F106" s="5">
        <v>938</v>
      </c>
      <c r="G106" s="6">
        <v>189</v>
      </c>
    </row>
    <row r="107" spans="3:7" x14ac:dyDescent="0.3">
      <c r="C107" t="s">
        <v>20</v>
      </c>
      <c r="D107" t="s">
        <v>13</v>
      </c>
      <c r="E107" t="s">
        <v>24</v>
      </c>
      <c r="F107" s="5">
        <v>2114</v>
      </c>
      <c r="G107" s="6">
        <v>186</v>
      </c>
    </row>
    <row r="108" spans="3:7" x14ac:dyDescent="0.3">
      <c r="C108" t="s">
        <v>12</v>
      </c>
      <c r="D108" t="s">
        <v>26</v>
      </c>
      <c r="E108" t="s">
        <v>9</v>
      </c>
      <c r="F108" s="5">
        <v>7021</v>
      </c>
      <c r="G108" s="6">
        <v>183</v>
      </c>
    </row>
    <row r="109" spans="3:7" x14ac:dyDescent="0.3">
      <c r="C109" t="s">
        <v>45</v>
      </c>
      <c r="D109" t="s">
        <v>33</v>
      </c>
      <c r="E109" t="s">
        <v>53</v>
      </c>
      <c r="F109" s="5">
        <v>6580</v>
      </c>
      <c r="G109" s="6">
        <v>183</v>
      </c>
    </row>
    <row r="110" spans="3:7" x14ac:dyDescent="0.3">
      <c r="C110" t="s">
        <v>25</v>
      </c>
      <c r="D110" t="s">
        <v>13</v>
      </c>
      <c r="E110" t="s">
        <v>52</v>
      </c>
      <c r="F110" s="5">
        <v>3864</v>
      </c>
      <c r="G110" s="6">
        <v>177</v>
      </c>
    </row>
    <row r="111" spans="3:7" x14ac:dyDescent="0.3">
      <c r="C111" t="s">
        <v>39</v>
      </c>
      <c r="D111" t="s">
        <v>21</v>
      </c>
      <c r="E111" t="s">
        <v>22</v>
      </c>
      <c r="F111" s="5">
        <v>2646</v>
      </c>
      <c r="G111" s="6">
        <v>177</v>
      </c>
    </row>
    <row r="112" spans="3:7" x14ac:dyDescent="0.3">
      <c r="C112" t="s">
        <v>20</v>
      </c>
      <c r="D112" t="s">
        <v>8</v>
      </c>
      <c r="E112" t="s">
        <v>50</v>
      </c>
      <c r="F112" s="5">
        <v>2324</v>
      </c>
      <c r="G112" s="6">
        <v>177</v>
      </c>
    </row>
    <row r="113" spans="3:7" x14ac:dyDescent="0.3">
      <c r="C113" t="s">
        <v>20</v>
      </c>
      <c r="D113" t="s">
        <v>49</v>
      </c>
      <c r="E113" t="s">
        <v>30</v>
      </c>
      <c r="F113" s="5">
        <v>7847</v>
      </c>
      <c r="G113" s="6">
        <v>174</v>
      </c>
    </row>
    <row r="114" spans="3:7" x14ac:dyDescent="0.3">
      <c r="C114" t="s">
        <v>20</v>
      </c>
      <c r="D114" t="s">
        <v>21</v>
      </c>
      <c r="E114" t="s">
        <v>9</v>
      </c>
      <c r="F114" s="5">
        <v>6118</v>
      </c>
      <c r="G114" s="6">
        <v>174</v>
      </c>
    </row>
    <row r="115" spans="3:7" x14ac:dyDescent="0.3">
      <c r="C115" t="s">
        <v>7</v>
      </c>
      <c r="D115" t="s">
        <v>13</v>
      </c>
      <c r="E115" t="s">
        <v>29</v>
      </c>
      <c r="F115" s="5">
        <v>4725</v>
      </c>
      <c r="G115" s="6">
        <v>174</v>
      </c>
    </row>
    <row r="116" spans="3:7" x14ac:dyDescent="0.3">
      <c r="C116" t="s">
        <v>17</v>
      </c>
      <c r="D116" t="s">
        <v>49</v>
      </c>
      <c r="E116" t="s">
        <v>32</v>
      </c>
      <c r="F116" s="5">
        <v>707</v>
      </c>
      <c r="G116" s="6">
        <v>174</v>
      </c>
    </row>
    <row r="117" spans="3:7" x14ac:dyDescent="0.3">
      <c r="C117" t="s">
        <v>46</v>
      </c>
      <c r="D117" t="s">
        <v>26</v>
      </c>
      <c r="E117" t="s">
        <v>50</v>
      </c>
      <c r="F117" s="5">
        <v>4956</v>
      </c>
      <c r="G117" s="6">
        <v>171</v>
      </c>
    </row>
    <row r="118" spans="3:7" x14ac:dyDescent="0.3">
      <c r="C118" t="s">
        <v>42</v>
      </c>
      <c r="D118" t="s">
        <v>26</v>
      </c>
      <c r="E118" t="s">
        <v>48</v>
      </c>
      <c r="F118" s="5">
        <v>4018</v>
      </c>
      <c r="G118" s="6">
        <v>171</v>
      </c>
    </row>
    <row r="119" spans="3:7" x14ac:dyDescent="0.3">
      <c r="C119" t="s">
        <v>42</v>
      </c>
      <c r="D119" t="s">
        <v>33</v>
      </c>
      <c r="E119" t="s">
        <v>38</v>
      </c>
      <c r="F119" s="5">
        <v>5474</v>
      </c>
      <c r="G119" s="6">
        <v>168</v>
      </c>
    </row>
    <row r="120" spans="3:7" x14ac:dyDescent="0.3">
      <c r="C120" t="s">
        <v>12</v>
      </c>
      <c r="D120" t="s">
        <v>13</v>
      </c>
      <c r="E120" t="s">
        <v>51</v>
      </c>
      <c r="F120" s="5">
        <v>2023</v>
      </c>
      <c r="G120" s="6">
        <v>168</v>
      </c>
    </row>
    <row r="121" spans="3:7" x14ac:dyDescent="0.3">
      <c r="C121" t="s">
        <v>46</v>
      </c>
      <c r="D121" t="s">
        <v>26</v>
      </c>
      <c r="E121" t="s">
        <v>29</v>
      </c>
      <c r="F121" s="5">
        <v>21</v>
      </c>
      <c r="G121" s="6">
        <v>168</v>
      </c>
    </row>
    <row r="122" spans="3:7" x14ac:dyDescent="0.3">
      <c r="C122" t="s">
        <v>46</v>
      </c>
      <c r="D122" t="s">
        <v>21</v>
      </c>
      <c r="E122" t="s">
        <v>47</v>
      </c>
      <c r="F122" s="5">
        <v>3773</v>
      </c>
      <c r="G122" s="6">
        <v>165</v>
      </c>
    </row>
    <row r="123" spans="3:7" x14ac:dyDescent="0.3">
      <c r="C123" t="s">
        <v>45</v>
      </c>
      <c r="D123" t="s">
        <v>26</v>
      </c>
      <c r="E123" t="s">
        <v>41</v>
      </c>
      <c r="F123" s="5">
        <v>9443</v>
      </c>
      <c r="G123" s="6">
        <v>162</v>
      </c>
    </row>
    <row r="124" spans="3:7" x14ac:dyDescent="0.3">
      <c r="C124" t="s">
        <v>7</v>
      </c>
      <c r="D124" t="s">
        <v>49</v>
      </c>
      <c r="E124" t="s">
        <v>38</v>
      </c>
      <c r="F124" s="5">
        <v>4018</v>
      </c>
      <c r="G124" s="6">
        <v>162</v>
      </c>
    </row>
    <row r="125" spans="3:7" x14ac:dyDescent="0.3">
      <c r="C125" t="s">
        <v>46</v>
      </c>
      <c r="D125" t="s">
        <v>21</v>
      </c>
      <c r="E125" t="s">
        <v>53</v>
      </c>
      <c r="F125" s="5">
        <v>973</v>
      </c>
      <c r="G125" s="6">
        <v>162</v>
      </c>
    </row>
    <row r="126" spans="3:7" x14ac:dyDescent="0.3">
      <c r="C126" t="s">
        <v>7</v>
      </c>
      <c r="D126" t="s">
        <v>49</v>
      </c>
      <c r="E126" t="s">
        <v>30</v>
      </c>
      <c r="F126" s="5">
        <v>3794</v>
      </c>
      <c r="G126" s="6">
        <v>159</v>
      </c>
    </row>
    <row r="127" spans="3:7" x14ac:dyDescent="0.3">
      <c r="C127" t="s">
        <v>17</v>
      </c>
      <c r="D127" t="s">
        <v>13</v>
      </c>
      <c r="E127" t="s">
        <v>50</v>
      </c>
      <c r="F127" s="5">
        <v>98</v>
      </c>
      <c r="G127" s="6">
        <v>159</v>
      </c>
    </row>
    <row r="128" spans="3:7" x14ac:dyDescent="0.3">
      <c r="C128" t="s">
        <v>7</v>
      </c>
      <c r="D128" t="s">
        <v>49</v>
      </c>
      <c r="E128" t="s">
        <v>32</v>
      </c>
      <c r="F128" s="5">
        <v>5019</v>
      </c>
      <c r="G128" s="6">
        <v>156</v>
      </c>
    </row>
    <row r="129" spans="3:7" x14ac:dyDescent="0.3">
      <c r="C129" t="s">
        <v>25</v>
      </c>
      <c r="D129" t="s">
        <v>21</v>
      </c>
      <c r="E129" t="s">
        <v>32</v>
      </c>
      <c r="F129" s="5">
        <v>4970</v>
      </c>
      <c r="G129" s="6">
        <v>156</v>
      </c>
    </row>
    <row r="130" spans="3:7" x14ac:dyDescent="0.3">
      <c r="C130" t="s">
        <v>17</v>
      </c>
      <c r="D130" t="s">
        <v>8</v>
      </c>
      <c r="E130" t="s">
        <v>27</v>
      </c>
      <c r="F130" s="5">
        <v>4305</v>
      </c>
      <c r="G130" s="6">
        <v>156</v>
      </c>
    </row>
    <row r="131" spans="3:7" x14ac:dyDescent="0.3">
      <c r="C131" t="s">
        <v>45</v>
      </c>
      <c r="D131" t="s">
        <v>33</v>
      </c>
      <c r="E131" t="s">
        <v>47</v>
      </c>
      <c r="F131" s="5">
        <v>4417</v>
      </c>
      <c r="G131" s="6">
        <v>153</v>
      </c>
    </row>
    <row r="132" spans="3:7" x14ac:dyDescent="0.3">
      <c r="C132" t="s">
        <v>17</v>
      </c>
      <c r="D132" t="s">
        <v>49</v>
      </c>
      <c r="E132" t="s">
        <v>53</v>
      </c>
      <c r="F132" s="5">
        <v>14329</v>
      </c>
      <c r="G132" s="6">
        <v>150</v>
      </c>
    </row>
    <row r="133" spans="3:7" x14ac:dyDescent="0.3">
      <c r="C133" t="s">
        <v>12</v>
      </c>
      <c r="D133" t="s">
        <v>21</v>
      </c>
      <c r="E133" t="s">
        <v>47</v>
      </c>
      <c r="F133" s="5">
        <v>5019</v>
      </c>
      <c r="G133" s="6">
        <v>150</v>
      </c>
    </row>
    <row r="134" spans="3:7" x14ac:dyDescent="0.3">
      <c r="C134" t="s">
        <v>25</v>
      </c>
      <c r="D134" t="s">
        <v>49</v>
      </c>
      <c r="E134" t="s">
        <v>32</v>
      </c>
      <c r="F134" s="5">
        <v>3759</v>
      </c>
      <c r="G134" s="6">
        <v>150</v>
      </c>
    </row>
    <row r="135" spans="3:7" x14ac:dyDescent="0.3">
      <c r="C135" t="s">
        <v>12</v>
      </c>
      <c r="D135" t="s">
        <v>8</v>
      </c>
      <c r="E135" t="s">
        <v>9</v>
      </c>
      <c r="F135" s="5">
        <v>42</v>
      </c>
      <c r="G135" s="6">
        <v>150</v>
      </c>
    </row>
    <row r="136" spans="3:7" x14ac:dyDescent="0.3">
      <c r="C136" t="s">
        <v>17</v>
      </c>
      <c r="D136" t="s">
        <v>13</v>
      </c>
      <c r="E136" t="s">
        <v>18</v>
      </c>
      <c r="F136" s="5">
        <v>959</v>
      </c>
      <c r="G136" s="6">
        <v>147</v>
      </c>
    </row>
    <row r="137" spans="3:7" x14ac:dyDescent="0.3">
      <c r="C137" t="s">
        <v>45</v>
      </c>
      <c r="D137" t="s">
        <v>26</v>
      </c>
      <c r="E137" t="s">
        <v>53</v>
      </c>
      <c r="F137" s="5">
        <v>6027</v>
      </c>
      <c r="G137" s="6">
        <v>144</v>
      </c>
    </row>
    <row r="138" spans="3:7" x14ac:dyDescent="0.3">
      <c r="C138" t="s">
        <v>46</v>
      </c>
      <c r="D138" t="s">
        <v>8</v>
      </c>
      <c r="E138" t="s">
        <v>32</v>
      </c>
      <c r="F138" s="5">
        <v>3983</v>
      </c>
      <c r="G138" s="6">
        <v>144</v>
      </c>
    </row>
    <row r="139" spans="3:7" x14ac:dyDescent="0.3">
      <c r="C139" t="s">
        <v>17</v>
      </c>
      <c r="D139" t="s">
        <v>13</v>
      </c>
      <c r="E139" t="s">
        <v>52</v>
      </c>
      <c r="F139" s="5">
        <v>2429</v>
      </c>
      <c r="G139" s="6">
        <v>144</v>
      </c>
    </row>
    <row r="140" spans="3:7" x14ac:dyDescent="0.3">
      <c r="C140" t="s">
        <v>20</v>
      </c>
      <c r="D140" t="s">
        <v>49</v>
      </c>
      <c r="E140" t="s">
        <v>36</v>
      </c>
      <c r="F140" s="5">
        <v>336</v>
      </c>
      <c r="G140" s="6">
        <v>144</v>
      </c>
    </row>
    <row r="141" spans="3:7" x14ac:dyDescent="0.3">
      <c r="C141" t="s">
        <v>54</v>
      </c>
      <c r="D141" t="s">
        <v>33</v>
      </c>
      <c r="E141" t="s">
        <v>36</v>
      </c>
      <c r="F141" s="5">
        <v>2205</v>
      </c>
      <c r="G141" s="6">
        <v>141</v>
      </c>
    </row>
    <row r="142" spans="3:7" x14ac:dyDescent="0.3">
      <c r="C142" t="s">
        <v>45</v>
      </c>
      <c r="D142" t="s">
        <v>26</v>
      </c>
      <c r="E142" t="s">
        <v>36</v>
      </c>
      <c r="F142" s="5">
        <v>1568</v>
      </c>
      <c r="G142" s="6">
        <v>141</v>
      </c>
    </row>
    <row r="143" spans="3:7" x14ac:dyDescent="0.3">
      <c r="C143" t="s">
        <v>45</v>
      </c>
      <c r="D143" t="s">
        <v>8</v>
      </c>
      <c r="E143" t="s">
        <v>22</v>
      </c>
      <c r="F143" s="5">
        <v>11571</v>
      </c>
      <c r="G143" s="6">
        <v>138</v>
      </c>
    </row>
    <row r="144" spans="3:7" x14ac:dyDescent="0.3">
      <c r="C144" t="s">
        <v>39</v>
      </c>
      <c r="D144" t="s">
        <v>49</v>
      </c>
      <c r="E144" t="s">
        <v>41</v>
      </c>
      <c r="F144" s="5">
        <v>2205</v>
      </c>
      <c r="G144" s="6">
        <v>138</v>
      </c>
    </row>
    <row r="145" spans="3:7" x14ac:dyDescent="0.3">
      <c r="C145" t="s">
        <v>7</v>
      </c>
      <c r="D145" t="s">
        <v>49</v>
      </c>
      <c r="E145" t="s">
        <v>52</v>
      </c>
      <c r="F145" s="5">
        <v>2289</v>
      </c>
      <c r="G145" s="6">
        <v>135</v>
      </c>
    </row>
    <row r="146" spans="3:7" x14ac:dyDescent="0.3">
      <c r="C146" t="s">
        <v>25</v>
      </c>
      <c r="D146" t="s">
        <v>21</v>
      </c>
      <c r="E146" t="s">
        <v>51</v>
      </c>
      <c r="F146" s="5">
        <v>1400</v>
      </c>
      <c r="G146" s="6">
        <v>135</v>
      </c>
    </row>
    <row r="147" spans="3:7" x14ac:dyDescent="0.3">
      <c r="C147" t="s">
        <v>25</v>
      </c>
      <c r="D147" t="s">
        <v>33</v>
      </c>
      <c r="E147" t="s">
        <v>30</v>
      </c>
      <c r="F147" s="5">
        <v>959</v>
      </c>
      <c r="G147" s="6">
        <v>135</v>
      </c>
    </row>
    <row r="148" spans="3:7" x14ac:dyDescent="0.3">
      <c r="C148" t="s">
        <v>7</v>
      </c>
      <c r="D148" t="s">
        <v>26</v>
      </c>
      <c r="E148" t="s">
        <v>51</v>
      </c>
      <c r="F148" s="5">
        <v>0</v>
      </c>
      <c r="G148" s="6">
        <v>135</v>
      </c>
    </row>
    <row r="149" spans="3:7" x14ac:dyDescent="0.3">
      <c r="C149" t="s">
        <v>20</v>
      </c>
      <c r="D149" t="s">
        <v>13</v>
      </c>
      <c r="E149" t="s">
        <v>52</v>
      </c>
      <c r="F149" s="5">
        <v>847</v>
      </c>
      <c r="G149" s="6">
        <v>129</v>
      </c>
    </row>
    <row r="150" spans="3:7" x14ac:dyDescent="0.3">
      <c r="C150" t="s">
        <v>54</v>
      </c>
      <c r="D150" t="s">
        <v>33</v>
      </c>
      <c r="E150" t="s">
        <v>18</v>
      </c>
      <c r="F150" s="5">
        <v>6860</v>
      </c>
      <c r="G150" s="6">
        <v>126</v>
      </c>
    </row>
    <row r="151" spans="3:7" x14ac:dyDescent="0.3">
      <c r="C151" t="s">
        <v>20</v>
      </c>
      <c r="D151" t="s">
        <v>49</v>
      </c>
      <c r="E151" t="s">
        <v>47</v>
      </c>
      <c r="F151" s="5">
        <v>4935</v>
      </c>
      <c r="G151" s="6">
        <v>126</v>
      </c>
    </row>
    <row r="152" spans="3:7" x14ac:dyDescent="0.3">
      <c r="C152" t="s">
        <v>45</v>
      </c>
      <c r="D152" t="s">
        <v>26</v>
      </c>
      <c r="E152" t="s">
        <v>30</v>
      </c>
      <c r="F152" s="5">
        <v>4018</v>
      </c>
      <c r="G152" s="6">
        <v>126</v>
      </c>
    </row>
    <row r="153" spans="3:7" x14ac:dyDescent="0.3">
      <c r="C153" t="s">
        <v>7</v>
      </c>
      <c r="D153" t="s">
        <v>13</v>
      </c>
      <c r="E153" t="s">
        <v>51</v>
      </c>
      <c r="F153" s="5">
        <v>1617</v>
      </c>
      <c r="G153" s="6">
        <v>126</v>
      </c>
    </row>
    <row r="154" spans="3:7" x14ac:dyDescent="0.3">
      <c r="C154" t="s">
        <v>12</v>
      </c>
      <c r="D154" t="s">
        <v>13</v>
      </c>
      <c r="E154" t="s">
        <v>30</v>
      </c>
      <c r="F154" s="5">
        <v>357</v>
      </c>
      <c r="G154" s="6">
        <v>126</v>
      </c>
    </row>
    <row r="155" spans="3:7" x14ac:dyDescent="0.3">
      <c r="C155" t="s">
        <v>25</v>
      </c>
      <c r="D155" t="s">
        <v>49</v>
      </c>
      <c r="E155" t="s">
        <v>14</v>
      </c>
      <c r="F155" s="5">
        <v>6734</v>
      </c>
      <c r="G155" s="6">
        <v>123</v>
      </c>
    </row>
    <row r="156" spans="3:7" x14ac:dyDescent="0.3">
      <c r="C156" t="s">
        <v>25</v>
      </c>
      <c r="D156" t="s">
        <v>13</v>
      </c>
      <c r="E156" t="s">
        <v>9</v>
      </c>
      <c r="F156" s="5">
        <v>4781</v>
      </c>
      <c r="G156" s="6">
        <v>123</v>
      </c>
    </row>
    <row r="157" spans="3:7" x14ac:dyDescent="0.3">
      <c r="C157" t="s">
        <v>20</v>
      </c>
      <c r="D157" t="s">
        <v>8</v>
      </c>
      <c r="E157" t="s">
        <v>41</v>
      </c>
      <c r="F157" s="5">
        <v>3388</v>
      </c>
      <c r="G157" s="6">
        <v>123</v>
      </c>
    </row>
    <row r="158" spans="3:7" x14ac:dyDescent="0.3">
      <c r="C158" t="s">
        <v>25</v>
      </c>
      <c r="D158" t="s">
        <v>33</v>
      </c>
      <c r="E158" t="s">
        <v>11</v>
      </c>
      <c r="F158" s="5">
        <v>2317</v>
      </c>
      <c r="G158" s="6">
        <v>123</v>
      </c>
    </row>
    <row r="159" spans="3:7" x14ac:dyDescent="0.3">
      <c r="C159" t="s">
        <v>54</v>
      </c>
      <c r="D159" t="s">
        <v>33</v>
      </c>
      <c r="E159" t="s">
        <v>11</v>
      </c>
      <c r="F159" s="5">
        <v>63</v>
      </c>
      <c r="G159" s="6">
        <v>123</v>
      </c>
    </row>
    <row r="160" spans="3:7" x14ac:dyDescent="0.3">
      <c r="C160" t="s">
        <v>25</v>
      </c>
      <c r="D160" t="s">
        <v>21</v>
      </c>
      <c r="E160" t="s">
        <v>18</v>
      </c>
      <c r="F160" s="5">
        <v>10073</v>
      </c>
      <c r="G160" s="6">
        <v>120</v>
      </c>
    </row>
    <row r="161" spans="3:7" x14ac:dyDescent="0.3">
      <c r="C161" t="s">
        <v>45</v>
      </c>
      <c r="D161" t="s">
        <v>49</v>
      </c>
      <c r="E161" t="s">
        <v>38</v>
      </c>
      <c r="F161" s="5">
        <v>7511</v>
      </c>
      <c r="G161" s="6">
        <v>120</v>
      </c>
    </row>
    <row r="162" spans="3:7" x14ac:dyDescent="0.3">
      <c r="C162" t="s">
        <v>17</v>
      </c>
      <c r="D162" t="s">
        <v>33</v>
      </c>
      <c r="E162" t="s">
        <v>29</v>
      </c>
      <c r="F162" s="5">
        <v>2646</v>
      </c>
      <c r="G162" s="6">
        <v>120</v>
      </c>
    </row>
    <row r="163" spans="3:7" x14ac:dyDescent="0.3">
      <c r="C163" t="s">
        <v>46</v>
      </c>
      <c r="D163" t="s">
        <v>49</v>
      </c>
      <c r="E163" t="s">
        <v>47</v>
      </c>
      <c r="F163" s="5">
        <v>2212</v>
      </c>
      <c r="G163" s="6">
        <v>117</v>
      </c>
    </row>
    <row r="164" spans="3:7" x14ac:dyDescent="0.3">
      <c r="C164" t="s">
        <v>39</v>
      </c>
      <c r="D164" t="s">
        <v>21</v>
      </c>
      <c r="E164" t="s">
        <v>34</v>
      </c>
      <c r="F164" s="5">
        <v>2149</v>
      </c>
      <c r="G164" s="6">
        <v>117</v>
      </c>
    </row>
    <row r="165" spans="3:7" x14ac:dyDescent="0.3">
      <c r="C165" t="s">
        <v>45</v>
      </c>
      <c r="D165" t="s">
        <v>26</v>
      </c>
      <c r="E165" t="s">
        <v>29</v>
      </c>
      <c r="F165" s="5">
        <v>2016</v>
      </c>
      <c r="G165" s="6">
        <v>117</v>
      </c>
    </row>
    <row r="166" spans="3:7" x14ac:dyDescent="0.3">
      <c r="C166" t="s">
        <v>39</v>
      </c>
      <c r="D166" t="s">
        <v>13</v>
      </c>
      <c r="E166" t="s">
        <v>48</v>
      </c>
      <c r="F166" s="5">
        <v>2793</v>
      </c>
      <c r="G166" s="6">
        <v>114</v>
      </c>
    </row>
    <row r="167" spans="3:7" x14ac:dyDescent="0.3">
      <c r="C167" t="s">
        <v>17</v>
      </c>
      <c r="D167" t="s">
        <v>21</v>
      </c>
      <c r="E167" t="s">
        <v>27</v>
      </c>
      <c r="F167" s="5">
        <v>2142</v>
      </c>
      <c r="G167" s="6">
        <v>114</v>
      </c>
    </row>
    <row r="168" spans="3:7" x14ac:dyDescent="0.3">
      <c r="C168" t="s">
        <v>7</v>
      </c>
      <c r="D168" t="s">
        <v>8</v>
      </c>
      <c r="E168" t="s">
        <v>9</v>
      </c>
      <c r="F168" s="5">
        <v>1624</v>
      </c>
      <c r="G168" s="6">
        <v>114</v>
      </c>
    </row>
    <row r="169" spans="3:7" x14ac:dyDescent="0.3">
      <c r="C169" t="s">
        <v>39</v>
      </c>
      <c r="D169" t="s">
        <v>8</v>
      </c>
      <c r="E169" t="s">
        <v>32</v>
      </c>
      <c r="F169" s="5">
        <v>4487</v>
      </c>
      <c r="G169" s="6">
        <v>111</v>
      </c>
    </row>
    <row r="170" spans="3:7" x14ac:dyDescent="0.3">
      <c r="C170" t="s">
        <v>42</v>
      </c>
      <c r="D170" t="s">
        <v>21</v>
      </c>
      <c r="E170" t="s">
        <v>9</v>
      </c>
      <c r="F170" s="5">
        <v>1526</v>
      </c>
      <c r="G170" s="6">
        <v>105</v>
      </c>
    </row>
    <row r="171" spans="3:7" x14ac:dyDescent="0.3">
      <c r="C171" t="s">
        <v>20</v>
      </c>
      <c r="D171" t="s">
        <v>8</v>
      </c>
      <c r="E171" t="s">
        <v>48</v>
      </c>
      <c r="F171" s="5">
        <v>6398</v>
      </c>
      <c r="G171" s="6">
        <v>102</v>
      </c>
    </row>
    <row r="172" spans="3:7" x14ac:dyDescent="0.3">
      <c r="C172" t="s">
        <v>7</v>
      </c>
      <c r="D172" t="s">
        <v>33</v>
      </c>
      <c r="E172" t="s">
        <v>18</v>
      </c>
      <c r="F172" s="5">
        <v>6125</v>
      </c>
      <c r="G172" s="6">
        <v>102</v>
      </c>
    </row>
    <row r="173" spans="3:7" x14ac:dyDescent="0.3">
      <c r="C173" t="s">
        <v>17</v>
      </c>
      <c r="D173" t="s">
        <v>33</v>
      </c>
      <c r="E173" t="s">
        <v>27</v>
      </c>
      <c r="F173" s="5">
        <v>3850</v>
      </c>
      <c r="G173" s="6">
        <v>102</v>
      </c>
    </row>
    <row r="174" spans="3:7" x14ac:dyDescent="0.3">
      <c r="C174" t="s">
        <v>42</v>
      </c>
      <c r="D174" t="s">
        <v>49</v>
      </c>
      <c r="E174" t="s">
        <v>51</v>
      </c>
      <c r="F174" s="5">
        <v>2891</v>
      </c>
      <c r="G174" s="6">
        <v>102</v>
      </c>
    </row>
    <row r="175" spans="3:7" x14ac:dyDescent="0.3">
      <c r="C175" t="s">
        <v>46</v>
      </c>
      <c r="D175" t="s">
        <v>26</v>
      </c>
      <c r="E175" t="s">
        <v>53</v>
      </c>
      <c r="F175" s="5">
        <v>1652</v>
      </c>
      <c r="G175" s="6">
        <v>102</v>
      </c>
    </row>
    <row r="176" spans="3:7" x14ac:dyDescent="0.3">
      <c r="C176" t="s">
        <v>25</v>
      </c>
      <c r="D176" t="s">
        <v>8</v>
      </c>
      <c r="E176" t="s">
        <v>22</v>
      </c>
      <c r="F176" s="5">
        <v>1505</v>
      </c>
      <c r="G176" s="6">
        <v>102</v>
      </c>
    </row>
    <row r="177" spans="3:7" x14ac:dyDescent="0.3">
      <c r="C177" t="s">
        <v>17</v>
      </c>
      <c r="D177" t="s">
        <v>33</v>
      </c>
      <c r="E177" t="s">
        <v>50</v>
      </c>
      <c r="F177" s="5">
        <v>2436</v>
      </c>
      <c r="G177" s="6">
        <v>99</v>
      </c>
    </row>
    <row r="178" spans="3:7" x14ac:dyDescent="0.3">
      <c r="C178" t="s">
        <v>20</v>
      </c>
      <c r="D178" t="s">
        <v>13</v>
      </c>
      <c r="E178" t="s">
        <v>38</v>
      </c>
      <c r="F178" s="5">
        <v>609</v>
      </c>
      <c r="G178" s="6">
        <v>99</v>
      </c>
    </row>
    <row r="179" spans="3:7" x14ac:dyDescent="0.3">
      <c r="C179" t="s">
        <v>17</v>
      </c>
      <c r="D179" t="s">
        <v>8</v>
      </c>
      <c r="E179" t="s">
        <v>41</v>
      </c>
      <c r="F179" s="5">
        <v>7273</v>
      </c>
      <c r="G179" s="6">
        <v>96</v>
      </c>
    </row>
    <row r="180" spans="3:7" x14ac:dyDescent="0.3">
      <c r="C180" t="s">
        <v>54</v>
      </c>
      <c r="D180" t="s">
        <v>13</v>
      </c>
      <c r="E180" t="s">
        <v>16</v>
      </c>
      <c r="F180" s="5">
        <v>3472</v>
      </c>
      <c r="G180" s="6">
        <v>96</v>
      </c>
    </row>
    <row r="181" spans="3:7" x14ac:dyDescent="0.3">
      <c r="C181" t="s">
        <v>39</v>
      </c>
      <c r="D181" t="s">
        <v>49</v>
      </c>
      <c r="E181" t="s">
        <v>27</v>
      </c>
      <c r="F181" s="5">
        <v>1568</v>
      </c>
      <c r="G181" s="6">
        <v>96</v>
      </c>
    </row>
    <row r="182" spans="3:7" x14ac:dyDescent="0.3">
      <c r="C182" t="s">
        <v>7</v>
      </c>
      <c r="D182" t="s">
        <v>8</v>
      </c>
      <c r="E182" t="s">
        <v>52</v>
      </c>
      <c r="F182" s="5">
        <v>6132</v>
      </c>
      <c r="G182" s="6">
        <v>93</v>
      </c>
    </row>
    <row r="183" spans="3:7" x14ac:dyDescent="0.3">
      <c r="C183" t="s">
        <v>46</v>
      </c>
      <c r="D183" t="s">
        <v>49</v>
      </c>
      <c r="E183" t="s">
        <v>32</v>
      </c>
      <c r="F183" s="5">
        <v>2919</v>
      </c>
      <c r="G183" s="6">
        <v>93</v>
      </c>
    </row>
    <row r="184" spans="3:7" x14ac:dyDescent="0.3">
      <c r="C184" t="s">
        <v>17</v>
      </c>
      <c r="D184" t="s">
        <v>8</v>
      </c>
      <c r="E184" t="s">
        <v>47</v>
      </c>
      <c r="F184" s="5">
        <v>2737</v>
      </c>
      <c r="G184" s="6">
        <v>93</v>
      </c>
    </row>
    <row r="185" spans="3:7" x14ac:dyDescent="0.3">
      <c r="C185" t="s">
        <v>42</v>
      </c>
      <c r="D185" t="s">
        <v>49</v>
      </c>
      <c r="E185" t="s">
        <v>30</v>
      </c>
      <c r="F185" s="5">
        <v>1652</v>
      </c>
      <c r="G185" s="6">
        <v>93</v>
      </c>
    </row>
    <row r="186" spans="3:7" x14ac:dyDescent="0.3">
      <c r="C186" t="s">
        <v>54</v>
      </c>
      <c r="D186" t="s">
        <v>49</v>
      </c>
      <c r="E186" t="s">
        <v>27</v>
      </c>
      <c r="F186" s="5">
        <v>1428</v>
      </c>
      <c r="G186" s="6">
        <v>93</v>
      </c>
    </row>
    <row r="187" spans="3:7" x14ac:dyDescent="0.3">
      <c r="C187" t="s">
        <v>7</v>
      </c>
      <c r="D187" t="s">
        <v>21</v>
      </c>
      <c r="E187" t="s">
        <v>30</v>
      </c>
      <c r="F187" s="5">
        <v>9772</v>
      </c>
      <c r="G187" s="6">
        <v>90</v>
      </c>
    </row>
    <row r="188" spans="3:7" x14ac:dyDescent="0.3">
      <c r="C188" t="s">
        <v>17</v>
      </c>
      <c r="D188" t="s">
        <v>49</v>
      </c>
      <c r="E188" t="s">
        <v>47</v>
      </c>
      <c r="F188" s="5">
        <v>8155</v>
      </c>
      <c r="G188" s="6">
        <v>90</v>
      </c>
    </row>
    <row r="189" spans="3:7" x14ac:dyDescent="0.3">
      <c r="C189" t="s">
        <v>7</v>
      </c>
      <c r="D189" t="s">
        <v>33</v>
      </c>
      <c r="E189" t="s">
        <v>27</v>
      </c>
      <c r="F189" s="5">
        <v>2541</v>
      </c>
      <c r="G189" s="6">
        <v>90</v>
      </c>
    </row>
    <row r="190" spans="3:7" x14ac:dyDescent="0.3">
      <c r="C190" t="s">
        <v>17</v>
      </c>
      <c r="D190" t="s">
        <v>33</v>
      </c>
      <c r="E190" t="s">
        <v>30</v>
      </c>
      <c r="F190" s="5">
        <v>9506</v>
      </c>
      <c r="G190" s="6">
        <v>87</v>
      </c>
    </row>
    <row r="191" spans="3:7" x14ac:dyDescent="0.3">
      <c r="C191" t="s">
        <v>25</v>
      </c>
      <c r="D191" t="s">
        <v>8</v>
      </c>
      <c r="E191" t="s">
        <v>34</v>
      </c>
      <c r="F191" s="5">
        <v>7693</v>
      </c>
      <c r="G191" s="6">
        <v>87</v>
      </c>
    </row>
    <row r="192" spans="3:7" x14ac:dyDescent="0.3">
      <c r="C192" t="s">
        <v>54</v>
      </c>
      <c r="D192" t="s">
        <v>49</v>
      </c>
      <c r="E192" t="s">
        <v>32</v>
      </c>
      <c r="F192" s="5">
        <v>700</v>
      </c>
      <c r="G192" s="6">
        <v>87</v>
      </c>
    </row>
    <row r="193" spans="3:7" x14ac:dyDescent="0.3">
      <c r="C193" t="s">
        <v>7</v>
      </c>
      <c r="D193" t="s">
        <v>33</v>
      </c>
      <c r="E193" t="s">
        <v>50</v>
      </c>
      <c r="F193" s="5">
        <v>609</v>
      </c>
      <c r="G193" s="6">
        <v>87</v>
      </c>
    </row>
    <row r="194" spans="3:7" x14ac:dyDescent="0.3">
      <c r="C194" t="s">
        <v>12</v>
      </c>
      <c r="D194" t="s">
        <v>8</v>
      </c>
      <c r="E194" t="s">
        <v>44</v>
      </c>
      <c r="F194" s="5">
        <v>434</v>
      </c>
      <c r="G194" s="6">
        <v>87</v>
      </c>
    </row>
    <row r="195" spans="3:7" x14ac:dyDescent="0.3">
      <c r="C195" t="s">
        <v>39</v>
      </c>
      <c r="D195" t="s">
        <v>21</v>
      </c>
      <c r="E195" t="s">
        <v>14</v>
      </c>
      <c r="F195" s="5">
        <v>280</v>
      </c>
      <c r="G195" s="6">
        <v>87</v>
      </c>
    </row>
    <row r="196" spans="3:7" x14ac:dyDescent="0.3">
      <c r="C196" t="s">
        <v>20</v>
      </c>
      <c r="D196" t="s">
        <v>21</v>
      </c>
      <c r="E196" t="s">
        <v>14</v>
      </c>
      <c r="F196" s="5">
        <v>10304</v>
      </c>
      <c r="G196" s="6">
        <v>84</v>
      </c>
    </row>
    <row r="197" spans="3:7" x14ac:dyDescent="0.3">
      <c r="C197" t="s">
        <v>42</v>
      </c>
      <c r="D197" t="s">
        <v>13</v>
      </c>
      <c r="E197" t="s">
        <v>36</v>
      </c>
      <c r="F197" s="5">
        <v>490</v>
      </c>
      <c r="G197" s="6">
        <v>84</v>
      </c>
    </row>
    <row r="198" spans="3:7" x14ac:dyDescent="0.3">
      <c r="C198" t="s">
        <v>12</v>
      </c>
      <c r="D198" t="s">
        <v>33</v>
      </c>
      <c r="E198" t="s">
        <v>36</v>
      </c>
      <c r="F198" s="5">
        <v>168</v>
      </c>
      <c r="G198" s="6">
        <v>84</v>
      </c>
    </row>
    <row r="199" spans="3:7" x14ac:dyDescent="0.3">
      <c r="C199" t="s">
        <v>45</v>
      </c>
      <c r="D199" t="s">
        <v>26</v>
      </c>
      <c r="E199" t="s">
        <v>52</v>
      </c>
      <c r="F199" s="5">
        <v>7812</v>
      </c>
      <c r="G199" s="6">
        <v>81</v>
      </c>
    </row>
    <row r="200" spans="3:7" x14ac:dyDescent="0.3">
      <c r="C200" t="s">
        <v>42</v>
      </c>
      <c r="D200" t="s">
        <v>26</v>
      </c>
      <c r="E200" t="s">
        <v>36</v>
      </c>
      <c r="F200" s="5">
        <v>6909</v>
      </c>
      <c r="G200" s="6">
        <v>81</v>
      </c>
    </row>
    <row r="201" spans="3:7" x14ac:dyDescent="0.3">
      <c r="C201" t="s">
        <v>12</v>
      </c>
      <c r="D201" t="s">
        <v>13</v>
      </c>
      <c r="E201" t="s">
        <v>9</v>
      </c>
      <c r="F201" s="5">
        <v>3598</v>
      </c>
      <c r="G201" s="6">
        <v>81</v>
      </c>
    </row>
    <row r="202" spans="3:7" x14ac:dyDescent="0.3">
      <c r="C202" t="s">
        <v>25</v>
      </c>
      <c r="D202" t="s">
        <v>8</v>
      </c>
      <c r="E202" t="s">
        <v>9</v>
      </c>
      <c r="F202" s="5">
        <v>560</v>
      </c>
      <c r="G202" s="6">
        <v>81</v>
      </c>
    </row>
    <row r="203" spans="3:7" x14ac:dyDescent="0.3">
      <c r="C203" t="s">
        <v>12</v>
      </c>
      <c r="D203" t="s">
        <v>33</v>
      </c>
      <c r="E203" t="s">
        <v>44</v>
      </c>
      <c r="F203" s="5">
        <v>6433</v>
      </c>
      <c r="G203" s="6">
        <v>78</v>
      </c>
    </row>
    <row r="204" spans="3:7" x14ac:dyDescent="0.3">
      <c r="C204" t="s">
        <v>46</v>
      </c>
      <c r="D204" t="s">
        <v>13</v>
      </c>
      <c r="E204" t="s">
        <v>47</v>
      </c>
      <c r="F204" s="5">
        <v>2023</v>
      </c>
      <c r="G204" s="6">
        <v>78</v>
      </c>
    </row>
    <row r="205" spans="3:7" x14ac:dyDescent="0.3">
      <c r="C205" t="s">
        <v>45</v>
      </c>
      <c r="D205" t="s">
        <v>21</v>
      </c>
      <c r="E205" t="s">
        <v>51</v>
      </c>
      <c r="F205" s="5">
        <v>8211</v>
      </c>
      <c r="G205" s="6">
        <v>75</v>
      </c>
    </row>
    <row r="206" spans="3:7" x14ac:dyDescent="0.3">
      <c r="C206" t="s">
        <v>25</v>
      </c>
      <c r="D206" t="s">
        <v>49</v>
      </c>
      <c r="E206" t="s">
        <v>51</v>
      </c>
      <c r="F206" s="5">
        <v>3339</v>
      </c>
      <c r="G206" s="6">
        <v>75</v>
      </c>
    </row>
    <row r="207" spans="3:7" x14ac:dyDescent="0.3">
      <c r="C207" t="s">
        <v>39</v>
      </c>
      <c r="D207" t="s">
        <v>49</v>
      </c>
      <c r="E207" t="s">
        <v>14</v>
      </c>
      <c r="F207" s="5">
        <v>3262</v>
      </c>
      <c r="G207" s="6">
        <v>75</v>
      </c>
    </row>
    <row r="208" spans="3:7" x14ac:dyDescent="0.3">
      <c r="C208" t="s">
        <v>7</v>
      </c>
      <c r="D208" t="s">
        <v>49</v>
      </c>
      <c r="E208" t="s">
        <v>47</v>
      </c>
      <c r="F208" s="5">
        <v>2779</v>
      </c>
      <c r="G208" s="6">
        <v>75</v>
      </c>
    </row>
    <row r="209" spans="3:7" x14ac:dyDescent="0.3">
      <c r="C209" t="s">
        <v>25</v>
      </c>
      <c r="D209" t="s">
        <v>49</v>
      </c>
      <c r="E209" t="s">
        <v>29</v>
      </c>
      <c r="F209" s="5">
        <v>2219</v>
      </c>
      <c r="G209" s="6">
        <v>75</v>
      </c>
    </row>
    <row r="210" spans="3:7" x14ac:dyDescent="0.3">
      <c r="C210" t="s">
        <v>39</v>
      </c>
      <c r="D210" t="s">
        <v>33</v>
      </c>
      <c r="E210" t="s">
        <v>16</v>
      </c>
      <c r="F210" s="5">
        <v>1281</v>
      </c>
      <c r="G210" s="6">
        <v>75</v>
      </c>
    </row>
    <row r="211" spans="3:7" x14ac:dyDescent="0.3">
      <c r="C211" t="s">
        <v>54</v>
      </c>
      <c r="D211" t="s">
        <v>21</v>
      </c>
      <c r="E211" t="s">
        <v>11</v>
      </c>
      <c r="F211" s="5">
        <v>945</v>
      </c>
      <c r="G211" s="6">
        <v>75</v>
      </c>
    </row>
    <row r="212" spans="3:7" x14ac:dyDescent="0.3">
      <c r="C212" t="s">
        <v>42</v>
      </c>
      <c r="D212" t="s">
        <v>8</v>
      </c>
      <c r="E212" t="s">
        <v>36</v>
      </c>
      <c r="F212" s="5">
        <v>518</v>
      </c>
      <c r="G212" s="6">
        <v>75</v>
      </c>
    </row>
    <row r="213" spans="3:7" x14ac:dyDescent="0.3">
      <c r="C213" t="s">
        <v>25</v>
      </c>
      <c r="D213" t="s">
        <v>33</v>
      </c>
      <c r="E213" t="s">
        <v>27</v>
      </c>
      <c r="F213" s="5">
        <v>469</v>
      </c>
      <c r="G213" s="6">
        <v>75</v>
      </c>
    </row>
    <row r="214" spans="3:7" x14ac:dyDescent="0.3">
      <c r="C214" t="s">
        <v>7</v>
      </c>
      <c r="D214" t="s">
        <v>8</v>
      </c>
      <c r="E214" t="s">
        <v>51</v>
      </c>
      <c r="F214" s="5">
        <v>9002</v>
      </c>
      <c r="G214" s="6">
        <v>72</v>
      </c>
    </row>
    <row r="215" spans="3:7" x14ac:dyDescent="0.3">
      <c r="C215" t="s">
        <v>20</v>
      </c>
      <c r="D215" t="s">
        <v>26</v>
      </c>
      <c r="E215" t="s">
        <v>16</v>
      </c>
      <c r="F215" s="5">
        <v>3976</v>
      </c>
      <c r="G215" s="6">
        <v>72</v>
      </c>
    </row>
    <row r="216" spans="3:7" x14ac:dyDescent="0.3">
      <c r="C216" t="s">
        <v>17</v>
      </c>
      <c r="D216" t="s">
        <v>26</v>
      </c>
      <c r="E216" t="s">
        <v>27</v>
      </c>
      <c r="F216" s="5">
        <v>3192</v>
      </c>
      <c r="G216" s="6">
        <v>72</v>
      </c>
    </row>
    <row r="217" spans="3:7" x14ac:dyDescent="0.3">
      <c r="C217" t="s">
        <v>54</v>
      </c>
      <c r="D217" t="s">
        <v>21</v>
      </c>
      <c r="E217" t="s">
        <v>52</v>
      </c>
      <c r="F217" s="5">
        <v>1407</v>
      </c>
      <c r="G217" s="6">
        <v>72</v>
      </c>
    </row>
    <row r="218" spans="3:7" x14ac:dyDescent="0.3">
      <c r="C218" t="s">
        <v>20</v>
      </c>
      <c r="D218" t="s">
        <v>13</v>
      </c>
      <c r="E218" t="s">
        <v>11</v>
      </c>
      <c r="F218" s="5">
        <v>4760</v>
      </c>
      <c r="G218" s="6">
        <v>69</v>
      </c>
    </row>
    <row r="219" spans="3:7" x14ac:dyDescent="0.3">
      <c r="C219" t="s">
        <v>46</v>
      </c>
      <c r="D219" t="s">
        <v>13</v>
      </c>
      <c r="E219" t="s">
        <v>51</v>
      </c>
      <c r="F219" s="5">
        <v>2114</v>
      </c>
      <c r="G219" s="6">
        <v>66</v>
      </c>
    </row>
    <row r="220" spans="3:7" x14ac:dyDescent="0.3">
      <c r="C220" t="s">
        <v>42</v>
      </c>
      <c r="D220" t="s">
        <v>21</v>
      </c>
      <c r="E220" t="s">
        <v>11</v>
      </c>
      <c r="F220" s="5">
        <v>6146</v>
      </c>
      <c r="G220" s="6">
        <v>63</v>
      </c>
    </row>
    <row r="221" spans="3:7" x14ac:dyDescent="0.3">
      <c r="C221" t="s">
        <v>39</v>
      </c>
      <c r="D221" t="s">
        <v>13</v>
      </c>
      <c r="E221" t="s">
        <v>16</v>
      </c>
      <c r="F221" s="5">
        <v>4606</v>
      </c>
      <c r="G221" s="6">
        <v>63</v>
      </c>
    </row>
    <row r="222" spans="3:7" x14ac:dyDescent="0.3">
      <c r="C222" t="s">
        <v>12</v>
      </c>
      <c r="D222" t="s">
        <v>33</v>
      </c>
      <c r="E222" t="s">
        <v>52</v>
      </c>
      <c r="F222" s="5">
        <v>2268</v>
      </c>
      <c r="G222" s="6">
        <v>63</v>
      </c>
    </row>
    <row r="223" spans="3:7" x14ac:dyDescent="0.3">
      <c r="C223" t="s">
        <v>25</v>
      </c>
      <c r="D223" t="s">
        <v>26</v>
      </c>
      <c r="E223" t="s">
        <v>9</v>
      </c>
      <c r="F223" s="5">
        <v>1638</v>
      </c>
      <c r="G223" s="6">
        <v>63</v>
      </c>
    </row>
    <row r="224" spans="3:7" x14ac:dyDescent="0.3">
      <c r="C224" t="s">
        <v>25</v>
      </c>
      <c r="D224" t="s">
        <v>21</v>
      </c>
      <c r="E224" t="s">
        <v>44</v>
      </c>
      <c r="F224" s="5">
        <v>497</v>
      </c>
      <c r="G224" s="6">
        <v>63</v>
      </c>
    </row>
    <row r="225" spans="3:7" x14ac:dyDescent="0.3">
      <c r="C225" t="s">
        <v>17</v>
      </c>
      <c r="D225" t="s">
        <v>33</v>
      </c>
      <c r="E225" t="s">
        <v>48</v>
      </c>
      <c r="F225" s="5">
        <v>4137</v>
      </c>
      <c r="G225" s="6">
        <v>60</v>
      </c>
    </row>
    <row r="226" spans="3:7" x14ac:dyDescent="0.3">
      <c r="C226" t="s">
        <v>17</v>
      </c>
      <c r="D226" t="s">
        <v>21</v>
      </c>
      <c r="E226" t="s">
        <v>9</v>
      </c>
      <c r="F226" s="5">
        <v>9051</v>
      </c>
      <c r="G226" s="6">
        <v>57</v>
      </c>
    </row>
    <row r="227" spans="3:7" x14ac:dyDescent="0.3">
      <c r="C227" t="s">
        <v>42</v>
      </c>
      <c r="D227" t="s">
        <v>33</v>
      </c>
      <c r="E227" t="s">
        <v>11</v>
      </c>
      <c r="F227" s="5">
        <v>7189</v>
      </c>
      <c r="G227" s="6">
        <v>54</v>
      </c>
    </row>
    <row r="228" spans="3:7" x14ac:dyDescent="0.3">
      <c r="C228" t="s">
        <v>39</v>
      </c>
      <c r="D228" t="s">
        <v>8</v>
      </c>
      <c r="E228" t="s">
        <v>9</v>
      </c>
      <c r="F228" s="5">
        <v>6454</v>
      </c>
      <c r="G228" s="6">
        <v>54</v>
      </c>
    </row>
    <row r="229" spans="3:7" x14ac:dyDescent="0.3">
      <c r="C229" t="s">
        <v>46</v>
      </c>
      <c r="D229" t="s">
        <v>49</v>
      </c>
      <c r="E229" t="s">
        <v>50</v>
      </c>
      <c r="F229" s="5">
        <v>3108</v>
      </c>
      <c r="G229" s="6">
        <v>54</v>
      </c>
    </row>
    <row r="230" spans="3:7" x14ac:dyDescent="0.3">
      <c r="C230" t="s">
        <v>25</v>
      </c>
      <c r="D230" t="s">
        <v>33</v>
      </c>
      <c r="E230" t="s">
        <v>34</v>
      </c>
      <c r="F230" s="5">
        <v>2681</v>
      </c>
      <c r="G230" s="6">
        <v>54</v>
      </c>
    </row>
    <row r="231" spans="3:7" x14ac:dyDescent="0.3">
      <c r="C231" t="s">
        <v>45</v>
      </c>
      <c r="D231" t="s">
        <v>8</v>
      </c>
      <c r="E231" t="s">
        <v>16</v>
      </c>
      <c r="F231" s="5">
        <v>1057</v>
      </c>
      <c r="G231" s="6">
        <v>54</v>
      </c>
    </row>
    <row r="232" spans="3:7" x14ac:dyDescent="0.3">
      <c r="C232" t="s">
        <v>45</v>
      </c>
      <c r="D232" t="s">
        <v>49</v>
      </c>
      <c r="E232" t="s">
        <v>11</v>
      </c>
      <c r="F232" s="5">
        <v>252</v>
      </c>
      <c r="G232" s="6">
        <v>54</v>
      </c>
    </row>
    <row r="233" spans="3:7" x14ac:dyDescent="0.3">
      <c r="C233" t="s">
        <v>42</v>
      </c>
      <c r="D233" t="s">
        <v>26</v>
      </c>
      <c r="E233" t="s">
        <v>50</v>
      </c>
      <c r="F233" s="5">
        <v>5236</v>
      </c>
      <c r="G233" s="6">
        <v>51</v>
      </c>
    </row>
    <row r="234" spans="3:7" x14ac:dyDescent="0.3">
      <c r="C234" t="s">
        <v>46</v>
      </c>
      <c r="D234" t="s">
        <v>26</v>
      </c>
      <c r="E234" t="s">
        <v>51</v>
      </c>
      <c r="F234" s="5">
        <v>3640</v>
      </c>
      <c r="G234" s="6">
        <v>51</v>
      </c>
    </row>
    <row r="235" spans="3:7" x14ac:dyDescent="0.3">
      <c r="C235" t="s">
        <v>7</v>
      </c>
      <c r="D235" t="s">
        <v>33</v>
      </c>
      <c r="E235" t="s">
        <v>48</v>
      </c>
      <c r="F235" s="5">
        <v>623</v>
      </c>
      <c r="G235" s="6">
        <v>51</v>
      </c>
    </row>
    <row r="236" spans="3:7" x14ac:dyDescent="0.3">
      <c r="C236" t="s">
        <v>45</v>
      </c>
      <c r="D236" t="s">
        <v>33</v>
      </c>
      <c r="E236" t="s">
        <v>11</v>
      </c>
      <c r="F236" s="5">
        <v>56</v>
      </c>
      <c r="G236" s="6">
        <v>51</v>
      </c>
    </row>
    <row r="237" spans="3:7" x14ac:dyDescent="0.3">
      <c r="C237" t="s">
        <v>7</v>
      </c>
      <c r="D237" t="s">
        <v>49</v>
      </c>
      <c r="E237" t="s">
        <v>50</v>
      </c>
      <c r="F237" s="5">
        <v>6748</v>
      </c>
      <c r="G237" s="6">
        <v>48</v>
      </c>
    </row>
    <row r="238" spans="3:7" x14ac:dyDescent="0.3">
      <c r="C238" t="s">
        <v>39</v>
      </c>
      <c r="D238" t="s">
        <v>8</v>
      </c>
      <c r="E238" t="s">
        <v>30</v>
      </c>
      <c r="F238" s="5">
        <v>6391</v>
      </c>
      <c r="G238" s="6">
        <v>48</v>
      </c>
    </row>
    <row r="239" spans="3:7" x14ac:dyDescent="0.3">
      <c r="C239" t="s">
        <v>39</v>
      </c>
      <c r="D239" t="s">
        <v>49</v>
      </c>
      <c r="E239" t="s">
        <v>30</v>
      </c>
      <c r="F239" s="5">
        <v>2226</v>
      </c>
      <c r="G239" s="6">
        <v>48</v>
      </c>
    </row>
    <row r="240" spans="3:7" x14ac:dyDescent="0.3">
      <c r="C240" t="s">
        <v>7</v>
      </c>
      <c r="D240" t="s">
        <v>13</v>
      </c>
      <c r="E240" t="s">
        <v>48</v>
      </c>
      <c r="F240" s="5">
        <v>1638</v>
      </c>
      <c r="G240" s="6">
        <v>48</v>
      </c>
    </row>
    <row r="241" spans="3:7" x14ac:dyDescent="0.3">
      <c r="C241" t="s">
        <v>25</v>
      </c>
      <c r="D241" t="s">
        <v>49</v>
      </c>
      <c r="E241" t="s">
        <v>18</v>
      </c>
      <c r="F241" s="5">
        <v>525</v>
      </c>
      <c r="G241" s="6">
        <v>48</v>
      </c>
    </row>
    <row r="242" spans="3:7" x14ac:dyDescent="0.3">
      <c r="C242" t="s">
        <v>45</v>
      </c>
      <c r="D242" t="s">
        <v>21</v>
      </c>
      <c r="E242" t="s">
        <v>32</v>
      </c>
      <c r="F242" s="5">
        <v>189</v>
      </c>
      <c r="G242" s="6">
        <v>48</v>
      </c>
    </row>
    <row r="243" spans="3:7" x14ac:dyDescent="0.3">
      <c r="C243" t="s">
        <v>42</v>
      </c>
      <c r="D243" t="s">
        <v>8</v>
      </c>
      <c r="E243" t="s">
        <v>34</v>
      </c>
      <c r="F243" s="5">
        <v>182</v>
      </c>
      <c r="G243" s="6">
        <v>48</v>
      </c>
    </row>
    <row r="244" spans="3:7" x14ac:dyDescent="0.3">
      <c r="C244" t="s">
        <v>42</v>
      </c>
      <c r="D244" t="s">
        <v>33</v>
      </c>
      <c r="E244" t="s">
        <v>27</v>
      </c>
      <c r="F244" s="5">
        <v>7483</v>
      </c>
      <c r="G244" s="6">
        <v>45</v>
      </c>
    </row>
    <row r="245" spans="3:7" x14ac:dyDescent="0.3">
      <c r="C245" t="s">
        <v>12</v>
      </c>
      <c r="D245" t="s">
        <v>8</v>
      </c>
      <c r="E245" t="s">
        <v>50</v>
      </c>
      <c r="F245" s="5">
        <v>6279</v>
      </c>
      <c r="G245" s="6">
        <v>45</v>
      </c>
    </row>
    <row r="246" spans="3:7" x14ac:dyDescent="0.3">
      <c r="C246" t="s">
        <v>17</v>
      </c>
      <c r="D246" t="s">
        <v>8</v>
      </c>
      <c r="E246" t="s">
        <v>53</v>
      </c>
      <c r="F246" s="5">
        <v>2919</v>
      </c>
      <c r="G246" s="6">
        <v>45</v>
      </c>
    </row>
    <row r="247" spans="3:7" x14ac:dyDescent="0.3">
      <c r="C247" t="s">
        <v>7</v>
      </c>
      <c r="D247" t="s">
        <v>33</v>
      </c>
      <c r="E247" t="s">
        <v>51</v>
      </c>
      <c r="F247" s="5">
        <v>2541</v>
      </c>
      <c r="G247" s="6">
        <v>45</v>
      </c>
    </row>
    <row r="248" spans="3:7" x14ac:dyDescent="0.3">
      <c r="C248" t="s">
        <v>39</v>
      </c>
      <c r="D248" t="s">
        <v>21</v>
      </c>
      <c r="E248" t="s">
        <v>36</v>
      </c>
      <c r="F248" s="5">
        <v>8435</v>
      </c>
      <c r="G248" s="6">
        <v>42</v>
      </c>
    </row>
    <row r="249" spans="3:7" x14ac:dyDescent="0.3">
      <c r="C249" t="s">
        <v>46</v>
      </c>
      <c r="D249" t="s">
        <v>49</v>
      </c>
      <c r="E249" t="s">
        <v>27</v>
      </c>
      <c r="F249" s="5">
        <v>6300</v>
      </c>
      <c r="G249" s="6">
        <v>42</v>
      </c>
    </row>
    <row r="250" spans="3:7" x14ac:dyDescent="0.3">
      <c r="C250" t="s">
        <v>7</v>
      </c>
      <c r="D250" t="s">
        <v>26</v>
      </c>
      <c r="E250" t="s">
        <v>24</v>
      </c>
      <c r="F250" s="5">
        <v>5775</v>
      </c>
      <c r="G250" s="6">
        <v>42</v>
      </c>
    </row>
    <row r="251" spans="3:7" x14ac:dyDescent="0.3">
      <c r="C251" t="s">
        <v>45</v>
      </c>
      <c r="D251" t="s">
        <v>8</v>
      </c>
      <c r="E251" t="s">
        <v>24</v>
      </c>
      <c r="F251" s="5">
        <v>2863</v>
      </c>
      <c r="G251" s="6">
        <v>42</v>
      </c>
    </row>
    <row r="252" spans="3:7" x14ac:dyDescent="0.3">
      <c r="C252" t="s">
        <v>42</v>
      </c>
      <c r="D252" t="s">
        <v>21</v>
      </c>
      <c r="E252" t="s">
        <v>29</v>
      </c>
      <c r="F252" s="5">
        <v>16184</v>
      </c>
      <c r="G252" s="6">
        <v>39</v>
      </c>
    </row>
    <row r="253" spans="3:7" x14ac:dyDescent="0.3">
      <c r="C253" t="s">
        <v>39</v>
      </c>
      <c r="D253" t="s">
        <v>49</v>
      </c>
      <c r="E253" t="s">
        <v>32</v>
      </c>
      <c r="F253" s="5">
        <v>7777</v>
      </c>
      <c r="G253" s="6">
        <v>39</v>
      </c>
    </row>
    <row r="254" spans="3:7" x14ac:dyDescent="0.3">
      <c r="C254" t="s">
        <v>46</v>
      </c>
      <c r="D254" t="s">
        <v>21</v>
      </c>
      <c r="E254" t="s">
        <v>27</v>
      </c>
      <c r="F254" s="5">
        <v>3339</v>
      </c>
      <c r="G254" s="6">
        <v>39</v>
      </c>
    </row>
    <row r="255" spans="3:7" x14ac:dyDescent="0.3">
      <c r="C255" t="s">
        <v>7</v>
      </c>
      <c r="D255" t="s">
        <v>33</v>
      </c>
      <c r="E255" t="s">
        <v>34</v>
      </c>
      <c r="F255" s="5">
        <v>1988</v>
      </c>
      <c r="G255" s="6">
        <v>39</v>
      </c>
    </row>
    <row r="256" spans="3:7" x14ac:dyDescent="0.3">
      <c r="C256" t="s">
        <v>20</v>
      </c>
      <c r="D256" t="s">
        <v>49</v>
      </c>
      <c r="E256" t="s">
        <v>32</v>
      </c>
      <c r="F256" s="5">
        <v>1463</v>
      </c>
      <c r="G256" s="6">
        <v>39</v>
      </c>
    </row>
    <row r="257" spans="3:7" x14ac:dyDescent="0.3">
      <c r="C257" t="s">
        <v>46</v>
      </c>
      <c r="D257" t="s">
        <v>21</v>
      </c>
      <c r="E257" t="s">
        <v>29</v>
      </c>
      <c r="F257" s="5">
        <v>9198</v>
      </c>
      <c r="G257" s="6">
        <v>36</v>
      </c>
    </row>
    <row r="258" spans="3:7" x14ac:dyDescent="0.3">
      <c r="C258" t="s">
        <v>25</v>
      </c>
      <c r="D258" t="s">
        <v>33</v>
      </c>
      <c r="E258" t="s">
        <v>44</v>
      </c>
      <c r="F258" s="5">
        <v>7322</v>
      </c>
      <c r="G258" s="6">
        <v>36</v>
      </c>
    </row>
    <row r="259" spans="3:7" x14ac:dyDescent="0.3">
      <c r="C259" t="s">
        <v>45</v>
      </c>
      <c r="D259" t="s">
        <v>26</v>
      </c>
      <c r="E259" t="s">
        <v>24</v>
      </c>
      <c r="F259" s="5">
        <v>4802</v>
      </c>
      <c r="G259" s="6">
        <v>36</v>
      </c>
    </row>
    <row r="260" spans="3:7" x14ac:dyDescent="0.3">
      <c r="C260" t="s">
        <v>45</v>
      </c>
      <c r="D260" t="s">
        <v>26</v>
      </c>
      <c r="E260" t="s">
        <v>47</v>
      </c>
      <c r="F260" s="5">
        <v>630</v>
      </c>
      <c r="G260" s="6">
        <v>36</v>
      </c>
    </row>
    <row r="261" spans="3:7" x14ac:dyDescent="0.3">
      <c r="C261" t="s">
        <v>7</v>
      </c>
      <c r="D261" t="s">
        <v>21</v>
      </c>
      <c r="E261" t="s">
        <v>18</v>
      </c>
      <c r="F261" s="5">
        <v>217</v>
      </c>
      <c r="G261" s="6">
        <v>36</v>
      </c>
    </row>
    <row r="262" spans="3:7" x14ac:dyDescent="0.3">
      <c r="C262" t="s">
        <v>54</v>
      </c>
      <c r="D262" t="s">
        <v>26</v>
      </c>
      <c r="E262" t="s">
        <v>30</v>
      </c>
      <c r="F262" s="5">
        <v>12950</v>
      </c>
      <c r="G262" s="6">
        <v>30</v>
      </c>
    </row>
    <row r="263" spans="3:7" x14ac:dyDescent="0.3">
      <c r="C263" t="s">
        <v>12</v>
      </c>
      <c r="D263" t="s">
        <v>8</v>
      </c>
      <c r="E263" t="s">
        <v>24</v>
      </c>
      <c r="F263" s="5">
        <v>9709</v>
      </c>
      <c r="G263" s="6">
        <v>30</v>
      </c>
    </row>
    <row r="264" spans="3:7" x14ac:dyDescent="0.3">
      <c r="C264" t="s">
        <v>7</v>
      </c>
      <c r="D264" t="s">
        <v>26</v>
      </c>
      <c r="E264" t="s">
        <v>52</v>
      </c>
      <c r="F264" s="5">
        <v>6370</v>
      </c>
      <c r="G264" s="6">
        <v>30</v>
      </c>
    </row>
    <row r="265" spans="3:7" x14ac:dyDescent="0.3">
      <c r="C265" t="s">
        <v>7</v>
      </c>
      <c r="D265" t="s">
        <v>21</v>
      </c>
      <c r="E265" t="s">
        <v>27</v>
      </c>
      <c r="F265" s="5">
        <v>5439</v>
      </c>
      <c r="G265" s="6">
        <v>30</v>
      </c>
    </row>
    <row r="266" spans="3:7" x14ac:dyDescent="0.3">
      <c r="C266" t="s">
        <v>54</v>
      </c>
      <c r="D266" t="s">
        <v>8</v>
      </c>
      <c r="E266" t="s">
        <v>47</v>
      </c>
      <c r="F266" s="5">
        <v>4683</v>
      </c>
      <c r="G266" s="6">
        <v>30</v>
      </c>
    </row>
    <row r="267" spans="3:7" x14ac:dyDescent="0.3">
      <c r="C267" t="s">
        <v>25</v>
      </c>
      <c r="D267" t="s">
        <v>21</v>
      </c>
      <c r="E267" t="s">
        <v>11</v>
      </c>
      <c r="F267" s="5">
        <v>4319</v>
      </c>
      <c r="G267" s="6">
        <v>30</v>
      </c>
    </row>
    <row r="268" spans="3:7" x14ac:dyDescent="0.3">
      <c r="C268" t="s">
        <v>12</v>
      </c>
      <c r="D268" t="s">
        <v>26</v>
      </c>
      <c r="E268" t="s">
        <v>22</v>
      </c>
      <c r="F268" s="5">
        <v>9660</v>
      </c>
      <c r="G268" s="6">
        <v>27</v>
      </c>
    </row>
    <row r="269" spans="3:7" x14ac:dyDescent="0.3">
      <c r="C269" t="s">
        <v>17</v>
      </c>
      <c r="D269" t="s">
        <v>49</v>
      </c>
      <c r="E269" t="s">
        <v>44</v>
      </c>
      <c r="F269" s="5">
        <v>6832</v>
      </c>
      <c r="G269" s="6">
        <v>27</v>
      </c>
    </row>
    <row r="270" spans="3:7" x14ac:dyDescent="0.3">
      <c r="C270" t="s">
        <v>25</v>
      </c>
      <c r="D270" t="s">
        <v>26</v>
      </c>
      <c r="E270" t="s">
        <v>32</v>
      </c>
      <c r="F270" s="5">
        <v>6048</v>
      </c>
      <c r="G270" s="6">
        <v>27</v>
      </c>
    </row>
    <row r="271" spans="3:7" x14ac:dyDescent="0.3">
      <c r="C271" t="s">
        <v>54</v>
      </c>
      <c r="D271" t="s">
        <v>8</v>
      </c>
      <c r="E271" t="s">
        <v>53</v>
      </c>
      <c r="F271" s="5">
        <v>3059</v>
      </c>
      <c r="G271" s="6">
        <v>27</v>
      </c>
    </row>
    <row r="272" spans="3:7" x14ac:dyDescent="0.3">
      <c r="C272" t="s">
        <v>39</v>
      </c>
      <c r="D272" t="s">
        <v>13</v>
      </c>
      <c r="E272" t="s">
        <v>29</v>
      </c>
      <c r="F272" s="5">
        <v>2135</v>
      </c>
      <c r="G272" s="6">
        <v>27</v>
      </c>
    </row>
    <row r="273" spans="3:7" x14ac:dyDescent="0.3">
      <c r="C273" t="s">
        <v>12</v>
      </c>
      <c r="D273" t="s">
        <v>26</v>
      </c>
      <c r="E273" t="s">
        <v>50</v>
      </c>
      <c r="F273" s="5">
        <v>1561</v>
      </c>
      <c r="G273" s="6">
        <v>27</v>
      </c>
    </row>
    <row r="274" spans="3:7" x14ac:dyDescent="0.3">
      <c r="C274" t="s">
        <v>54</v>
      </c>
      <c r="D274" t="s">
        <v>49</v>
      </c>
      <c r="E274" t="s">
        <v>36</v>
      </c>
      <c r="F274" s="5">
        <v>4053</v>
      </c>
      <c r="G274" s="6">
        <v>24</v>
      </c>
    </row>
    <row r="275" spans="3:7" x14ac:dyDescent="0.3">
      <c r="C275" t="s">
        <v>39</v>
      </c>
      <c r="D275" t="s">
        <v>49</v>
      </c>
      <c r="E275" t="s">
        <v>24</v>
      </c>
      <c r="F275" s="5">
        <v>3829</v>
      </c>
      <c r="G275" s="6">
        <v>24</v>
      </c>
    </row>
    <row r="276" spans="3:7" x14ac:dyDescent="0.3">
      <c r="C276" t="s">
        <v>45</v>
      </c>
      <c r="D276" t="s">
        <v>21</v>
      </c>
      <c r="E276" t="s">
        <v>29</v>
      </c>
      <c r="F276" s="5">
        <v>11417</v>
      </c>
      <c r="G276" s="6">
        <v>21</v>
      </c>
    </row>
    <row r="277" spans="3:7" x14ac:dyDescent="0.3">
      <c r="C277" t="s">
        <v>42</v>
      </c>
      <c r="D277" t="s">
        <v>8</v>
      </c>
      <c r="E277" t="s">
        <v>27</v>
      </c>
      <c r="F277" s="5">
        <v>8813</v>
      </c>
      <c r="G277" s="6">
        <v>21</v>
      </c>
    </row>
    <row r="278" spans="3:7" x14ac:dyDescent="0.3">
      <c r="C278" t="s">
        <v>7</v>
      </c>
      <c r="D278" t="s">
        <v>8</v>
      </c>
      <c r="E278" t="s">
        <v>38</v>
      </c>
      <c r="F278" s="5">
        <v>7693</v>
      </c>
      <c r="G278" s="6">
        <v>21</v>
      </c>
    </row>
    <row r="279" spans="3:7" x14ac:dyDescent="0.3">
      <c r="C279" t="s">
        <v>42</v>
      </c>
      <c r="D279" t="s">
        <v>49</v>
      </c>
      <c r="E279" t="s">
        <v>52</v>
      </c>
      <c r="F279" s="5">
        <v>6986</v>
      </c>
      <c r="G279" s="6">
        <v>21</v>
      </c>
    </row>
    <row r="280" spans="3:7" x14ac:dyDescent="0.3">
      <c r="C280" t="s">
        <v>42</v>
      </c>
      <c r="D280" t="s">
        <v>33</v>
      </c>
      <c r="E280" t="s">
        <v>14</v>
      </c>
      <c r="F280" s="5">
        <v>5075</v>
      </c>
      <c r="G280" s="6">
        <v>21</v>
      </c>
    </row>
    <row r="281" spans="3:7" x14ac:dyDescent="0.3">
      <c r="C281" t="s">
        <v>39</v>
      </c>
      <c r="D281" t="s">
        <v>13</v>
      </c>
      <c r="E281" t="s">
        <v>52</v>
      </c>
      <c r="F281" s="5">
        <v>2478</v>
      </c>
      <c r="G281" s="6">
        <v>21</v>
      </c>
    </row>
    <row r="282" spans="3:7" x14ac:dyDescent="0.3">
      <c r="C282" t="s">
        <v>20</v>
      </c>
      <c r="D282" t="s">
        <v>33</v>
      </c>
      <c r="E282" t="s">
        <v>27</v>
      </c>
      <c r="F282" s="5">
        <v>154</v>
      </c>
      <c r="G282" s="6">
        <v>21</v>
      </c>
    </row>
    <row r="283" spans="3:7" x14ac:dyDescent="0.3">
      <c r="C283" t="s">
        <v>46</v>
      </c>
      <c r="D283" t="s">
        <v>49</v>
      </c>
      <c r="E283" t="s">
        <v>41</v>
      </c>
      <c r="F283" s="5">
        <v>2583</v>
      </c>
      <c r="G283" s="6">
        <v>18</v>
      </c>
    </row>
    <row r="284" spans="3:7" x14ac:dyDescent="0.3">
      <c r="C284" t="s">
        <v>46</v>
      </c>
      <c r="D284" t="s">
        <v>21</v>
      </c>
      <c r="E284" t="s">
        <v>38</v>
      </c>
      <c r="F284" s="5">
        <v>1281</v>
      </c>
      <c r="G284" s="6">
        <v>18</v>
      </c>
    </row>
    <row r="285" spans="3:7" x14ac:dyDescent="0.3">
      <c r="C285" t="s">
        <v>45</v>
      </c>
      <c r="D285" t="s">
        <v>8</v>
      </c>
      <c r="E285" t="s">
        <v>38</v>
      </c>
      <c r="F285" s="5">
        <v>238</v>
      </c>
      <c r="G285" s="6">
        <v>18</v>
      </c>
    </row>
    <row r="286" spans="3:7" x14ac:dyDescent="0.3">
      <c r="C286" t="s">
        <v>42</v>
      </c>
      <c r="D286" t="s">
        <v>21</v>
      </c>
      <c r="E286" t="s">
        <v>47</v>
      </c>
      <c r="F286" s="5">
        <v>6314</v>
      </c>
      <c r="G286" s="6">
        <v>15</v>
      </c>
    </row>
    <row r="287" spans="3:7" x14ac:dyDescent="0.3">
      <c r="C287" t="s">
        <v>42</v>
      </c>
      <c r="D287" t="s">
        <v>13</v>
      </c>
      <c r="E287" t="s">
        <v>22</v>
      </c>
      <c r="F287" s="5">
        <v>2415</v>
      </c>
      <c r="G287" s="6">
        <v>15</v>
      </c>
    </row>
    <row r="288" spans="3:7" x14ac:dyDescent="0.3">
      <c r="C288" t="s">
        <v>25</v>
      </c>
      <c r="D288" t="s">
        <v>49</v>
      </c>
      <c r="E288" t="s">
        <v>24</v>
      </c>
      <c r="F288" s="5">
        <v>1442</v>
      </c>
      <c r="G288" s="6">
        <v>15</v>
      </c>
    </row>
    <row r="289" spans="3:7" x14ac:dyDescent="0.3">
      <c r="C289" t="s">
        <v>45</v>
      </c>
      <c r="D289" t="s">
        <v>13</v>
      </c>
      <c r="E289" t="s">
        <v>38</v>
      </c>
      <c r="F289" s="5">
        <v>553</v>
      </c>
      <c r="G289" s="6">
        <v>15</v>
      </c>
    </row>
    <row r="290" spans="3:7" x14ac:dyDescent="0.3">
      <c r="C290" t="s">
        <v>7</v>
      </c>
      <c r="D290" t="s">
        <v>26</v>
      </c>
      <c r="E290" t="s">
        <v>36</v>
      </c>
      <c r="F290" s="5">
        <v>5817</v>
      </c>
      <c r="G290" s="6">
        <v>12</v>
      </c>
    </row>
    <row r="291" spans="3:7" x14ac:dyDescent="0.3">
      <c r="C291" t="s">
        <v>42</v>
      </c>
      <c r="D291" t="s">
        <v>8</v>
      </c>
      <c r="E291" t="s">
        <v>16</v>
      </c>
      <c r="F291" s="5">
        <v>4991</v>
      </c>
      <c r="G291" s="6">
        <v>12</v>
      </c>
    </row>
    <row r="292" spans="3:7" x14ac:dyDescent="0.3">
      <c r="C292" t="s">
        <v>25</v>
      </c>
      <c r="D292" t="s">
        <v>21</v>
      </c>
      <c r="E292" t="s">
        <v>14</v>
      </c>
      <c r="F292" s="5">
        <v>6118</v>
      </c>
      <c r="G292" s="6">
        <v>9</v>
      </c>
    </row>
    <row r="293" spans="3:7" x14ac:dyDescent="0.3">
      <c r="C293" t="s">
        <v>54</v>
      </c>
      <c r="D293" t="s">
        <v>49</v>
      </c>
      <c r="E293" t="s">
        <v>50</v>
      </c>
      <c r="F293" s="5">
        <v>4991</v>
      </c>
      <c r="G293" s="6">
        <v>9</v>
      </c>
    </row>
    <row r="294" spans="3:7" x14ac:dyDescent="0.3">
      <c r="C294" t="s">
        <v>20</v>
      </c>
      <c r="D294" t="s">
        <v>8</v>
      </c>
      <c r="E294" t="s">
        <v>44</v>
      </c>
      <c r="F294" s="5">
        <v>2933</v>
      </c>
      <c r="G294" s="6">
        <v>9</v>
      </c>
    </row>
    <row r="295" spans="3:7" x14ac:dyDescent="0.3">
      <c r="C295" t="s">
        <v>42</v>
      </c>
      <c r="D295" t="s">
        <v>13</v>
      </c>
      <c r="E295" t="s">
        <v>18</v>
      </c>
      <c r="F295" s="5">
        <v>2744</v>
      </c>
      <c r="G295" s="6">
        <v>9</v>
      </c>
    </row>
    <row r="296" spans="3:7" x14ac:dyDescent="0.3">
      <c r="C296" t="s">
        <v>17</v>
      </c>
      <c r="D296" t="s">
        <v>33</v>
      </c>
      <c r="E296" t="s">
        <v>32</v>
      </c>
      <c r="F296" s="5">
        <v>2408</v>
      </c>
      <c r="G296" s="6">
        <v>9</v>
      </c>
    </row>
    <row r="297" spans="3:7" x14ac:dyDescent="0.3">
      <c r="C297" t="s">
        <v>25</v>
      </c>
      <c r="D297" t="s">
        <v>8</v>
      </c>
      <c r="E297" t="s">
        <v>50</v>
      </c>
      <c r="F297" s="5">
        <v>6818</v>
      </c>
      <c r="G297" s="6">
        <v>6</v>
      </c>
    </row>
    <row r="298" spans="3:7" x14ac:dyDescent="0.3">
      <c r="C298" t="s">
        <v>54</v>
      </c>
      <c r="D298" t="s">
        <v>13</v>
      </c>
      <c r="E298" t="s">
        <v>24</v>
      </c>
      <c r="F298" s="5">
        <v>2562</v>
      </c>
      <c r="G298" s="6">
        <v>6</v>
      </c>
    </row>
    <row r="299" spans="3:7" x14ac:dyDescent="0.3">
      <c r="C299" t="s">
        <v>25</v>
      </c>
      <c r="D299" t="s">
        <v>33</v>
      </c>
      <c r="E299" t="s">
        <v>29</v>
      </c>
      <c r="F299" s="5">
        <v>938</v>
      </c>
      <c r="G299" s="6">
        <v>6</v>
      </c>
    </row>
    <row r="300" spans="3:7" x14ac:dyDescent="0.3">
      <c r="C300" t="s">
        <v>42</v>
      </c>
      <c r="D300" t="s">
        <v>21</v>
      </c>
      <c r="E300" t="s">
        <v>22</v>
      </c>
      <c r="F300" s="5">
        <v>6111</v>
      </c>
      <c r="G300" s="6">
        <v>3</v>
      </c>
    </row>
    <row r="301" spans="3:7" x14ac:dyDescent="0.3">
      <c r="C301" t="s">
        <v>20</v>
      </c>
      <c r="D301" t="s">
        <v>33</v>
      </c>
      <c r="E301" t="s">
        <v>36</v>
      </c>
      <c r="F301" s="5">
        <v>5915</v>
      </c>
      <c r="G301" s="6">
        <v>3</v>
      </c>
    </row>
    <row r="302" spans="3:7" x14ac:dyDescent="0.3">
      <c r="C302" t="s">
        <v>45</v>
      </c>
      <c r="D302" t="s">
        <v>33</v>
      </c>
      <c r="E302" t="s">
        <v>18</v>
      </c>
      <c r="F302" s="5">
        <v>3549</v>
      </c>
      <c r="G302" s="6">
        <v>3</v>
      </c>
    </row>
    <row r="303" spans="3:7" x14ac:dyDescent="0.3">
      <c r="C303" t="s">
        <v>25</v>
      </c>
      <c r="D303" t="s">
        <v>26</v>
      </c>
      <c r="E303" t="s">
        <v>48</v>
      </c>
      <c r="F303" s="5">
        <v>2989</v>
      </c>
      <c r="G303" s="6">
        <v>3</v>
      </c>
    </row>
    <row r="304" spans="3:7" x14ac:dyDescent="0.3">
      <c r="C304" t="s">
        <v>39</v>
      </c>
      <c r="D304" t="s">
        <v>8</v>
      </c>
      <c r="E304" t="s">
        <v>50</v>
      </c>
      <c r="F304" s="5">
        <v>5306</v>
      </c>
      <c r="G304" s="6">
        <v>0</v>
      </c>
    </row>
  </sheetData>
  <sortState ref="L30:P40">
    <sortCondition descending="1" ref="O30"/>
  </sortState>
  <conditionalFormatting sqref="K3">
    <cfRule type="colorScale" priority="12">
      <colorScale>
        <cfvo type="min"/>
        <cfvo type="percentile" val="50"/>
        <cfvo type="max"/>
        <color rgb="FF63BE7B"/>
        <color rgb="FFFFEB84"/>
        <color rgb="FFF8696B"/>
      </colorScale>
    </cfRule>
  </conditionalFormatting>
  <conditionalFormatting sqref="G4:G304">
    <cfRule type="dataBar" priority="11">
      <dataBar>
        <cfvo type="min"/>
        <cfvo type="max"/>
        <color rgb="FF638EC6"/>
      </dataBar>
      <extLst>
        <ext xmlns:x14="http://schemas.microsoft.com/office/spreadsheetml/2009/9/main" uri="{B025F937-C7B1-47D3-B67F-A62EFF666E3E}">
          <x14:id>{B56D7841-9ADF-43CF-ACDE-4EA8E3A28D04}</x14:id>
        </ext>
      </extLst>
    </cfRule>
  </conditionalFormatting>
  <conditionalFormatting sqref="P15:P26">
    <cfRule type="dataBar" priority="10">
      <dataBar>
        <cfvo type="min"/>
        <cfvo type="max"/>
        <color rgb="FF638EC6"/>
      </dataBar>
      <extLst>
        <ext xmlns:x14="http://schemas.microsoft.com/office/spreadsheetml/2009/9/main" uri="{B025F937-C7B1-47D3-B67F-A62EFF666E3E}">
          <x14:id>{2BF69021-B614-4EF2-AD1D-B988C5E06C2C}</x14:id>
        </ext>
      </extLst>
    </cfRule>
  </conditionalFormatting>
  <conditionalFormatting sqref="O15:O26">
    <cfRule type="aboveAverage" dxfId="59" priority="9"/>
  </conditionalFormatting>
  <conditionalFormatting sqref="P29:P40">
    <cfRule type="dataBar" priority="8">
      <dataBar>
        <cfvo type="min"/>
        <cfvo type="max"/>
        <color rgb="FF638EC6"/>
      </dataBar>
      <extLst>
        <ext xmlns:x14="http://schemas.microsoft.com/office/spreadsheetml/2009/9/main" uri="{B025F937-C7B1-47D3-B67F-A62EFF666E3E}">
          <x14:id>{697DDD3C-BFFA-41DB-9D34-8FBAF96D2847}</x14:id>
        </ext>
      </extLst>
    </cfRule>
  </conditionalFormatting>
  <conditionalFormatting sqref="O29:O40">
    <cfRule type="top10" dxfId="58" priority="7" percent="1" rank="10"/>
  </conditionalFormatting>
  <conditionalFormatting sqref="P43:P64">
    <cfRule type="dataBar" priority="6">
      <dataBar>
        <cfvo type="min"/>
        <cfvo type="max"/>
        <color rgb="FF638EC6"/>
      </dataBar>
      <extLst>
        <ext xmlns:x14="http://schemas.microsoft.com/office/spreadsheetml/2009/9/main" uri="{B025F937-C7B1-47D3-B67F-A62EFF666E3E}">
          <x14:id>{867991AA-C58C-4BEC-9697-C66B86CF12B1}</x14:id>
        </ext>
      </extLst>
    </cfRule>
  </conditionalFormatting>
  <conditionalFormatting sqref="O43:O64">
    <cfRule type="top10" dxfId="57" priority="5" rank="10"/>
  </conditionalFormatting>
  <conditionalFormatting sqref="F4:F304">
    <cfRule type="colorScale" priority="4">
      <colorScale>
        <cfvo type="min"/>
        <cfvo type="percentile" val="50"/>
        <cfvo type="max"/>
        <color rgb="FF63BE7B"/>
        <color rgb="FFFFEB84"/>
        <color rgb="FFF8696B"/>
      </colorScale>
    </cfRule>
  </conditionalFormatting>
  <conditionalFormatting sqref="O68:O82">
    <cfRule type="colorScale" priority="3">
      <colorScale>
        <cfvo type="min"/>
        <cfvo type="percentile" val="50"/>
        <cfvo type="max"/>
        <color rgb="FF63BE7B"/>
        <color rgb="FFFFEB84"/>
        <color rgb="FFF8696B"/>
      </colorScale>
    </cfRule>
  </conditionalFormatting>
  <conditionalFormatting sqref="P68:P82">
    <cfRule type="duplicateValues" dxfId="56" priority="2"/>
    <cfRule type="duplicateValues" priority="1"/>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56D7841-9ADF-43CF-ACDE-4EA8E3A28D04}">
            <x14:dataBar minLength="0" maxLength="100" border="1" negativeBarBorderColorSameAsPositive="0">
              <x14:cfvo type="autoMin"/>
              <x14:cfvo type="autoMax"/>
              <x14:borderColor rgb="FF638EC6"/>
              <x14:negativeFillColor rgb="FFFF0000"/>
              <x14:negativeBorderColor rgb="FFFF0000"/>
              <x14:axisColor rgb="FF000000"/>
            </x14:dataBar>
          </x14:cfRule>
          <xm:sqref>G4:G304</xm:sqref>
        </x14:conditionalFormatting>
        <x14:conditionalFormatting xmlns:xm="http://schemas.microsoft.com/office/excel/2006/main">
          <x14:cfRule type="dataBar" id="{2BF69021-B614-4EF2-AD1D-B988C5E06C2C}">
            <x14:dataBar minLength="0" maxLength="100" border="1" negativeBarBorderColorSameAsPositive="0">
              <x14:cfvo type="autoMin"/>
              <x14:cfvo type="autoMax"/>
              <x14:borderColor rgb="FF638EC6"/>
              <x14:negativeFillColor rgb="FFFF0000"/>
              <x14:negativeBorderColor rgb="FFFF0000"/>
              <x14:axisColor rgb="FF000000"/>
            </x14:dataBar>
          </x14:cfRule>
          <xm:sqref>P15:P26</xm:sqref>
        </x14:conditionalFormatting>
        <x14:conditionalFormatting xmlns:xm="http://schemas.microsoft.com/office/excel/2006/main">
          <x14:cfRule type="dataBar" id="{697DDD3C-BFFA-41DB-9D34-8FBAF96D2847}">
            <x14:dataBar minLength="0" maxLength="100" border="1" negativeBarBorderColorSameAsPositive="0">
              <x14:cfvo type="autoMin"/>
              <x14:cfvo type="autoMax"/>
              <x14:borderColor rgb="FF638EC6"/>
              <x14:negativeFillColor rgb="FFFF0000"/>
              <x14:negativeBorderColor rgb="FFFF0000"/>
              <x14:axisColor rgb="FF000000"/>
            </x14:dataBar>
          </x14:cfRule>
          <xm:sqref>P29:P40</xm:sqref>
        </x14:conditionalFormatting>
        <x14:conditionalFormatting xmlns:xm="http://schemas.microsoft.com/office/excel/2006/main">
          <x14:cfRule type="dataBar" id="{867991AA-C58C-4BEC-9697-C66B86CF12B1}">
            <x14:dataBar minLength="0" maxLength="100" border="1" negativeBarBorderColorSameAsPositive="0">
              <x14:cfvo type="autoMin"/>
              <x14:cfvo type="autoMax"/>
              <x14:borderColor rgb="FF638EC6"/>
              <x14:negativeFillColor rgb="FFFF0000"/>
              <x14:negativeBorderColor rgb="FFFF0000"/>
              <x14:axisColor rgb="FF000000"/>
            </x14:dataBar>
          </x14:cfRule>
          <xm:sqref>P43:P64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workbookViewId="0">
      <selection activeCell="I11" sqref="I11"/>
    </sheetView>
  </sheetViews>
  <sheetFormatPr defaultColWidth="8.88671875" defaultRowHeight="14.4" x14ac:dyDescent="0.3"/>
  <cols>
    <col min="2" max="2" width="12.6640625" customWidth="1"/>
    <col min="3" max="3" width="11.88671875" bestFit="1" customWidth="1"/>
  </cols>
  <sheetData>
    <row r="1" spans="1:17" s="35" customFormat="1" ht="28.8" x14ac:dyDescent="0.55000000000000004">
      <c r="A1" s="24"/>
      <c r="B1" s="34" t="s">
        <v>77</v>
      </c>
    </row>
    <row r="2" spans="1:17" s="36" customFormat="1" ht="25.8" x14ac:dyDescent="0.5">
      <c r="B2" s="37"/>
    </row>
    <row r="3" spans="1:17" s="36" customFormat="1" ht="25.8" x14ac:dyDescent="0.5">
      <c r="A3" s="38" t="s">
        <v>78</v>
      </c>
      <c r="B3" s="39"/>
      <c r="C3" s="38"/>
      <c r="D3" s="38"/>
      <c r="E3" s="38"/>
      <c r="F3" s="38"/>
      <c r="G3" s="38"/>
      <c r="H3" s="38"/>
      <c r="I3" s="38"/>
      <c r="J3" s="38"/>
      <c r="K3" s="38"/>
      <c r="L3" s="38"/>
      <c r="M3" s="38"/>
      <c r="N3" s="38"/>
      <c r="O3" s="38"/>
      <c r="P3" s="38"/>
      <c r="Q3" s="38"/>
    </row>
    <row r="4" spans="1:17" s="36" customFormat="1" ht="25.8" x14ac:dyDescent="0.5">
      <c r="B4" s="37"/>
    </row>
    <row r="5" spans="1:17" s="36" customFormat="1" ht="25.8" x14ac:dyDescent="0.5">
      <c r="B5" s="37"/>
    </row>
    <row r="6" spans="1:17" s="36" customFormat="1" ht="25.8" x14ac:dyDescent="0.5">
      <c r="B6" s="37"/>
      <c r="C6" s="36" t="s">
        <v>79</v>
      </c>
      <c r="H6" s="36" t="s">
        <v>80</v>
      </c>
    </row>
    <row r="8" spans="1:17" x14ac:dyDescent="0.3">
      <c r="B8" s="40" t="s">
        <v>1</v>
      </c>
      <c r="C8" s="41" t="s">
        <v>56</v>
      </c>
      <c r="D8" s="42"/>
      <c r="E8" s="40" t="s">
        <v>4</v>
      </c>
      <c r="G8" s="36" t="s">
        <v>1</v>
      </c>
      <c r="H8" s="43" t="s">
        <v>56</v>
      </c>
      <c r="I8" s="36" t="s">
        <v>4</v>
      </c>
    </row>
    <row r="9" spans="1:17" ht="18" x14ac:dyDescent="0.35">
      <c r="B9" s="44" t="s">
        <v>49</v>
      </c>
      <c r="C9" s="45">
        <f>SUMIFS(Data[Aaamount], Data[Geography],B9)</f>
        <v>252469</v>
      </c>
      <c r="D9" s="45">
        <f>C9</f>
        <v>252469</v>
      </c>
      <c r="E9" s="46">
        <f>SUMIFS(Data[Units],Data[Geography],B9)</f>
        <v>8760</v>
      </c>
      <c r="G9" s="36" t="s">
        <v>49</v>
      </c>
      <c r="H9" s="47">
        <f>SUMIFS(Data[Aaamount], Data[Geography],G9)</f>
        <v>252469</v>
      </c>
      <c r="I9">
        <f>SUMIFS(Data[Units],Data[Geography],G9)</f>
        <v>8760</v>
      </c>
      <c r="L9" s="48" t="s">
        <v>81</v>
      </c>
    </row>
    <row r="10" spans="1:17" x14ac:dyDescent="0.3">
      <c r="B10" s="44" t="s">
        <v>21</v>
      </c>
      <c r="C10" s="45">
        <f>SUMIFS(Data[Aaamount], Data[Geography],B10)</f>
        <v>237944</v>
      </c>
      <c r="D10" s="45">
        <f t="shared" ref="D10:D14" si="0">C10</f>
        <v>237944</v>
      </c>
      <c r="E10" s="46">
        <f>SUMIFS(Data[Units],Data[Geography],B10)</f>
        <v>7302</v>
      </c>
      <c r="G10" s="36" t="s">
        <v>21</v>
      </c>
      <c r="H10" s="47">
        <f>SUMIFS(Data[Aaamount], Data[Geography],G10)</f>
        <v>237944</v>
      </c>
      <c r="I10">
        <f>SUMIFS(Data[Units],Data[Geography],G10)</f>
        <v>7302</v>
      </c>
      <c r="M10" t="s">
        <v>82</v>
      </c>
    </row>
    <row r="11" spans="1:17" x14ac:dyDescent="0.3">
      <c r="B11" s="49" t="s">
        <v>8</v>
      </c>
      <c r="C11" s="45">
        <f>SUMIFS(Data[Aaamount], Data[Geography],B11)</f>
        <v>218813</v>
      </c>
      <c r="D11" s="45">
        <f t="shared" si="0"/>
        <v>218813</v>
      </c>
      <c r="E11" s="46">
        <f>SUMIFS(Data[Units],Data[Geography],B11)</f>
        <v>7431</v>
      </c>
      <c r="G11" s="50" t="s">
        <v>8</v>
      </c>
      <c r="H11" s="47">
        <f>SUMIFS(Data[Aaamount], Data[Geography],G11)</f>
        <v>218813</v>
      </c>
      <c r="I11">
        <f>SUMIFS(Data[Units],Data[Geography],G11)</f>
        <v>7431</v>
      </c>
    </row>
    <row r="12" spans="1:17" x14ac:dyDescent="0.3">
      <c r="B12" s="44" t="s">
        <v>13</v>
      </c>
      <c r="C12" s="45">
        <f>SUMIFS(Data[Aaamount], Data[Geography],B12)</f>
        <v>189434</v>
      </c>
      <c r="D12" s="45">
        <f t="shared" si="0"/>
        <v>189434</v>
      </c>
      <c r="E12" s="46">
        <f>SUMIFS(Data[Units],Data[Geography],B12)</f>
        <v>10158</v>
      </c>
      <c r="G12" s="36" t="s">
        <v>13</v>
      </c>
      <c r="H12" s="47">
        <f>SUMIFS(Data[Aaamount], Data[Geography],G12)</f>
        <v>189434</v>
      </c>
      <c r="I12">
        <f>SUMIFS(Data[Units],Data[Geography],G12)</f>
        <v>10158</v>
      </c>
    </row>
    <row r="13" spans="1:17" x14ac:dyDescent="0.3">
      <c r="B13" s="49" t="s">
        <v>26</v>
      </c>
      <c r="C13" s="45">
        <f>SUMIFS(Data[Aaamount], Data[Geography],B13)</f>
        <v>173530</v>
      </c>
      <c r="D13" s="45">
        <f t="shared" si="0"/>
        <v>173530</v>
      </c>
      <c r="E13" s="46">
        <f>SUMIFS(Data[Units],Data[Geography],B13)</f>
        <v>5745</v>
      </c>
      <c r="G13" s="50" t="s">
        <v>26</v>
      </c>
      <c r="H13" s="47">
        <f>SUMIFS(Data[Aaamount], Data[Geography],G13)</f>
        <v>173530</v>
      </c>
      <c r="I13">
        <f>SUMIFS(Data[Units],Data[Geography],G13)</f>
        <v>5745</v>
      </c>
    </row>
    <row r="14" spans="1:17" x14ac:dyDescent="0.3">
      <c r="B14" s="49" t="s">
        <v>33</v>
      </c>
      <c r="C14" s="45">
        <f>SUMIFS(Data[Aaamount], Data[Geography],B14)</f>
        <v>168679</v>
      </c>
      <c r="D14" s="45">
        <f t="shared" si="0"/>
        <v>168679</v>
      </c>
      <c r="E14" s="46">
        <f>SUMIFS(Data[Units],Data[Geography],B14)</f>
        <v>6264</v>
      </c>
      <c r="G14" s="50" t="s">
        <v>33</v>
      </c>
      <c r="H14" s="47">
        <f>SUMIFS(Data[Aaamount], Data[Geography],G14)</f>
        <v>168679</v>
      </c>
      <c r="I14">
        <f>SUMIFS(Data[Units],Data[Geography],G14)</f>
        <v>6264</v>
      </c>
    </row>
    <row r="19" spans="4:4" x14ac:dyDescent="0.3">
      <c r="D19" t="s">
        <v>83</v>
      </c>
    </row>
  </sheetData>
  <conditionalFormatting sqref="D9:D14">
    <cfRule type="dataBar" priority="1">
      <dataBar showValue="0">
        <cfvo type="min"/>
        <cfvo type="max"/>
        <color theme="5"/>
      </dataBar>
      <extLst>
        <ext xmlns:x14="http://schemas.microsoft.com/office/spreadsheetml/2009/9/main" uri="{B025F937-C7B1-47D3-B67F-A62EFF666E3E}">
          <x14:id>{BDED8E24-F23B-4C5E-A9A6-451D880D7905}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DED8E24-F23B-4C5E-A9A6-451D880D7905}">
            <x14:dataBar minLength="0" maxLength="100">
              <x14:cfvo type="autoMin"/>
              <x14:cfvo type="autoMax"/>
              <x14:negativeFillColor rgb="FFFF0000"/>
              <x14:axisColor rgb="FF000000"/>
            </x14:dataBar>
          </x14:cfRule>
          <xm:sqref>D9:D14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12" sqref="F12"/>
    </sheetView>
  </sheetViews>
  <sheetFormatPr defaultRowHeight="14.4" x14ac:dyDescent="0.3"/>
  <cols>
    <col min="3" max="3" width="12.5546875" customWidth="1"/>
    <col min="4" max="4" width="14.44140625" customWidth="1"/>
    <col min="5" max="5" width="11" customWidth="1"/>
    <col min="6" max="6" width="11.77734375" customWidth="1"/>
  </cols>
  <sheetData>
    <row r="1" spans="1:6" s="35" customFormat="1" ht="28.8" x14ac:dyDescent="0.55000000000000004">
      <c r="A1" s="24"/>
      <c r="B1" s="34" t="s">
        <v>84</v>
      </c>
    </row>
    <row r="3" spans="1:6" s="51" customFormat="1" ht="15.6" x14ac:dyDescent="0.3">
      <c r="A3" s="51" t="s">
        <v>85</v>
      </c>
    </row>
    <row r="7" spans="1:6" x14ac:dyDescent="0.3">
      <c r="C7" s="53" t="s">
        <v>86</v>
      </c>
      <c r="D7" t="s">
        <v>87</v>
      </c>
      <c r="E7" t="s">
        <v>88</v>
      </c>
      <c r="F7" t="s">
        <v>89</v>
      </c>
    </row>
    <row r="8" spans="1:6" x14ac:dyDescent="0.3">
      <c r="C8" s="52" t="s">
        <v>49</v>
      </c>
      <c r="D8" s="47">
        <v>252469</v>
      </c>
      <c r="E8" s="132">
        <v>252469</v>
      </c>
      <c r="F8" s="6">
        <v>8760</v>
      </c>
    </row>
    <row r="9" spans="1:6" x14ac:dyDescent="0.3">
      <c r="C9" s="52" t="s">
        <v>21</v>
      </c>
      <c r="D9" s="47">
        <v>237944</v>
      </c>
      <c r="E9" s="132">
        <v>237944</v>
      </c>
      <c r="F9" s="6">
        <v>7302</v>
      </c>
    </row>
    <row r="10" spans="1:6" x14ac:dyDescent="0.3">
      <c r="C10" s="52" t="s">
        <v>8</v>
      </c>
      <c r="D10" s="47">
        <v>218813</v>
      </c>
      <c r="E10" s="132">
        <v>218813</v>
      </c>
      <c r="F10" s="6">
        <v>7431</v>
      </c>
    </row>
    <row r="11" spans="1:6" x14ac:dyDescent="0.3">
      <c r="C11" s="52" t="s">
        <v>13</v>
      </c>
      <c r="D11" s="47">
        <v>189434</v>
      </c>
      <c r="E11" s="132">
        <v>189434</v>
      </c>
      <c r="F11" s="6">
        <v>10158</v>
      </c>
    </row>
    <row r="12" spans="1:6" x14ac:dyDescent="0.3">
      <c r="C12" s="52" t="s">
        <v>26</v>
      </c>
      <c r="D12" s="47">
        <v>173530</v>
      </c>
      <c r="E12" s="132">
        <v>173530</v>
      </c>
      <c r="F12" s="6">
        <v>5745</v>
      </c>
    </row>
    <row r="13" spans="1:6" x14ac:dyDescent="0.3">
      <c r="C13" s="52" t="s">
        <v>33</v>
      </c>
      <c r="D13" s="47">
        <v>168679</v>
      </c>
      <c r="E13" s="132">
        <v>168679</v>
      </c>
      <c r="F13" s="6">
        <v>6264</v>
      </c>
    </row>
  </sheetData>
  <conditionalFormatting pivot="1" sqref="E8:E13">
    <cfRule type="dataBar" priority="1">
      <dataBar showValue="0">
        <cfvo type="min"/>
        <cfvo type="max"/>
        <color rgb="FFFFB628"/>
      </dataBar>
      <extLst>
        <ext xmlns:x14="http://schemas.microsoft.com/office/spreadsheetml/2009/9/main" uri="{B025F937-C7B1-47D3-B67F-A62EFF666E3E}">
          <x14:id>{A06A9DE8-EC6D-4B59-8A76-78478B90C39A}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A06A9DE8-EC6D-4B59-8A76-78478B90C39A}">
            <x14:dataBar minLength="0" maxLength="100" border="1" negativeBarBorderColorSameAsPositive="0">
              <x14:cfvo type="autoMin"/>
              <x14:cfvo type="autoMax"/>
              <x14:borderColor rgb="FFFFB628"/>
              <x14:negativeFillColor rgb="FFFF0000"/>
              <x14:negativeBorderColor rgb="FFFF0000"/>
              <x14:axisColor rgb="FF000000"/>
            </x14:dataBar>
          </x14:cfRule>
          <xm:sqref>E8:E13</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L15" sqref="L15"/>
    </sheetView>
  </sheetViews>
  <sheetFormatPr defaultRowHeight="14.4" x14ac:dyDescent="0.3"/>
  <cols>
    <col min="2" max="2" width="20.88671875" customWidth="1"/>
    <col min="3" max="3" width="14.44140625" bestFit="1" customWidth="1"/>
    <col min="4" max="4" width="11.77734375" bestFit="1" customWidth="1"/>
    <col min="5" max="5" width="13.33203125" customWidth="1"/>
    <col min="7" max="7" width="7.109375" customWidth="1"/>
    <col min="8" max="8" width="8.6640625" customWidth="1"/>
    <col min="9" max="9" width="17.77734375" customWidth="1"/>
    <col min="10" max="11" width="13.33203125" customWidth="1"/>
    <col min="12" max="12" width="17" customWidth="1"/>
  </cols>
  <sheetData>
    <row r="1" spans="1:18" s="57" customFormat="1" ht="25.8" x14ac:dyDescent="0.5">
      <c r="A1" s="54"/>
      <c r="B1" s="55" t="s">
        <v>90</v>
      </c>
      <c r="C1" s="56"/>
    </row>
    <row r="3" spans="1:18" x14ac:dyDescent="0.3">
      <c r="A3" s="58" t="s">
        <v>91</v>
      </c>
      <c r="B3" s="58"/>
      <c r="C3" s="58"/>
      <c r="D3" s="58"/>
      <c r="E3" s="58"/>
      <c r="F3" s="58"/>
      <c r="G3" s="58"/>
      <c r="H3" s="58"/>
      <c r="I3" s="58"/>
      <c r="J3" s="58"/>
      <c r="K3" s="58"/>
      <c r="L3" s="58"/>
      <c r="M3" s="58"/>
      <c r="N3" s="32"/>
      <c r="O3" s="32"/>
      <c r="P3" s="32"/>
      <c r="Q3" s="32"/>
      <c r="R3" s="32"/>
    </row>
    <row r="6" spans="1:18" x14ac:dyDescent="0.3">
      <c r="B6" s="52"/>
      <c r="I6" s="71" t="s">
        <v>135</v>
      </c>
      <c r="J6" s="71"/>
    </row>
    <row r="7" spans="1:18" x14ac:dyDescent="0.3">
      <c r="B7" s="66" t="s">
        <v>86</v>
      </c>
      <c r="C7" s="59" t="s">
        <v>87</v>
      </c>
      <c r="D7" s="59" t="s">
        <v>89</v>
      </c>
      <c r="E7" s="59" t="s">
        <v>92</v>
      </c>
      <c r="I7" s="65" t="s">
        <v>86</v>
      </c>
      <c r="J7" s="60" t="s">
        <v>92</v>
      </c>
    </row>
    <row r="8" spans="1:18" x14ac:dyDescent="0.3">
      <c r="B8" s="61" t="s">
        <v>18</v>
      </c>
      <c r="C8" s="133">
        <v>33551</v>
      </c>
      <c r="D8" s="133">
        <v>1566</v>
      </c>
      <c r="E8" s="62">
        <v>21.424648786717754</v>
      </c>
      <c r="I8" s="63" t="s">
        <v>24</v>
      </c>
      <c r="J8" s="64">
        <v>44.990867579908674</v>
      </c>
    </row>
    <row r="9" spans="1:18" x14ac:dyDescent="0.3">
      <c r="B9" s="61" t="s">
        <v>48</v>
      </c>
      <c r="C9" s="133">
        <v>35378</v>
      </c>
      <c r="D9" s="133">
        <v>1044</v>
      </c>
      <c r="E9" s="62">
        <v>33.88697318007663</v>
      </c>
      <c r="I9" s="63" t="s">
        <v>30</v>
      </c>
      <c r="J9" s="64">
        <v>37.303128371089535</v>
      </c>
    </row>
    <row r="10" spans="1:18" x14ac:dyDescent="0.3">
      <c r="B10" s="61" t="s">
        <v>44</v>
      </c>
      <c r="C10" s="133">
        <v>37772</v>
      </c>
      <c r="D10" s="133">
        <v>1308</v>
      </c>
      <c r="E10" s="62">
        <v>28.877675840978593</v>
      </c>
      <c r="I10" s="63" t="s">
        <v>48</v>
      </c>
      <c r="J10" s="64">
        <v>33.88697318007663</v>
      </c>
    </row>
    <row r="11" spans="1:18" x14ac:dyDescent="0.3">
      <c r="B11" s="61" t="s">
        <v>34</v>
      </c>
      <c r="C11" s="133">
        <v>39263</v>
      </c>
      <c r="D11" s="133">
        <v>1683</v>
      </c>
      <c r="E11" s="62">
        <v>23.329174093879978</v>
      </c>
      <c r="I11" s="63" t="s">
        <v>50</v>
      </c>
      <c r="J11" s="64">
        <v>32.807189542483663</v>
      </c>
    </row>
    <row r="12" spans="1:18" x14ac:dyDescent="0.3">
      <c r="B12" s="61" t="s">
        <v>16</v>
      </c>
      <c r="C12" s="133">
        <v>43183</v>
      </c>
      <c r="D12" s="133">
        <v>2022</v>
      </c>
      <c r="E12" s="62">
        <v>21.356577645895154</v>
      </c>
      <c r="I12" s="63" t="s">
        <v>36</v>
      </c>
      <c r="J12" s="64">
        <v>32.301656920077974</v>
      </c>
    </row>
    <row r="13" spans="1:18" x14ac:dyDescent="0.3">
      <c r="B13" s="61" t="s">
        <v>38</v>
      </c>
      <c r="C13" s="133">
        <v>44744</v>
      </c>
      <c r="D13" s="133">
        <v>1956</v>
      </c>
      <c r="E13" s="62">
        <v>22.87525562372188</v>
      </c>
      <c r="I13" s="63" t="s">
        <v>93</v>
      </c>
      <c r="J13" s="64">
        <v>35.949565217391303</v>
      </c>
    </row>
    <row r="14" spans="1:18" x14ac:dyDescent="0.3">
      <c r="B14" s="61" t="s">
        <v>11</v>
      </c>
      <c r="C14" s="133">
        <v>47271</v>
      </c>
      <c r="D14" s="133">
        <v>1881</v>
      </c>
      <c r="E14" s="62">
        <v>25.130781499202552</v>
      </c>
    </row>
    <row r="15" spans="1:18" x14ac:dyDescent="0.3">
      <c r="B15" s="61" t="s">
        <v>22</v>
      </c>
      <c r="C15" s="133">
        <v>52150</v>
      </c>
      <c r="D15" s="133">
        <v>1752</v>
      </c>
      <c r="E15" s="62">
        <v>29.765981735159816</v>
      </c>
    </row>
    <row r="16" spans="1:18" x14ac:dyDescent="0.3">
      <c r="B16" s="61" t="s">
        <v>41</v>
      </c>
      <c r="C16" s="133">
        <v>54712</v>
      </c>
      <c r="D16" s="133">
        <v>2196</v>
      </c>
      <c r="E16" s="62">
        <v>24.9143897996357</v>
      </c>
    </row>
    <row r="17" spans="2:5" x14ac:dyDescent="0.3">
      <c r="B17" s="61" t="s">
        <v>47</v>
      </c>
      <c r="C17" s="133">
        <v>56644</v>
      </c>
      <c r="D17" s="133">
        <v>1812</v>
      </c>
      <c r="E17" s="62">
        <v>31.260485651214129</v>
      </c>
    </row>
    <row r="18" spans="2:5" x14ac:dyDescent="0.3">
      <c r="B18" s="61" t="s">
        <v>27</v>
      </c>
      <c r="C18" s="133">
        <v>57372</v>
      </c>
      <c r="D18" s="133">
        <v>2106</v>
      </c>
      <c r="E18" s="62">
        <v>27.242165242165242</v>
      </c>
    </row>
    <row r="19" spans="2:5" x14ac:dyDescent="0.3">
      <c r="B19" s="61" t="s">
        <v>51</v>
      </c>
      <c r="C19" s="133">
        <v>58009</v>
      </c>
      <c r="D19" s="133">
        <v>2976</v>
      </c>
      <c r="E19" s="62">
        <v>19.492271505376344</v>
      </c>
    </row>
    <row r="20" spans="2:5" x14ac:dyDescent="0.3">
      <c r="B20" s="61" t="s">
        <v>29</v>
      </c>
      <c r="C20" s="133">
        <v>62111</v>
      </c>
      <c r="D20" s="133">
        <v>2154</v>
      </c>
      <c r="E20" s="62">
        <v>28.835190343546891</v>
      </c>
    </row>
    <row r="21" spans="2:5" x14ac:dyDescent="0.3">
      <c r="B21" s="61" t="s">
        <v>32</v>
      </c>
      <c r="C21" s="133">
        <v>63721</v>
      </c>
      <c r="D21" s="133">
        <v>2331</v>
      </c>
      <c r="E21" s="62">
        <v>27.336336336336338</v>
      </c>
    </row>
    <row r="22" spans="2:5" x14ac:dyDescent="0.3">
      <c r="B22" s="61" t="s">
        <v>36</v>
      </c>
      <c r="C22" s="133">
        <v>66283</v>
      </c>
      <c r="D22" s="133">
        <v>2052</v>
      </c>
      <c r="E22" s="62">
        <v>32.301656920077974</v>
      </c>
    </row>
    <row r="23" spans="2:5" x14ac:dyDescent="0.3">
      <c r="B23" s="61" t="s">
        <v>9</v>
      </c>
      <c r="C23" s="133">
        <v>66500</v>
      </c>
      <c r="D23" s="133">
        <v>2802</v>
      </c>
      <c r="E23" s="62">
        <v>23.733047822983583</v>
      </c>
    </row>
    <row r="24" spans="2:5" x14ac:dyDescent="0.3">
      <c r="B24" s="61" t="s">
        <v>24</v>
      </c>
      <c r="C24" s="133">
        <v>68971</v>
      </c>
      <c r="D24" s="133">
        <v>1533</v>
      </c>
      <c r="E24" s="62">
        <v>44.990867579908674</v>
      </c>
    </row>
    <row r="25" spans="2:5" x14ac:dyDescent="0.3">
      <c r="B25" s="61" t="s">
        <v>30</v>
      </c>
      <c r="C25" s="133">
        <v>69160</v>
      </c>
      <c r="D25" s="133">
        <v>1854</v>
      </c>
      <c r="E25" s="62">
        <v>37.303128371089535</v>
      </c>
    </row>
    <row r="26" spans="2:5" x14ac:dyDescent="0.3">
      <c r="B26" s="61" t="s">
        <v>52</v>
      </c>
      <c r="C26" s="133">
        <v>69461</v>
      </c>
      <c r="D26" s="133">
        <v>2982</v>
      </c>
      <c r="E26" s="62">
        <v>23.293427230046948</v>
      </c>
    </row>
    <row r="27" spans="2:5" x14ac:dyDescent="0.3">
      <c r="B27" s="61" t="s">
        <v>50</v>
      </c>
      <c r="C27" s="133">
        <v>70273</v>
      </c>
      <c r="D27" s="133">
        <v>2142</v>
      </c>
      <c r="E27" s="62">
        <v>32.807189542483663</v>
      </c>
    </row>
    <row r="28" spans="2:5" x14ac:dyDescent="0.3">
      <c r="B28" s="61" t="s">
        <v>14</v>
      </c>
      <c r="C28" s="133">
        <v>71967</v>
      </c>
      <c r="D28" s="133">
        <v>2301</v>
      </c>
      <c r="E28" s="62">
        <v>31.276401564537156</v>
      </c>
    </row>
    <row r="29" spans="2:5" x14ac:dyDescent="0.3">
      <c r="B29" s="61" t="s">
        <v>53</v>
      </c>
      <c r="C29" s="133">
        <v>72373</v>
      </c>
      <c r="D29" s="133">
        <v>3207</v>
      </c>
      <c r="E29" s="62">
        <v>22.567196757093857</v>
      </c>
    </row>
    <row r="30" spans="2:5" x14ac:dyDescent="0.3">
      <c r="B30" s="61" t="s">
        <v>93</v>
      </c>
      <c r="C30" s="133">
        <v>1240869</v>
      </c>
      <c r="D30" s="133">
        <v>45660</v>
      </c>
      <c r="E30" s="62">
        <v>27.17628120893561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8"/>
  <sheetViews>
    <sheetView topLeftCell="B25" workbookViewId="0">
      <selection activeCell="L15" sqref="L15"/>
    </sheetView>
  </sheetViews>
  <sheetFormatPr defaultRowHeight="14.4" x14ac:dyDescent="0.3"/>
  <cols>
    <col min="18" max="18" width="3.44140625" customWidth="1"/>
    <col min="19" max="19" width="9" customWidth="1"/>
    <col min="20" max="20" width="11" customWidth="1"/>
    <col min="21" max="21" width="11.33203125" customWidth="1"/>
    <col min="22" max="22" width="12.33203125" customWidth="1"/>
  </cols>
  <sheetData>
    <row r="1" spans="1:23" s="4" customFormat="1" ht="33" customHeight="1" x14ac:dyDescent="0.5">
      <c r="A1" s="22"/>
      <c r="B1" s="23" t="s">
        <v>94</v>
      </c>
    </row>
    <row r="4" spans="1:23" x14ac:dyDescent="0.3">
      <c r="A4" s="58" t="s">
        <v>95</v>
      </c>
      <c r="B4" s="58"/>
      <c r="C4" s="58"/>
      <c r="D4" s="58"/>
      <c r="E4" s="58"/>
      <c r="F4" s="58"/>
      <c r="G4" s="58"/>
      <c r="H4" s="58"/>
      <c r="I4" s="58"/>
    </row>
    <row r="5" spans="1:23" x14ac:dyDescent="0.3">
      <c r="A5" s="58" t="s">
        <v>96</v>
      </c>
      <c r="B5" s="58"/>
      <c r="C5" s="58"/>
      <c r="D5" s="58"/>
      <c r="E5" s="58"/>
      <c r="F5" s="58"/>
      <c r="G5" s="58"/>
      <c r="H5" s="58"/>
      <c r="I5" s="58"/>
    </row>
    <row r="6" spans="1:23" x14ac:dyDescent="0.3">
      <c r="A6" s="58" t="s">
        <v>97</v>
      </c>
      <c r="B6" s="58"/>
      <c r="C6" s="58"/>
      <c r="D6" s="58"/>
      <c r="E6" s="58"/>
      <c r="F6" s="58"/>
      <c r="G6" s="58"/>
      <c r="H6" s="58"/>
      <c r="I6" s="58"/>
    </row>
    <row r="7" spans="1:23" x14ac:dyDescent="0.3">
      <c r="A7" s="58" t="s">
        <v>98</v>
      </c>
      <c r="B7" s="58"/>
      <c r="C7" s="58"/>
      <c r="D7" s="58"/>
      <c r="E7" s="58"/>
      <c r="F7" s="58"/>
      <c r="G7" s="58"/>
      <c r="H7" s="58"/>
      <c r="I7" s="58"/>
    </row>
    <row r="8" spans="1:23" x14ac:dyDescent="0.3">
      <c r="S8" s="1" t="s">
        <v>0</v>
      </c>
      <c r="T8" s="1" t="s">
        <v>1</v>
      </c>
      <c r="U8" s="1" t="s">
        <v>2</v>
      </c>
      <c r="V8" s="2" t="s">
        <v>56</v>
      </c>
      <c r="W8" s="2" t="s">
        <v>4</v>
      </c>
    </row>
    <row r="9" spans="1:23" x14ac:dyDescent="0.3">
      <c r="S9" t="s">
        <v>7</v>
      </c>
      <c r="T9" t="s">
        <v>8</v>
      </c>
      <c r="U9" t="s">
        <v>9</v>
      </c>
      <c r="V9" s="5">
        <v>1624</v>
      </c>
      <c r="W9" s="6">
        <v>114</v>
      </c>
    </row>
    <row r="10" spans="1:23" x14ac:dyDescent="0.3">
      <c r="A10" s="58" t="s">
        <v>99</v>
      </c>
      <c r="B10" s="58"/>
      <c r="C10" s="58"/>
      <c r="D10" s="58"/>
      <c r="E10" s="58"/>
      <c r="F10" s="58"/>
      <c r="G10" s="58"/>
      <c r="H10" s="58"/>
      <c r="I10" s="58"/>
      <c r="J10" s="58"/>
      <c r="K10" s="58"/>
      <c r="L10" s="58"/>
      <c r="S10" t="s">
        <v>12</v>
      </c>
      <c r="T10" t="s">
        <v>13</v>
      </c>
      <c r="U10" t="s">
        <v>14</v>
      </c>
      <c r="V10" s="5">
        <v>6706</v>
      </c>
      <c r="W10" s="6">
        <v>459</v>
      </c>
    </row>
    <row r="11" spans="1:23" x14ac:dyDescent="0.3">
      <c r="S11" t="s">
        <v>17</v>
      </c>
      <c r="T11" t="s">
        <v>13</v>
      </c>
      <c r="U11" t="s">
        <v>18</v>
      </c>
      <c r="V11" s="5">
        <v>959</v>
      </c>
      <c r="W11" s="6">
        <v>147</v>
      </c>
    </row>
    <row r="12" spans="1:23" x14ac:dyDescent="0.3">
      <c r="S12" t="s">
        <v>20</v>
      </c>
      <c r="T12" t="s">
        <v>21</v>
      </c>
      <c r="U12" t="s">
        <v>22</v>
      </c>
      <c r="V12" s="5">
        <v>9632</v>
      </c>
      <c r="W12" s="6">
        <v>288</v>
      </c>
    </row>
    <row r="13" spans="1:23" x14ac:dyDescent="0.3">
      <c r="S13" t="s">
        <v>25</v>
      </c>
      <c r="T13" t="s">
        <v>26</v>
      </c>
      <c r="U13" t="s">
        <v>27</v>
      </c>
      <c r="V13" s="5">
        <v>2100</v>
      </c>
      <c r="W13" s="6">
        <v>414</v>
      </c>
    </row>
    <row r="14" spans="1:23" x14ac:dyDescent="0.3">
      <c r="S14" t="s">
        <v>7</v>
      </c>
      <c r="T14" t="s">
        <v>13</v>
      </c>
      <c r="U14" t="s">
        <v>30</v>
      </c>
      <c r="V14" s="5">
        <v>8869</v>
      </c>
      <c r="W14" s="6">
        <v>432</v>
      </c>
    </row>
    <row r="15" spans="1:23" x14ac:dyDescent="0.3">
      <c r="S15" t="s">
        <v>25</v>
      </c>
      <c r="T15" t="s">
        <v>33</v>
      </c>
      <c r="U15" t="s">
        <v>34</v>
      </c>
      <c r="V15" s="5">
        <v>2681</v>
      </c>
      <c r="W15" s="6">
        <v>54</v>
      </c>
    </row>
    <row r="16" spans="1:23" x14ac:dyDescent="0.3">
      <c r="S16" t="s">
        <v>12</v>
      </c>
      <c r="T16" t="s">
        <v>13</v>
      </c>
      <c r="U16" t="s">
        <v>36</v>
      </c>
      <c r="V16" s="5">
        <v>5012</v>
      </c>
      <c r="W16" s="6">
        <v>210</v>
      </c>
    </row>
    <row r="17" spans="1:23" x14ac:dyDescent="0.3">
      <c r="S17" t="s">
        <v>39</v>
      </c>
      <c r="T17" t="s">
        <v>33</v>
      </c>
      <c r="U17" t="s">
        <v>16</v>
      </c>
      <c r="V17" s="5">
        <v>1281</v>
      </c>
      <c r="W17" s="6">
        <v>75</v>
      </c>
    </row>
    <row r="18" spans="1:23" x14ac:dyDescent="0.3">
      <c r="S18" t="s">
        <v>42</v>
      </c>
      <c r="T18" t="s">
        <v>8</v>
      </c>
      <c r="U18" t="s">
        <v>16</v>
      </c>
      <c r="V18" s="5">
        <v>4991</v>
      </c>
      <c r="W18" s="6">
        <v>12</v>
      </c>
    </row>
    <row r="19" spans="1:23" x14ac:dyDescent="0.3">
      <c r="S19" t="s">
        <v>45</v>
      </c>
      <c r="T19" t="s">
        <v>26</v>
      </c>
      <c r="U19" t="s">
        <v>27</v>
      </c>
      <c r="V19" s="5">
        <v>1785</v>
      </c>
      <c r="W19" s="6">
        <v>462</v>
      </c>
    </row>
    <row r="20" spans="1:23" x14ac:dyDescent="0.3">
      <c r="S20" t="s">
        <v>46</v>
      </c>
      <c r="T20" t="s">
        <v>8</v>
      </c>
      <c r="U20" t="s">
        <v>32</v>
      </c>
      <c r="V20" s="5">
        <v>3983</v>
      </c>
      <c r="W20" s="6">
        <v>144</v>
      </c>
    </row>
    <row r="21" spans="1:23" x14ac:dyDescent="0.3">
      <c r="S21" t="s">
        <v>17</v>
      </c>
      <c r="T21" t="s">
        <v>33</v>
      </c>
      <c r="U21" t="s">
        <v>29</v>
      </c>
      <c r="V21" s="5">
        <v>2646</v>
      </c>
      <c r="W21" s="6">
        <v>120</v>
      </c>
    </row>
    <row r="22" spans="1:23" x14ac:dyDescent="0.3">
      <c r="S22" t="s">
        <v>45</v>
      </c>
      <c r="T22" t="s">
        <v>49</v>
      </c>
      <c r="U22" t="s">
        <v>11</v>
      </c>
      <c r="V22" s="5">
        <v>252</v>
      </c>
      <c r="W22" s="6">
        <v>54</v>
      </c>
    </row>
    <row r="23" spans="1:23" x14ac:dyDescent="0.3">
      <c r="S23" t="s">
        <v>46</v>
      </c>
      <c r="T23" t="s">
        <v>13</v>
      </c>
      <c r="U23" t="s">
        <v>27</v>
      </c>
      <c r="V23" s="5">
        <v>2464</v>
      </c>
      <c r="W23" s="6">
        <v>234</v>
      </c>
    </row>
    <row r="24" spans="1:23" x14ac:dyDescent="0.3">
      <c r="S24" t="s">
        <v>46</v>
      </c>
      <c r="T24" t="s">
        <v>13</v>
      </c>
      <c r="U24" t="s">
        <v>51</v>
      </c>
      <c r="V24" s="5">
        <v>2114</v>
      </c>
      <c r="W24" s="6">
        <v>66</v>
      </c>
    </row>
    <row r="25" spans="1:23" x14ac:dyDescent="0.3">
      <c r="S25" t="s">
        <v>25</v>
      </c>
      <c r="T25" t="s">
        <v>8</v>
      </c>
      <c r="U25" t="s">
        <v>34</v>
      </c>
      <c r="V25" s="5">
        <v>7693</v>
      </c>
      <c r="W25" s="6">
        <v>87</v>
      </c>
    </row>
    <row r="26" spans="1:23" x14ac:dyDescent="0.3">
      <c r="S26" t="s">
        <v>42</v>
      </c>
      <c r="T26" t="s">
        <v>49</v>
      </c>
      <c r="U26" t="s">
        <v>41</v>
      </c>
      <c r="V26" s="5">
        <v>15610</v>
      </c>
      <c r="W26" s="6">
        <v>339</v>
      </c>
    </row>
    <row r="27" spans="1:23" x14ac:dyDescent="0.3">
      <c r="A27" s="58" t="s">
        <v>100</v>
      </c>
      <c r="B27" s="58"/>
      <c r="C27" s="58"/>
      <c r="D27" s="58"/>
      <c r="E27" s="58"/>
      <c r="F27" s="58"/>
      <c r="G27" s="58"/>
      <c r="S27" t="s">
        <v>20</v>
      </c>
      <c r="T27" t="s">
        <v>49</v>
      </c>
      <c r="U27" t="s">
        <v>36</v>
      </c>
      <c r="V27" s="5">
        <v>336</v>
      </c>
      <c r="W27" s="6">
        <v>144</v>
      </c>
    </row>
    <row r="28" spans="1:23" x14ac:dyDescent="0.3">
      <c r="S28" t="s">
        <v>45</v>
      </c>
      <c r="T28" t="s">
        <v>26</v>
      </c>
      <c r="U28" t="s">
        <v>41</v>
      </c>
      <c r="V28" s="5">
        <v>9443</v>
      </c>
      <c r="W28" s="6">
        <v>162</v>
      </c>
    </row>
    <row r="29" spans="1:23" x14ac:dyDescent="0.3">
      <c r="S29" t="s">
        <v>17</v>
      </c>
      <c r="T29" t="s">
        <v>49</v>
      </c>
      <c r="U29" t="s">
        <v>47</v>
      </c>
      <c r="V29" s="5">
        <v>8155</v>
      </c>
      <c r="W29" s="6">
        <v>90</v>
      </c>
    </row>
    <row r="30" spans="1:23" x14ac:dyDescent="0.3">
      <c r="S30" t="s">
        <v>12</v>
      </c>
      <c r="T30" t="s">
        <v>33</v>
      </c>
      <c r="U30" t="s">
        <v>47</v>
      </c>
      <c r="V30" s="5">
        <v>1701</v>
      </c>
      <c r="W30" s="6">
        <v>234</v>
      </c>
    </row>
    <row r="31" spans="1:23" x14ac:dyDescent="0.3">
      <c r="S31" t="s">
        <v>54</v>
      </c>
      <c r="T31" t="s">
        <v>33</v>
      </c>
      <c r="U31" t="s">
        <v>36</v>
      </c>
      <c r="V31" s="5">
        <v>2205</v>
      </c>
      <c r="W31" s="6">
        <v>141</v>
      </c>
    </row>
    <row r="32" spans="1:23" x14ac:dyDescent="0.3">
      <c r="S32" t="s">
        <v>12</v>
      </c>
      <c r="T32" t="s">
        <v>8</v>
      </c>
      <c r="U32" t="s">
        <v>38</v>
      </c>
      <c r="V32" s="5">
        <v>1771</v>
      </c>
      <c r="W32" s="6">
        <v>204</v>
      </c>
    </row>
    <row r="33" spans="19:23" x14ac:dyDescent="0.3">
      <c r="S33" t="s">
        <v>20</v>
      </c>
      <c r="T33" t="s">
        <v>13</v>
      </c>
      <c r="U33" t="s">
        <v>24</v>
      </c>
      <c r="V33" s="5">
        <v>2114</v>
      </c>
      <c r="W33" s="6">
        <v>186</v>
      </c>
    </row>
    <row r="34" spans="19:23" x14ac:dyDescent="0.3">
      <c r="S34" t="s">
        <v>20</v>
      </c>
      <c r="T34" t="s">
        <v>21</v>
      </c>
      <c r="U34" t="s">
        <v>11</v>
      </c>
      <c r="V34" s="5">
        <v>10311</v>
      </c>
      <c r="W34" s="6">
        <v>231</v>
      </c>
    </row>
    <row r="35" spans="19:23" x14ac:dyDescent="0.3">
      <c r="S35" t="s">
        <v>46</v>
      </c>
      <c r="T35" t="s">
        <v>26</v>
      </c>
      <c r="U35" t="s">
        <v>29</v>
      </c>
      <c r="V35" s="5">
        <v>21</v>
      </c>
      <c r="W35" s="6">
        <v>168</v>
      </c>
    </row>
    <row r="36" spans="19:23" x14ac:dyDescent="0.3">
      <c r="S36" t="s">
        <v>54</v>
      </c>
      <c r="T36" t="s">
        <v>13</v>
      </c>
      <c r="U36" t="s">
        <v>41</v>
      </c>
      <c r="V36" s="5">
        <v>1974</v>
      </c>
      <c r="W36" s="6">
        <v>195</v>
      </c>
    </row>
    <row r="37" spans="19:23" x14ac:dyDescent="0.3">
      <c r="S37" t="s">
        <v>42</v>
      </c>
      <c r="T37" t="s">
        <v>21</v>
      </c>
      <c r="U37" t="s">
        <v>47</v>
      </c>
      <c r="V37" s="5">
        <v>6314</v>
      </c>
      <c r="W37" s="6">
        <v>15</v>
      </c>
    </row>
    <row r="38" spans="19:23" x14ac:dyDescent="0.3">
      <c r="S38" t="s">
        <v>54</v>
      </c>
      <c r="T38" t="s">
        <v>8</v>
      </c>
      <c r="U38" t="s">
        <v>47</v>
      </c>
      <c r="V38" s="5">
        <v>4683</v>
      </c>
      <c r="W38" s="6">
        <v>30</v>
      </c>
    </row>
    <row r="39" spans="19:23" x14ac:dyDescent="0.3">
      <c r="S39" t="s">
        <v>20</v>
      </c>
      <c r="T39" t="s">
        <v>8</v>
      </c>
      <c r="U39" t="s">
        <v>48</v>
      </c>
      <c r="V39" s="5">
        <v>6398</v>
      </c>
      <c r="W39" s="6">
        <v>102</v>
      </c>
    </row>
    <row r="40" spans="19:23" x14ac:dyDescent="0.3">
      <c r="S40" t="s">
        <v>45</v>
      </c>
      <c r="T40" t="s">
        <v>13</v>
      </c>
      <c r="U40" t="s">
        <v>38</v>
      </c>
      <c r="V40" s="5">
        <v>553</v>
      </c>
      <c r="W40" s="6">
        <v>15</v>
      </c>
    </row>
    <row r="41" spans="19:23" x14ac:dyDescent="0.3">
      <c r="S41" t="s">
        <v>12</v>
      </c>
      <c r="T41" t="s">
        <v>26</v>
      </c>
      <c r="U41" t="s">
        <v>9</v>
      </c>
      <c r="V41" s="5">
        <v>7021</v>
      </c>
      <c r="W41" s="6">
        <v>183</v>
      </c>
    </row>
    <row r="42" spans="19:23" x14ac:dyDescent="0.3">
      <c r="S42" t="s">
        <v>7</v>
      </c>
      <c r="T42" t="s">
        <v>26</v>
      </c>
      <c r="U42" t="s">
        <v>36</v>
      </c>
      <c r="V42" s="5">
        <v>5817</v>
      </c>
      <c r="W42" s="6">
        <v>12</v>
      </c>
    </row>
    <row r="43" spans="19:23" x14ac:dyDescent="0.3">
      <c r="S43" t="s">
        <v>20</v>
      </c>
      <c r="T43" t="s">
        <v>26</v>
      </c>
      <c r="U43" t="s">
        <v>16</v>
      </c>
      <c r="V43" s="5">
        <v>3976</v>
      </c>
      <c r="W43" s="6">
        <v>72</v>
      </c>
    </row>
    <row r="44" spans="19:23" x14ac:dyDescent="0.3">
      <c r="S44" t="s">
        <v>25</v>
      </c>
      <c r="T44" t="s">
        <v>33</v>
      </c>
      <c r="U44" t="s">
        <v>52</v>
      </c>
      <c r="V44" s="5">
        <v>1134</v>
      </c>
      <c r="W44" s="6">
        <v>282</v>
      </c>
    </row>
    <row r="45" spans="19:23" x14ac:dyDescent="0.3">
      <c r="S45" t="s">
        <v>45</v>
      </c>
      <c r="T45" t="s">
        <v>26</v>
      </c>
      <c r="U45" t="s">
        <v>53</v>
      </c>
      <c r="V45" s="5">
        <v>6027</v>
      </c>
      <c r="W45" s="6">
        <v>144</v>
      </c>
    </row>
    <row r="46" spans="19:23" x14ac:dyDescent="0.3">
      <c r="S46" t="s">
        <v>25</v>
      </c>
      <c r="T46" t="s">
        <v>8</v>
      </c>
      <c r="U46" t="s">
        <v>29</v>
      </c>
      <c r="V46" s="5">
        <v>1904</v>
      </c>
      <c r="W46" s="6">
        <v>405</v>
      </c>
    </row>
    <row r="47" spans="19:23" x14ac:dyDescent="0.3">
      <c r="S47" t="s">
        <v>39</v>
      </c>
      <c r="T47" t="s">
        <v>49</v>
      </c>
      <c r="U47" t="s">
        <v>14</v>
      </c>
      <c r="V47" s="5">
        <v>3262</v>
      </c>
      <c r="W47" s="6">
        <v>75</v>
      </c>
    </row>
    <row r="48" spans="19:23" x14ac:dyDescent="0.3">
      <c r="S48" t="s">
        <v>7</v>
      </c>
      <c r="T48" t="s">
        <v>49</v>
      </c>
      <c r="U48" t="s">
        <v>52</v>
      </c>
      <c r="V48" s="5">
        <v>2289</v>
      </c>
      <c r="W48" s="6">
        <v>135</v>
      </c>
    </row>
    <row r="49" spans="19:23" x14ac:dyDescent="0.3">
      <c r="S49" t="s">
        <v>42</v>
      </c>
      <c r="T49" t="s">
        <v>49</v>
      </c>
      <c r="U49" t="s">
        <v>52</v>
      </c>
      <c r="V49" s="5">
        <v>6986</v>
      </c>
      <c r="W49" s="6">
        <v>21</v>
      </c>
    </row>
    <row r="50" spans="19:23" x14ac:dyDescent="0.3">
      <c r="S50" t="s">
        <v>45</v>
      </c>
      <c r="T50" t="s">
        <v>33</v>
      </c>
      <c r="U50" t="s">
        <v>47</v>
      </c>
      <c r="V50" s="5">
        <v>4417</v>
      </c>
      <c r="W50" s="6">
        <v>153</v>
      </c>
    </row>
    <row r="51" spans="19:23" x14ac:dyDescent="0.3">
      <c r="S51" t="s">
        <v>25</v>
      </c>
      <c r="T51" t="s">
        <v>49</v>
      </c>
      <c r="U51" t="s">
        <v>24</v>
      </c>
      <c r="V51" s="5">
        <v>1442</v>
      </c>
      <c r="W51" s="6">
        <v>15</v>
      </c>
    </row>
    <row r="52" spans="19:23" x14ac:dyDescent="0.3">
      <c r="S52" t="s">
        <v>46</v>
      </c>
      <c r="T52" t="s">
        <v>13</v>
      </c>
      <c r="U52" t="s">
        <v>16</v>
      </c>
      <c r="V52" s="5">
        <v>2415</v>
      </c>
      <c r="W52" s="6">
        <v>255</v>
      </c>
    </row>
    <row r="53" spans="19:23" x14ac:dyDescent="0.3">
      <c r="S53" t="s">
        <v>45</v>
      </c>
      <c r="T53" t="s">
        <v>8</v>
      </c>
      <c r="U53" t="s">
        <v>38</v>
      </c>
      <c r="V53" s="5">
        <v>238</v>
      </c>
      <c r="W53" s="6">
        <v>18</v>
      </c>
    </row>
    <row r="54" spans="19:23" x14ac:dyDescent="0.3">
      <c r="S54" t="s">
        <v>25</v>
      </c>
      <c r="T54" t="s">
        <v>8</v>
      </c>
      <c r="U54" t="s">
        <v>47</v>
      </c>
      <c r="V54" s="5">
        <v>4949</v>
      </c>
      <c r="W54" s="6">
        <v>189</v>
      </c>
    </row>
    <row r="55" spans="19:23" x14ac:dyDescent="0.3">
      <c r="S55" t="s">
        <v>42</v>
      </c>
      <c r="T55" t="s">
        <v>33</v>
      </c>
      <c r="U55" t="s">
        <v>14</v>
      </c>
      <c r="V55" s="5">
        <v>5075</v>
      </c>
      <c r="W55" s="6">
        <v>21</v>
      </c>
    </row>
    <row r="56" spans="19:23" x14ac:dyDescent="0.3">
      <c r="S56" t="s">
        <v>46</v>
      </c>
      <c r="T56" t="s">
        <v>21</v>
      </c>
      <c r="U56" t="s">
        <v>29</v>
      </c>
      <c r="V56" s="5">
        <v>9198</v>
      </c>
      <c r="W56" s="6">
        <v>36</v>
      </c>
    </row>
    <row r="57" spans="19:23" x14ac:dyDescent="0.3">
      <c r="S57" t="s">
        <v>25</v>
      </c>
      <c r="T57" t="s">
        <v>49</v>
      </c>
      <c r="U57" t="s">
        <v>51</v>
      </c>
      <c r="V57" s="5">
        <v>3339</v>
      </c>
      <c r="W57" s="6">
        <v>75</v>
      </c>
    </row>
    <row r="58" spans="19:23" x14ac:dyDescent="0.3">
      <c r="S58" t="s">
        <v>7</v>
      </c>
      <c r="T58" t="s">
        <v>49</v>
      </c>
      <c r="U58" t="s">
        <v>32</v>
      </c>
      <c r="V58" s="5">
        <v>5019</v>
      </c>
      <c r="W58" s="6">
        <v>156</v>
      </c>
    </row>
    <row r="59" spans="19:23" x14ac:dyDescent="0.3">
      <c r="S59" t="s">
        <v>42</v>
      </c>
      <c r="T59" t="s">
        <v>21</v>
      </c>
      <c r="U59" t="s">
        <v>29</v>
      </c>
      <c r="V59" s="5">
        <v>16184</v>
      </c>
      <c r="W59" s="6">
        <v>39</v>
      </c>
    </row>
    <row r="60" spans="19:23" x14ac:dyDescent="0.3">
      <c r="S60" t="s">
        <v>25</v>
      </c>
      <c r="T60" t="s">
        <v>21</v>
      </c>
      <c r="U60" t="s">
        <v>44</v>
      </c>
      <c r="V60" s="5">
        <v>497</v>
      </c>
      <c r="W60" s="6">
        <v>63</v>
      </c>
    </row>
    <row r="61" spans="19:23" x14ac:dyDescent="0.3">
      <c r="S61" t="s">
        <v>45</v>
      </c>
      <c r="T61" t="s">
        <v>21</v>
      </c>
      <c r="U61" t="s">
        <v>51</v>
      </c>
      <c r="V61" s="5">
        <v>8211</v>
      </c>
      <c r="W61" s="6">
        <v>75</v>
      </c>
    </row>
    <row r="62" spans="19:23" x14ac:dyDescent="0.3">
      <c r="S62" t="s">
        <v>45</v>
      </c>
      <c r="T62" t="s">
        <v>33</v>
      </c>
      <c r="U62" t="s">
        <v>53</v>
      </c>
      <c r="V62" s="5">
        <v>6580</v>
      </c>
      <c r="W62" s="6">
        <v>183</v>
      </c>
    </row>
    <row r="63" spans="19:23" x14ac:dyDescent="0.3">
      <c r="S63" t="s">
        <v>20</v>
      </c>
      <c r="T63" t="s">
        <v>13</v>
      </c>
      <c r="U63" t="s">
        <v>11</v>
      </c>
      <c r="V63" s="5">
        <v>4760</v>
      </c>
      <c r="W63" s="6">
        <v>69</v>
      </c>
    </row>
    <row r="64" spans="19:23" x14ac:dyDescent="0.3">
      <c r="S64" t="s">
        <v>7</v>
      </c>
      <c r="T64" t="s">
        <v>21</v>
      </c>
      <c r="U64" t="s">
        <v>27</v>
      </c>
      <c r="V64" s="5">
        <v>5439</v>
      </c>
      <c r="W64" s="6">
        <v>30</v>
      </c>
    </row>
    <row r="65" spans="19:23" x14ac:dyDescent="0.3">
      <c r="S65" t="s">
        <v>20</v>
      </c>
      <c r="T65" t="s">
        <v>49</v>
      </c>
      <c r="U65" t="s">
        <v>32</v>
      </c>
      <c r="V65" s="5">
        <v>1463</v>
      </c>
      <c r="W65" s="6">
        <v>39</v>
      </c>
    </row>
    <row r="66" spans="19:23" x14ac:dyDescent="0.3">
      <c r="S66" t="s">
        <v>46</v>
      </c>
      <c r="T66" t="s">
        <v>49</v>
      </c>
      <c r="U66" t="s">
        <v>14</v>
      </c>
      <c r="V66" s="5">
        <v>7777</v>
      </c>
      <c r="W66" s="6">
        <v>504</v>
      </c>
    </row>
    <row r="67" spans="19:23" x14ac:dyDescent="0.3">
      <c r="S67" t="s">
        <v>17</v>
      </c>
      <c r="T67" t="s">
        <v>8</v>
      </c>
      <c r="U67" t="s">
        <v>51</v>
      </c>
      <c r="V67" s="5">
        <v>1085</v>
      </c>
      <c r="W67" s="6">
        <v>273</v>
      </c>
    </row>
    <row r="68" spans="19:23" x14ac:dyDescent="0.3">
      <c r="S68" t="s">
        <v>42</v>
      </c>
      <c r="T68" t="s">
        <v>8</v>
      </c>
      <c r="U68" t="s">
        <v>34</v>
      </c>
      <c r="V68" s="5">
        <v>182</v>
      </c>
      <c r="W68" s="6">
        <v>48</v>
      </c>
    </row>
    <row r="69" spans="19:23" x14ac:dyDescent="0.3">
      <c r="S69" t="s">
        <v>25</v>
      </c>
      <c r="T69" t="s">
        <v>49</v>
      </c>
      <c r="U69" t="s">
        <v>52</v>
      </c>
      <c r="V69" s="5">
        <v>4242</v>
      </c>
      <c r="W69" s="6">
        <v>207</v>
      </c>
    </row>
    <row r="70" spans="19:23" x14ac:dyDescent="0.3">
      <c r="S70" t="s">
        <v>25</v>
      </c>
      <c r="T70" t="s">
        <v>21</v>
      </c>
      <c r="U70" t="s">
        <v>14</v>
      </c>
      <c r="V70" s="5">
        <v>6118</v>
      </c>
      <c r="W70" s="6">
        <v>9</v>
      </c>
    </row>
    <row r="71" spans="19:23" x14ac:dyDescent="0.3">
      <c r="S71" t="s">
        <v>54</v>
      </c>
      <c r="T71" t="s">
        <v>21</v>
      </c>
      <c r="U71" t="s">
        <v>47</v>
      </c>
      <c r="V71" s="5">
        <v>2317</v>
      </c>
      <c r="W71" s="6">
        <v>261</v>
      </c>
    </row>
    <row r="72" spans="19:23" x14ac:dyDescent="0.3">
      <c r="S72" t="s">
        <v>25</v>
      </c>
      <c r="T72" t="s">
        <v>33</v>
      </c>
      <c r="U72" t="s">
        <v>29</v>
      </c>
      <c r="V72" s="5">
        <v>938</v>
      </c>
      <c r="W72" s="6">
        <v>6</v>
      </c>
    </row>
    <row r="73" spans="19:23" x14ac:dyDescent="0.3">
      <c r="S73" t="s">
        <v>12</v>
      </c>
      <c r="T73" t="s">
        <v>8</v>
      </c>
      <c r="U73" t="s">
        <v>24</v>
      </c>
      <c r="V73" s="5">
        <v>9709</v>
      </c>
      <c r="W73" s="6">
        <v>30</v>
      </c>
    </row>
    <row r="74" spans="19:23" x14ac:dyDescent="0.3">
      <c r="S74" t="s">
        <v>39</v>
      </c>
      <c r="T74" t="s">
        <v>49</v>
      </c>
      <c r="U74" t="s">
        <v>41</v>
      </c>
      <c r="V74" s="5">
        <v>2205</v>
      </c>
      <c r="W74" s="6">
        <v>138</v>
      </c>
    </row>
    <row r="75" spans="19:23" x14ac:dyDescent="0.3">
      <c r="S75" t="s">
        <v>39</v>
      </c>
      <c r="T75" t="s">
        <v>8</v>
      </c>
      <c r="U75" t="s">
        <v>32</v>
      </c>
      <c r="V75" s="5">
        <v>4487</v>
      </c>
      <c r="W75" s="6">
        <v>111</v>
      </c>
    </row>
    <row r="76" spans="19:23" x14ac:dyDescent="0.3">
      <c r="S76" t="s">
        <v>42</v>
      </c>
      <c r="T76" t="s">
        <v>13</v>
      </c>
      <c r="U76" t="s">
        <v>22</v>
      </c>
      <c r="V76" s="5">
        <v>2415</v>
      </c>
      <c r="W76" s="6">
        <v>15</v>
      </c>
    </row>
    <row r="77" spans="19:23" x14ac:dyDescent="0.3">
      <c r="S77" t="s">
        <v>7</v>
      </c>
      <c r="T77" t="s">
        <v>49</v>
      </c>
      <c r="U77" t="s">
        <v>38</v>
      </c>
      <c r="V77" s="5">
        <v>4018</v>
      </c>
      <c r="W77" s="6">
        <v>162</v>
      </c>
    </row>
    <row r="78" spans="19:23" x14ac:dyDescent="0.3">
      <c r="S78" t="s">
        <v>42</v>
      </c>
      <c r="T78" t="s">
        <v>49</v>
      </c>
      <c r="U78" t="s">
        <v>38</v>
      </c>
      <c r="V78" s="5">
        <v>861</v>
      </c>
      <c r="W78" s="6">
        <v>195</v>
      </c>
    </row>
    <row r="79" spans="19:23" x14ac:dyDescent="0.3">
      <c r="S79" t="s">
        <v>54</v>
      </c>
      <c r="T79" t="s">
        <v>33</v>
      </c>
      <c r="U79" t="s">
        <v>16</v>
      </c>
      <c r="V79" s="5">
        <v>5586</v>
      </c>
      <c r="W79" s="6">
        <v>525</v>
      </c>
    </row>
    <row r="80" spans="19:23" x14ac:dyDescent="0.3">
      <c r="S80" t="s">
        <v>39</v>
      </c>
      <c r="T80" t="s">
        <v>49</v>
      </c>
      <c r="U80" t="s">
        <v>30</v>
      </c>
      <c r="V80" s="5">
        <v>2226</v>
      </c>
      <c r="W80" s="6">
        <v>48</v>
      </c>
    </row>
    <row r="81" spans="19:23" x14ac:dyDescent="0.3">
      <c r="S81" t="s">
        <v>17</v>
      </c>
      <c r="T81" t="s">
        <v>49</v>
      </c>
      <c r="U81" t="s">
        <v>53</v>
      </c>
      <c r="V81" s="5">
        <v>14329</v>
      </c>
      <c r="W81" s="6">
        <v>150</v>
      </c>
    </row>
    <row r="82" spans="19:23" x14ac:dyDescent="0.3">
      <c r="S82" t="s">
        <v>17</v>
      </c>
      <c r="T82" t="s">
        <v>49</v>
      </c>
      <c r="U82" t="s">
        <v>41</v>
      </c>
      <c r="V82" s="5">
        <v>8463</v>
      </c>
      <c r="W82" s="6">
        <v>492</v>
      </c>
    </row>
    <row r="83" spans="19:23" x14ac:dyDescent="0.3">
      <c r="S83" t="s">
        <v>42</v>
      </c>
      <c r="T83" t="s">
        <v>49</v>
      </c>
      <c r="U83" t="s">
        <v>51</v>
      </c>
      <c r="V83" s="5">
        <v>2891</v>
      </c>
      <c r="W83" s="6">
        <v>102</v>
      </c>
    </row>
    <row r="84" spans="19:23" x14ac:dyDescent="0.3">
      <c r="S84" t="s">
        <v>46</v>
      </c>
      <c r="T84" t="s">
        <v>21</v>
      </c>
      <c r="U84" t="s">
        <v>47</v>
      </c>
      <c r="V84" s="5">
        <v>3773</v>
      </c>
      <c r="W84" s="6">
        <v>165</v>
      </c>
    </row>
    <row r="85" spans="19:23" x14ac:dyDescent="0.3">
      <c r="S85" t="s">
        <v>20</v>
      </c>
      <c r="T85" t="s">
        <v>21</v>
      </c>
      <c r="U85" t="s">
        <v>53</v>
      </c>
      <c r="V85" s="5">
        <v>854</v>
      </c>
      <c r="W85" s="6">
        <v>309</v>
      </c>
    </row>
    <row r="86" spans="19:23" x14ac:dyDescent="0.3">
      <c r="S86" t="s">
        <v>25</v>
      </c>
      <c r="T86" t="s">
        <v>21</v>
      </c>
      <c r="U86" t="s">
        <v>32</v>
      </c>
      <c r="V86" s="5">
        <v>4970</v>
      </c>
      <c r="W86" s="6">
        <v>156</v>
      </c>
    </row>
    <row r="87" spans="19:23" x14ac:dyDescent="0.3">
      <c r="S87" t="s">
        <v>17</v>
      </c>
      <c r="T87" t="s">
        <v>13</v>
      </c>
      <c r="U87" t="s">
        <v>50</v>
      </c>
      <c r="V87" s="5">
        <v>98</v>
      </c>
      <c r="W87" s="6">
        <v>159</v>
      </c>
    </row>
    <row r="88" spans="19:23" x14ac:dyDescent="0.3">
      <c r="S88" t="s">
        <v>42</v>
      </c>
      <c r="T88" t="s">
        <v>13</v>
      </c>
      <c r="U88" t="s">
        <v>24</v>
      </c>
      <c r="V88" s="5">
        <v>13391</v>
      </c>
      <c r="W88" s="6">
        <v>201</v>
      </c>
    </row>
    <row r="89" spans="19:23" x14ac:dyDescent="0.3">
      <c r="S89" t="s">
        <v>12</v>
      </c>
      <c r="T89" t="s">
        <v>26</v>
      </c>
      <c r="U89" t="s">
        <v>34</v>
      </c>
      <c r="V89" s="5">
        <v>8890</v>
      </c>
      <c r="W89" s="6">
        <v>210</v>
      </c>
    </row>
    <row r="90" spans="19:23" x14ac:dyDescent="0.3">
      <c r="S90" t="s">
        <v>45</v>
      </c>
      <c r="T90" t="s">
        <v>33</v>
      </c>
      <c r="U90" t="s">
        <v>11</v>
      </c>
      <c r="V90" s="5">
        <v>56</v>
      </c>
      <c r="W90" s="6">
        <v>51</v>
      </c>
    </row>
    <row r="91" spans="19:23" x14ac:dyDescent="0.3">
      <c r="S91" t="s">
        <v>46</v>
      </c>
      <c r="T91" t="s">
        <v>21</v>
      </c>
      <c r="U91" t="s">
        <v>27</v>
      </c>
      <c r="V91" s="5">
        <v>3339</v>
      </c>
      <c r="W91" s="6">
        <v>39</v>
      </c>
    </row>
    <row r="92" spans="19:23" x14ac:dyDescent="0.3">
      <c r="S92" t="s">
        <v>54</v>
      </c>
      <c r="T92" t="s">
        <v>13</v>
      </c>
      <c r="U92" t="s">
        <v>22</v>
      </c>
      <c r="V92" s="5">
        <v>3808</v>
      </c>
      <c r="W92" s="6">
        <v>279</v>
      </c>
    </row>
    <row r="93" spans="19:23" x14ac:dyDescent="0.3">
      <c r="S93" t="s">
        <v>54</v>
      </c>
      <c r="T93" t="s">
        <v>33</v>
      </c>
      <c r="U93" t="s">
        <v>11</v>
      </c>
      <c r="V93" s="5">
        <v>63</v>
      </c>
      <c r="W93" s="6">
        <v>123</v>
      </c>
    </row>
    <row r="94" spans="19:23" x14ac:dyDescent="0.3">
      <c r="S94" t="s">
        <v>45</v>
      </c>
      <c r="T94" t="s">
        <v>26</v>
      </c>
      <c r="U94" t="s">
        <v>52</v>
      </c>
      <c r="V94" s="5">
        <v>7812</v>
      </c>
      <c r="W94" s="6">
        <v>81</v>
      </c>
    </row>
    <row r="95" spans="19:23" x14ac:dyDescent="0.3">
      <c r="S95" t="s">
        <v>7</v>
      </c>
      <c r="T95" t="s">
        <v>8</v>
      </c>
      <c r="U95" t="s">
        <v>38</v>
      </c>
      <c r="V95" s="5">
        <v>7693</v>
      </c>
      <c r="W95" s="6">
        <v>21</v>
      </c>
    </row>
    <row r="96" spans="19:23" x14ac:dyDescent="0.3">
      <c r="S96" t="s">
        <v>46</v>
      </c>
      <c r="T96" t="s">
        <v>21</v>
      </c>
      <c r="U96" t="s">
        <v>53</v>
      </c>
      <c r="V96" s="5">
        <v>973</v>
      </c>
      <c r="W96" s="6">
        <v>162</v>
      </c>
    </row>
    <row r="97" spans="19:23" x14ac:dyDescent="0.3">
      <c r="S97" t="s">
        <v>54</v>
      </c>
      <c r="T97" t="s">
        <v>13</v>
      </c>
      <c r="U97" t="s">
        <v>44</v>
      </c>
      <c r="V97" s="5">
        <v>567</v>
      </c>
      <c r="W97" s="6">
        <v>228</v>
      </c>
    </row>
    <row r="98" spans="19:23" x14ac:dyDescent="0.3">
      <c r="S98" t="s">
        <v>54</v>
      </c>
      <c r="T98" t="s">
        <v>21</v>
      </c>
      <c r="U98" t="s">
        <v>51</v>
      </c>
      <c r="V98" s="5">
        <v>2471</v>
      </c>
      <c r="W98" s="6">
        <v>342</v>
      </c>
    </row>
    <row r="99" spans="19:23" x14ac:dyDescent="0.3">
      <c r="S99" t="s">
        <v>42</v>
      </c>
      <c r="T99" t="s">
        <v>33</v>
      </c>
      <c r="U99" t="s">
        <v>11</v>
      </c>
      <c r="V99" s="5">
        <v>7189</v>
      </c>
      <c r="W99" s="6">
        <v>54</v>
      </c>
    </row>
    <row r="100" spans="19:23" x14ac:dyDescent="0.3">
      <c r="S100" t="s">
        <v>20</v>
      </c>
      <c r="T100" t="s">
        <v>13</v>
      </c>
      <c r="U100" t="s">
        <v>53</v>
      </c>
      <c r="V100" s="5">
        <v>7455</v>
      </c>
      <c r="W100" s="6">
        <v>216</v>
      </c>
    </row>
    <row r="101" spans="19:23" x14ac:dyDescent="0.3">
      <c r="S101" t="s">
        <v>46</v>
      </c>
      <c r="T101" t="s">
        <v>49</v>
      </c>
      <c r="U101" t="s">
        <v>50</v>
      </c>
      <c r="V101" s="5">
        <v>3108</v>
      </c>
      <c r="W101" s="6">
        <v>54</v>
      </c>
    </row>
    <row r="102" spans="19:23" x14ac:dyDescent="0.3">
      <c r="S102" t="s">
        <v>25</v>
      </c>
      <c r="T102" t="s">
        <v>33</v>
      </c>
      <c r="U102" t="s">
        <v>27</v>
      </c>
      <c r="V102" s="5">
        <v>469</v>
      </c>
      <c r="W102" s="6">
        <v>75</v>
      </c>
    </row>
    <row r="103" spans="19:23" x14ac:dyDescent="0.3">
      <c r="S103" t="s">
        <v>17</v>
      </c>
      <c r="T103" t="s">
        <v>8</v>
      </c>
      <c r="U103" t="s">
        <v>47</v>
      </c>
      <c r="V103" s="5">
        <v>2737</v>
      </c>
      <c r="W103" s="6">
        <v>93</v>
      </c>
    </row>
    <row r="104" spans="19:23" x14ac:dyDescent="0.3">
      <c r="S104" t="s">
        <v>17</v>
      </c>
      <c r="T104" t="s">
        <v>8</v>
      </c>
      <c r="U104" t="s">
        <v>27</v>
      </c>
      <c r="V104" s="5">
        <v>4305</v>
      </c>
      <c r="W104" s="6">
        <v>156</v>
      </c>
    </row>
    <row r="105" spans="19:23" x14ac:dyDescent="0.3">
      <c r="S105" t="s">
        <v>17</v>
      </c>
      <c r="T105" t="s">
        <v>33</v>
      </c>
      <c r="U105" t="s">
        <v>32</v>
      </c>
      <c r="V105" s="5">
        <v>2408</v>
      </c>
      <c r="W105" s="6">
        <v>9</v>
      </c>
    </row>
    <row r="106" spans="19:23" x14ac:dyDescent="0.3">
      <c r="S106" t="s">
        <v>46</v>
      </c>
      <c r="T106" t="s">
        <v>21</v>
      </c>
      <c r="U106" t="s">
        <v>38</v>
      </c>
      <c r="V106" s="5">
        <v>1281</v>
      </c>
      <c r="W106" s="6">
        <v>18</v>
      </c>
    </row>
    <row r="107" spans="19:23" x14ac:dyDescent="0.3">
      <c r="S107" t="s">
        <v>7</v>
      </c>
      <c r="T107" t="s">
        <v>13</v>
      </c>
      <c r="U107" t="s">
        <v>14</v>
      </c>
      <c r="V107" s="5">
        <v>12348</v>
      </c>
      <c r="W107" s="6">
        <v>234</v>
      </c>
    </row>
    <row r="108" spans="19:23" x14ac:dyDescent="0.3">
      <c r="S108" t="s">
        <v>46</v>
      </c>
      <c r="T108" t="s">
        <v>49</v>
      </c>
      <c r="U108" t="s">
        <v>53</v>
      </c>
      <c r="V108" s="5">
        <v>3689</v>
      </c>
      <c r="W108" s="6">
        <v>312</v>
      </c>
    </row>
    <row r="109" spans="19:23" x14ac:dyDescent="0.3">
      <c r="S109" t="s">
        <v>39</v>
      </c>
      <c r="T109" t="s">
        <v>21</v>
      </c>
      <c r="U109" t="s">
        <v>38</v>
      </c>
      <c r="V109" s="5">
        <v>2870</v>
      </c>
      <c r="W109" s="6">
        <v>300</v>
      </c>
    </row>
    <row r="110" spans="19:23" x14ac:dyDescent="0.3">
      <c r="S110" t="s">
        <v>45</v>
      </c>
      <c r="T110" t="s">
        <v>21</v>
      </c>
      <c r="U110" t="s">
        <v>52</v>
      </c>
      <c r="V110" s="5">
        <v>798</v>
      </c>
      <c r="W110" s="6">
        <v>519</v>
      </c>
    </row>
    <row r="111" spans="19:23" x14ac:dyDescent="0.3">
      <c r="S111" t="s">
        <v>20</v>
      </c>
      <c r="T111" t="s">
        <v>8</v>
      </c>
      <c r="U111" t="s">
        <v>44</v>
      </c>
      <c r="V111" s="5">
        <v>2933</v>
      </c>
      <c r="W111" s="6">
        <v>9</v>
      </c>
    </row>
    <row r="112" spans="19:23" x14ac:dyDescent="0.3">
      <c r="S112" t="s">
        <v>42</v>
      </c>
      <c r="T112" t="s">
        <v>13</v>
      </c>
      <c r="U112" t="s">
        <v>18</v>
      </c>
      <c r="V112" s="5">
        <v>2744</v>
      </c>
      <c r="W112" s="6">
        <v>9</v>
      </c>
    </row>
    <row r="113" spans="19:23" x14ac:dyDescent="0.3">
      <c r="S113" t="s">
        <v>7</v>
      </c>
      <c r="T113" t="s">
        <v>21</v>
      </c>
      <c r="U113" t="s">
        <v>30</v>
      </c>
      <c r="V113" s="5">
        <v>9772</v>
      </c>
      <c r="W113" s="6">
        <v>90</v>
      </c>
    </row>
    <row r="114" spans="19:23" x14ac:dyDescent="0.3">
      <c r="S114" t="s">
        <v>39</v>
      </c>
      <c r="T114" t="s">
        <v>49</v>
      </c>
      <c r="U114" t="s">
        <v>27</v>
      </c>
      <c r="V114" s="5">
        <v>1568</v>
      </c>
      <c r="W114" s="6">
        <v>96</v>
      </c>
    </row>
    <row r="115" spans="19:23" x14ac:dyDescent="0.3">
      <c r="S115" t="s">
        <v>45</v>
      </c>
      <c r="T115" t="s">
        <v>21</v>
      </c>
      <c r="U115" t="s">
        <v>29</v>
      </c>
      <c r="V115" s="5">
        <v>11417</v>
      </c>
      <c r="W115" s="6">
        <v>21</v>
      </c>
    </row>
    <row r="116" spans="19:23" x14ac:dyDescent="0.3">
      <c r="S116" t="s">
        <v>7</v>
      </c>
      <c r="T116" t="s">
        <v>49</v>
      </c>
      <c r="U116" t="s">
        <v>50</v>
      </c>
      <c r="V116" s="5">
        <v>6748</v>
      </c>
      <c r="W116" s="6">
        <v>48</v>
      </c>
    </row>
    <row r="117" spans="19:23" x14ac:dyDescent="0.3">
      <c r="S117" t="s">
        <v>54</v>
      </c>
      <c r="T117" t="s">
        <v>21</v>
      </c>
      <c r="U117" t="s">
        <v>52</v>
      </c>
      <c r="V117" s="5">
        <v>1407</v>
      </c>
      <c r="W117" s="6">
        <v>72</v>
      </c>
    </row>
    <row r="118" spans="19:23" x14ac:dyDescent="0.3">
      <c r="S118" t="s">
        <v>12</v>
      </c>
      <c r="T118" t="s">
        <v>13</v>
      </c>
      <c r="U118" t="s">
        <v>51</v>
      </c>
      <c r="V118" s="5">
        <v>2023</v>
      </c>
      <c r="W118" s="6">
        <v>168</v>
      </c>
    </row>
    <row r="119" spans="19:23" x14ac:dyDescent="0.3">
      <c r="S119" t="s">
        <v>42</v>
      </c>
      <c r="T119" t="s">
        <v>26</v>
      </c>
      <c r="U119" t="s">
        <v>50</v>
      </c>
      <c r="V119" s="5">
        <v>5236</v>
      </c>
      <c r="W119" s="6">
        <v>51</v>
      </c>
    </row>
    <row r="120" spans="19:23" x14ac:dyDescent="0.3">
      <c r="S120" t="s">
        <v>20</v>
      </c>
      <c r="T120" t="s">
        <v>21</v>
      </c>
      <c r="U120" t="s">
        <v>38</v>
      </c>
      <c r="V120" s="5">
        <v>1925</v>
      </c>
      <c r="W120" s="6">
        <v>192</v>
      </c>
    </row>
    <row r="121" spans="19:23" x14ac:dyDescent="0.3">
      <c r="S121" t="s">
        <v>39</v>
      </c>
      <c r="T121" t="s">
        <v>8</v>
      </c>
      <c r="U121" t="s">
        <v>16</v>
      </c>
      <c r="V121" s="5">
        <v>6608</v>
      </c>
      <c r="W121" s="6">
        <v>225</v>
      </c>
    </row>
    <row r="122" spans="19:23" x14ac:dyDescent="0.3">
      <c r="S122" t="s">
        <v>25</v>
      </c>
      <c r="T122" t="s">
        <v>49</v>
      </c>
      <c r="U122" t="s">
        <v>50</v>
      </c>
      <c r="V122" s="5">
        <v>8008</v>
      </c>
      <c r="W122" s="6">
        <v>456</v>
      </c>
    </row>
    <row r="123" spans="19:23" x14ac:dyDescent="0.3">
      <c r="S123" t="s">
        <v>54</v>
      </c>
      <c r="T123" t="s">
        <v>49</v>
      </c>
      <c r="U123" t="s">
        <v>27</v>
      </c>
      <c r="V123" s="5">
        <v>1428</v>
      </c>
      <c r="W123" s="6">
        <v>93</v>
      </c>
    </row>
    <row r="124" spans="19:23" x14ac:dyDescent="0.3">
      <c r="S124" t="s">
        <v>25</v>
      </c>
      <c r="T124" t="s">
        <v>49</v>
      </c>
      <c r="U124" t="s">
        <v>18</v>
      </c>
      <c r="V124" s="5">
        <v>525</v>
      </c>
      <c r="W124" s="6">
        <v>48</v>
      </c>
    </row>
    <row r="125" spans="19:23" x14ac:dyDescent="0.3">
      <c r="S125" t="s">
        <v>25</v>
      </c>
      <c r="T125" t="s">
        <v>8</v>
      </c>
      <c r="U125" t="s">
        <v>22</v>
      </c>
      <c r="V125" s="5">
        <v>1505</v>
      </c>
      <c r="W125" s="6">
        <v>102</v>
      </c>
    </row>
    <row r="126" spans="19:23" x14ac:dyDescent="0.3">
      <c r="S126" t="s">
        <v>39</v>
      </c>
      <c r="T126" t="s">
        <v>13</v>
      </c>
      <c r="U126" t="s">
        <v>9</v>
      </c>
      <c r="V126" s="5">
        <v>6755</v>
      </c>
      <c r="W126" s="6">
        <v>252</v>
      </c>
    </row>
    <row r="127" spans="19:23" x14ac:dyDescent="0.3">
      <c r="S127" t="s">
        <v>45</v>
      </c>
      <c r="T127" t="s">
        <v>8</v>
      </c>
      <c r="U127" t="s">
        <v>22</v>
      </c>
      <c r="V127" s="5">
        <v>11571</v>
      </c>
      <c r="W127" s="6">
        <v>138</v>
      </c>
    </row>
    <row r="128" spans="19:23" x14ac:dyDescent="0.3">
      <c r="S128" t="s">
        <v>7</v>
      </c>
      <c r="T128" t="s">
        <v>33</v>
      </c>
      <c r="U128" t="s">
        <v>27</v>
      </c>
      <c r="V128" s="5">
        <v>2541</v>
      </c>
      <c r="W128" s="6">
        <v>90</v>
      </c>
    </row>
    <row r="129" spans="19:23" x14ac:dyDescent="0.3">
      <c r="S129" t="s">
        <v>20</v>
      </c>
      <c r="T129" t="s">
        <v>8</v>
      </c>
      <c r="U129" t="s">
        <v>9</v>
      </c>
      <c r="V129" s="5">
        <v>1526</v>
      </c>
      <c r="W129" s="6">
        <v>240</v>
      </c>
    </row>
    <row r="130" spans="19:23" x14ac:dyDescent="0.3">
      <c r="S130" t="s">
        <v>7</v>
      </c>
      <c r="T130" t="s">
        <v>33</v>
      </c>
      <c r="U130" t="s">
        <v>18</v>
      </c>
      <c r="V130" s="5">
        <v>6125</v>
      </c>
      <c r="W130" s="6">
        <v>102</v>
      </c>
    </row>
    <row r="131" spans="19:23" x14ac:dyDescent="0.3">
      <c r="S131" t="s">
        <v>20</v>
      </c>
      <c r="T131" t="s">
        <v>13</v>
      </c>
      <c r="U131" t="s">
        <v>52</v>
      </c>
      <c r="V131" s="5">
        <v>847</v>
      </c>
      <c r="W131" s="6">
        <v>129</v>
      </c>
    </row>
    <row r="132" spans="19:23" x14ac:dyDescent="0.3">
      <c r="S132" t="s">
        <v>12</v>
      </c>
      <c r="T132" t="s">
        <v>13</v>
      </c>
      <c r="U132" t="s">
        <v>52</v>
      </c>
      <c r="V132" s="5">
        <v>4753</v>
      </c>
      <c r="W132" s="6">
        <v>300</v>
      </c>
    </row>
    <row r="133" spans="19:23" x14ac:dyDescent="0.3">
      <c r="S133" t="s">
        <v>25</v>
      </c>
      <c r="T133" t="s">
        <v>33</v>
      </c>
      <c r="U133" t="s">
        <v>30</v>
      </c>
      <c r="V133" s="5">
        <v>959</v>
      </c>
      <c r="W133" s="6">
        <v>135</v>
      </c>
    </row>
    <row r="134" spans="19:23" x14ac:dyDescent="0.3">
      <c r="S134" t="s">
        <v>39</v>
      </c>
      <c r="T134" t="s">
        <v>13</v>
      </c>
      <c r="U134" t="s">
        <v>48</v>
      </c>
      <c r="V134" s="5">
        <v>2793</v>
      </c>
      <c r="W134" s="6">
        <v>114</v>
      </c>
    </row>
    <row r="135" spans="19:23" x14ac:dyDescent="0.3">
      <c r="S135" t="s">
        <v>39</v>
      </c>
      <c r="T135" t="s">
        <v>13</v>
      </c>
      <c r="U135" t="s">
        <v>16</v>
      </c>
      <c r="V135" s="5">
        <v>4606</v>
      </c>
      <c r="W135" s="6">
        <v>63</v>
      </c>
    </row>
    <row r="136" spans="19:23" x14ac:dyDescent="0.3">
      <c r="S136" t="s">
        <v>39</v>
      </c>
      <c r="T136" t="s">
        <v>21</v>
      </c>
      <c r="U136" t="s">
        <v>51</v>
      </c>
      <c r="V136" s="5">
        <v>5551</v>
      </c>
      <c r="W136" s="6">
        <v>252</v>
      </c>
    </row>
    <row r="137" spans="19:23" x14ac:dyDescent="0.3">
      <c r="S137" t="s">
        <v>54</v>
      </c>
      <c r="T137" t="s">
        <v>21</v>
      </c>
      <c r="U137" t="s">
        <v>14</v>
      </c>
      <c r="V137" s="5">
        <v>6657</v>
      </c>
      <c r="W137" s="6">
        <v>303</v>
      </c>
    </row>
    <row r="138" spans="19:23" x14ac:dyDescent="0.3">
      <c r="S138" t="s">
        <v>39</v>
      </c>
      <c r="T138" t="s">
        <v>26</v>
      </c>
      <c r="U138" t="s">
        <v>32</v>
      </c>
      <c r="V138" s="5">
        <v>4438</v>
      </c>
      <c r="W138" s="6">
        <v>246</v>
      </c>
    </row>
    <row r="139" spans="19:23" x14ac:dyDescent="0.3">
      <c r="S139" t="s">
        <v>12</v>
      </c>
      <c r="T139" t="s">
        <v>33</v>
      </c>
      <c r="U139" t="s">
        <v>36</v>
      </c>
      <c r="V139" s="5">
        <v>168</v>
      </c>
      <c r="W139" s="6">
        <v>84</v>
      </c>
    </row>
    <row r="140" spans="19:23" x14ac:dyDescent="0.3">
      <c r="S140" t="s">
        <v>39</v>
      </c>
      <c r="T140" t="s">
        <v>49</v>
      </c>
      <c r="U140" t="s">
        <v>32</v>
      </c>
      <c r="V140" s="5">
        <v>7777</v>
      </c>
      <c r="W140" s="6">
        <v>39</v>
      </c>
    </row>
    <row r="141" spans="19:23" x14ac:dyDescent="0.3">
      <c r="S141" t="s">
        <v>42</v>
      </c>
      <c r="T141" t="s">
        <v>21</v>
      </c>
      <c r="U141" t="s">
        <v>32</v>
      </c>
      <c r="V141" s="5">
        <v>3339</v>
      </c>
      <c r="W141" s="6">
        <v>348</v>
      </c>
    </row>
    <row r="142" spans="19:23" x14ac:dyDescent="0.3">
      <c r="S142" t="s">
        <v>39</v>
      </c>
      <c r="T142" t="s">
        <v>8</v>
      </c>
      <c r="U142" t="s">
        <v>30</v>
      </c>
      <c r="V142" s="5">
        <v>6391</v>
      </c>
      <c r="W142" s="6">
        <v>48</v>
      </c>
    </row>
    <row r="143" spans="19:23" x14ac:dyDescent="0.3">
      <c r="S143" t="s">
        <v>42</v>
      </c>
      <c r="T143" t="s">
        <v>8</v>
      </c>
      <c r="U143" t="s">
        <v>36</v>
      </c>
      <c r="V143" s="5">
        <v>518</v>
      </c>
      <c r="W143" s="6">
        <v>75</v>
      </c>
    </row>
    <row r="144" spans="19:23" x14ac:dyDescent="0.3">
      <c r="S144" t="s">
        <v>39</v>
      </c>
      <c r="T144" t="s">
        <v>33</v>
      </c>
      <c r="U144" t="s">
        <v>53</v>
      </c>
      <c r="V144" s="5">
        <v>5677</v>
      </c>
      <c r="W144" s="6">
        <v>258</v>
      </c>
    </row>
    <row r="145" spans="19:23" x14ac:dyDescent="0.3">
      <c r="S145" t="s">
        <v>25</v>
      </c>
      <c r="T145" t="s">
        <v>26</v>
      </c>
      <c r="U145" t="s">
        <v>32</v>
      </c>
      <c r="V145" s="5">
        <v>6048</v>
      </c>
      <c r="W145" s="6">
        <v>27</v>
      </c>
    </row>
    <row r="146" spans="19:23" x14ac:dyDescent="0.3">
      <c r="S146" t="s">
        <v>12</v>
      </c>
      <c r="T146" t="s">
        <v>33</v>
      </c>
      <c r="U146" t="s">
        <v>14</v>
      </c>
      <c r="V146" s="5">
        <v>3752</v>
      </c>
      <c r="W146" s="6">
        <v>213</v>
      </c>
    </row>
    <row r="147" spans="19:23" x14ac:dyDescent="0.3">
      <c r="S147" t="s">
        <v>42</v>
      </c>
      <c r="T147" t="s">
        <v>13</v>
      </c>
      <c r="U147" t="s">
        <v>51</v>
      </c>
      <c r="V147" s="5">
        <v>4480</v>
      </c>
      <c r="W147" s="6">
        <v>357</v>
      </c>
    </row>
    <row r="148" spans="19:23" x14ac:dyDescent="0.3">
      <c r="S148" t="s">
        <v>17</v>
      </c>
      <c r="T148" t="s">
        <v>8</v>
      </c>
      <c r="U148" t="s">
        <v>18</v>
      </c>
      <c r="V148" s="5">
        <v>259</v>
      </c>
      <c r="W148" s="6">
        <v>207</v>
      </c>
    </row>
    <row r="149" spans="19:23" x14ac:dyDescent="0.3">
      <c r="S149" t="s">
        <v>12</v>
      </c>
      <c r="T149" t="s">
        <v>8</v>
      </c>
      <c r="U149" t="s">
        <v>9</v>
      </c>
      <c r="V149" s="5">
        <v>42</v>
      </c>
      <c r="W149" s="6">
        <v>150</v>
      </c>
    </row>
    <row r="150" spans="19:23" x14ac:dyDescent="0.3">
      <c r="S150" t="s">
        <v>20</v>
      </c>
      <c r="T150" t="s">
        <v>21</v>
      </c>
      <c r="U150" t="s">
        <v>50</v>
      </c>
      <c r="V150" s="5">
        <v>98</v>
      </c>
      <c r="W150" s="6">
        <v>204</v>
      </c>
    </row>
    <row r="151" spans="19:23" x14ac:dyDescent="0.3">
      <c r="S151" t="s">
        <v>39</v>
      </c>
      <c r="T151" t="s">
        <v>13</v>
      </c>
      <c r="U151" t="s">
        <v>52</v>
      </c>
      <c r="V151" s="5">
        <v>2478</v>
      </c>
      <c r="W151" s="6">
        <v>21</v>
      </c>
    </row>
    <row r="152" spans="19:23" x14ac:dyDescent="0.3">
      <c r="S152" t="s">
        <v>20</v>
      </c>
      <c r="T152" t="s">
        <v>49</v>
      </c>
      <c r="U152" t="s">
        <v>30</v>
      </c>
      <c r="V152" s="5">
        <v>7847</v>
      </c>
      <c r="W152" s="6">
        <v>174</v>
      </c>
    </row>
    <row r="153" spans="19:23" x14ac:dyDescent="0.3">
      <c r="S153" t="s">
        <v>45</v>
      </c>
      <c r="T153" t="s">
        <v>8</v>
      </c>
      <c r="U153" t="s">
        <v>32</v>
      </c>
      <c r="V153" s="5">
        <v>9926</v>
      </c>
      <c r="W153" s="6">
        <v>201</v>
      </c>
    </row>
    <row r="154" spans="19:23" x14ac:dyDescent="0.3">
      <c r="S154" t="s">
        <v>12</v>
      </c>
      <c r="T154" t="s">
        <v>33</v>
      </c>
      <c r="U154" t="s">
        <v>11</v>
      </c>
      <c r="V154" s="5">
        <v>819</v>
      </c>
      <c r="W154" s="6">
        <v>510</v>
      </c>
    </row>
    <row r="155" spans="19:23" x14ac:dyDescent="0.3">
      <c r="S155" t="s">
        <v>25</v>
      </c>
      <c r="T155" t="s">
        <v>26</v>
      </c>
      <c r="U155" t="s">
        <v>51</v>
      </c>
      <c r="V155" s="5">
        <v>3052</v>
      </c>
      <c r="W155" s="6">
        <v>378</v>
      </c>
    </row>
    <row r="156" spans="19:23" x14ac:dyDescent="0.3">
      <c r="S156" t="s">
        <v>17</v>
      </c>
      <c r="T156" t="s">
        <v>49</v>
      </c>
      <c r="U156" t="s">
        <v>44</v>
      </c>
      <c r="V156" s="5">
        <v>6832</v>
      </c>
      <c r="W156" s="6">
        <v>27</v>
      </c>
    </row>
    <row r="157" spans="19:23" x14ac:dyDescent="0.3">
      <c r="S157" t="s">
        <v>45</v>
      </c>
      <c r="T157" t="s">
        <v>26</v>
      </c>
      <c r="U157" t="s">
        <v>29</v>
      </c>
      <c r="V157" s="5">
        <v>2016</v>
      </c>
      <c r="W157" s="6">
        <v>117</v>
      </c>
    </row>
    <row r="158" spans="19:23" x14ac:dyDescent="0.3">
      <c r="S158" t="s">
        <v>25</v>
      </c>
      <c r="T158" t="s">
        <v>33</v>
      </c>
      <c r="U158" t="s">
        <v>44</v>
      </c>
      <c r="V158" s="5">
        <v>7322</v>
      </c>
      <c r="W158" s="6">
        <v>36</v>
      </c>
    </row>
    <row r="159" spans="19:23" x14ac:dyDescent="0.3">
      <c r="S159" t="s">
        <v>12</v>
      </c>
      <c r="T159" t="s">
        <v>13</v>
      </c>
      <c r="U159" t="s">
        <v>30</v>
      </c>
      <c r="V159" s="5">
        <v>357</v>
      </c>
      <c r="W159" s="6">
        <v>126</v>
      </c>
    </row>
    <row r="160" spans="19:23" x14ac:dyDescent="0.3">
      <c r="S160" t="s">
        <v>17</v>
      </c>
      <c r="T160" t="s">
        <v>26</v>
      </c>
      <c r="U160" t="s">
        <v>27</v>
      </c>
      <c r="V160" s="5">
        <v>3192</v>
      </c>
      <c r="W160" s="6">
        <v>72</v>
      </c>
    </row>
    <row r="161" spans="19:23" x14ac:dyDescent="0.3">
      <c r="S161" t="s">
        <v>39</v>
      </c>
      <c r="T161" t="s">
        <v>21</v>
      </c>
      <c r="U161" t="s">
        <v>36</v>
      </c>
      <c r="V161" s="5">
        <v>8435</v>
      </c>
      <c r="W161" s="6">
        <v>42</v>
      </c>
    </row>
    <row r="162" spans="19:23" x14ac:dyDescent="0.3">
      <c r="S162" t="s">
        <v>7</v>
      </c>
      <c r="T162" t="s">
        <v>26</v>
      </c>
      <c r="U162" t="s">
        <v>51</v>
      </c>
      <c r="V162" s="5">
        <v>0</v>
      </c>
      <c r="W162" s="6">
        <v>135</v>
      </c>
    </row>
    <row r="163" spans="19:23" x14ac:dyDescent="0.3">
      <c r="S163" t="s">
        <v>39</v>
      </c>
      <c r="T163" t="s">
        <v>49</v>
      </c>
      <c r="U163" t="s">
        <v>48</v>
      </c>
      <c r="V163" s="5">
        <v>8862</v>
      </c>
      <c r="W163" s="6">
        <v>189</v>
      </c>
    </row>
    <row r="164" spans="19:23" x14ac:dyDescent="0.3">
      <c r="S164" t="s">
        <v>25</v>
      </c>
      <c r="T164" t="s">
        <v>8</v>
      </c>
      <c r="U164" t="s">
        <v>53</v>
      </c>
      <c r="V164" s="5">
        <v>3556</v>
      </c>
      <c r="W164" s="6">
        <v>459</v>
      </c>
    </row>
    <row r="165" spans="19:23" x14ac:dyDescent="0.3">
      <c r="S165" t="s">
        <v>42</v>
      </c>
      <c r="T165" t="s">
        <v>49</v>
      </c>
      <c r="U165" t="s">
        <v>24</v>
      </c>
      <c r="V165" s="5">
        <v>7280</v>
      </c>
      <c r="W165" s="6">
        <v>201</v>
      </c>
    </row>
    <row r="166" spans="19:23" x14ac:dyDescent="0.3">
      <c r="S166" t="s">
        <v>25</v>
      </c>
      <c r="T166" t="s">
        <v>49</v>
      </c>
      <c r="U166" t="s">
        <v>9</v>
      </c>
      <c r="V166" s="5">
        <v>3402</v>
      </c>
      <c r="W166" s="6">
        <v>366</v>
      </c>
    </row>
    <row r="167" spans="19:23" x14ac:dyDescent="0.3">
      <c r="S167" t="s">
        <v>46</v>
      </c>
      <c r="T167" t="s">
        <v>8</v>
      </c>
      <c r="U167" t="s">
        <v>51</v>
      </c>
      <c r="V167" s="5">
        <v>4592</v>
      </c>
      <c r="W167" s="6">
        <v>324</v>
      </c>
    </row>
    <row r="168" spans="19:23" x14ac:dyDescent="0.3">
      <c r="S168" t="s">
        <v>17</v>
      </c>
      <c r="T168" t="s">
        <v>13</v>
      </c>
      <c r="U168" t="s">
        <v>24</v>
      </c>
      <c r="V168" s="5">
        <v>7833</v>
      </c>
      <c r="W168" s="6">
        <v>243</v>
      </c>
    </row>
    <row r="169" spans="19:23" x14ac:dyDescent="0.3">
      <c r="S169" t="s">
        <v>45</v>
      </c>
      <c r="T169" t="s">
        <v>26</v>
      </c>
      <c r="U169" t="s">
        <v>44</v>
      </c>
      <c r="V169" s="5">
        <v>7651</v>
      </c>
      <c r="W169" s="6">
        <v>213</v>
      </c>
    </row>
    <row r="170" spans="19:23" x14ac:dyDescent="0.3">
      <c r="S170" t="s">
        <v>7</v>
      </c>
      <c r="T170" t="s">
        <v>13</v>
      </c>
      <c r="U170" t="s">
        <v>9</v>
      </c>
      <c r="V170" s="5">
        <v>2275</v>
      </c>
      <c r="W170" s="6">
        <v>447</v>
      </c>
    </row>
    <row r="171" spans="19:23" x14ac:dyDescent="0.3">
      <c r="S171" t="s">
        <v>7</v>
      </c>
      <c r="T171" t="s">
        <v>33</v>
      </c>
      <c r="U171" t="s">
        <v>11</v>
      </c>
      <c r="V171" s="5">
        <v>5670</v>
      </c>
      <c r="W171" s="6">
        <v>297</v>
      </c>
    </row>
    <row r="172" spans="19:23" x14ac:dyDescent="0.3">
      <c r="S172" t="s">
        <v>39</v>
      </c>
      <c r="T172" t="s">
        <v>13</v>
      </c>
      <c r="U172" t="s">
        <v>29</v>
      </c>
      <c r="V172" s="5">
        <v>2135</v>
      </c>
      <c r="W172" s="6">
        <v>27</v>
      </c>
    </row>
    <row r="173" spans="19:23" x14ac:dyDescent="0.3">
      <c r="S173" t="s">
        <v>7</v>
      </c>
      <c r="T173" t="s">
        <v>49</v>
      </c>
      <c r="U173" t="s">
        <v>47</v>
      </c>
      <c r="V173" s="5">
        <v>2779</v>
      </c>
      <c r="W173" s="6">
        <v>75</v>
      </c>
    </row>
    <row r="174" spans="19:23" x14ac:dyDescent="0.3">
      <c r="S174" t="s">
        <v>54</v>
      </c>
      <c r="T174" t="s">
        <v>26</v>
      </c>
      <c r="U174" t="s">
        <v>30</v>
      </c>
      <c r="V174" s="5">
        <v>12950</v>
      </c>
      <c r="W174" s="6">
        <v>30</v>
      </c>
    </row>
    <row r="175" spans="19:23" x14ac:dyDescent="0.3">
      <c r="S175" t="s">
        <v>39</v>
      </c>
      <c r="T175" t="s">
        <v>21</v>
      </c>
      <c r="U175" t="s">
        <v>22</v>
      </c>
      <c r="V175" s="5">
        <v>2646</v>
      </c>
      <c r="W175" s="6">
        <v>177</v>
      </c>
    </row>
    <row r="176" spans="19:23" x14ac:dyDescent="0.3">
      <c r="S176" t="s">
        <v>7</v>
      </c>
      <c r="T176" t="s">
        <v>49</v>
      </c>
      <c r="U176" t="s">
        <v>30</v>
      </c>
      <c r="V176" s="5">
        <v>3794</v>
      </c>
      <c r="W176" s="6">
        <v>159</v>
      </c>
    </row>
    <row r="177" spans="19:23" x14ac:dyDescent="0.3">
      <c r="S177" t="s">
        <v>46</v>
      </c>
      <c r="T177" t="s">
        <v>13</v>
      </c>
      <c r="U177" t="s">
        <v>30</v>
      </c>
      <c r="V177" s="5">
        <v>819</v>
      </c>
      <c r="W177" s="6">
        <v>306</v>
      </c>
    </row>
    <row r="178" spans="19:23" x14ac:dyDescent="0.3">
      <c r="S178" t="s">
        <v>46</v>
      </c>
      <c r="T178" t="s">
        <v>49</v>
      </c>
      <c r="U178" t="s">
        <v>41</v>
      </c>
      <c r="V178" s="5">
        <v>2583</v>
      </c>
      <c r="W178" s="6">
        <v>18</v>
      </c>
    </row>
    <row r="179" spans="19:23" x14ac:dyDescent="0.3">
      <c r="S179" t="s">
        <v>39</v>
      </c>
      <c r="T179" t="s">
        <v>13</v>
      </c>
      <c r="U179" t="s">
        <v>38</v>
      </c>
      <c r="V179" s="5">
        <v>4585</v>
      </c>
      <c r="W179" s="6">
        <v>240</v>
      </c>
    </row>
    <row r="180" spans="19:23" x14ac:dyDescent="0.3">
      <c r="S180" t="s">
        <v>42</v>
      </c>
      <c r="T180" t="s">
        <v>49</v>
      </c>
      <c r="U180" t="s">
        <v>30</v>
      </c>
      <c r="V180" s="5">
        <v>1652</v>
      </c>
      <c r="W180" s="6">
        <v>93</v>
      </c>
    </row>
    <row r="181" spans="19:23" x14ac:dyDescent="0.3">
      <c r="S181" t="s">
        <v>54</v>
      </c>
      <c r="T181" t="s">
        <v>49</v>
      </c>
      <c r="U181" t="s">
        <v>50</v>
      </c>
      <c r="V181" s="5">
        <v>4991</v>
      </c>
      <c r="W181" s="6">
        <v>9</v>
      </c>
    </row>
    <row r="182" spans="19:23" x14ac:dyDescent="0.3">
      <c r="S182" t="s">
        <v>12</v>
      </c>
      <c r="T182" t="s">
        <v>49</v>
      </c>
      <c r="U182" t="s">
        <v>29</v>
      </c>
      <c r="V182" s="5">
        <v>2009</v>
      </c>
      <c r="W182" s="6">
        <v>219</v>
      </c>
    </row>
    <row r="183" spans="19:23" x14ac:dyDescent="0.3">
      <c r="S183" t="s">
        <v>45</v>
      </c>
      <c r="T183" t="s">
        <v>26</v>
      </c>
      <c r="U183" t="s">
        <v>36</v>
      </c>
      <c r="V183" s="5">
        <v>1568</v>
      </c>
      <c r="W183" s="6">
        <v>141</v>
      </c>
    </row>
    <row r="184" spans="19:23" x14ac:dyDescent="0.3">
      <c r="S184" t="s">
        <v>20</v>
      </c>
      <c r="T184" t="s">
        <v>8</v>
      </c>
      <c r="U184" t="s">
        <v>41</v>
      </c>
      <c r="V184" s="5">
        <v>3388</v>
      </c>
      <c r="W184" s="6">
        <v>123</v>
      </c>
    </row>
    <row r="185" spans="19:23" x14ac:dyDescent="0.3">
      <c r="S185" t="s">
        <v>7</v>
      </c>
      <c r="T185" t="s">
        <v>33</v>
      </c>
      <c r="U185" t="s">
        <v>48</v>
      </c>
      <c r="V185" s="5">
        <v>623</v>
      </c>
      <c r="W185" s="6">
        <v>51</v>
      </c>
    </row>
    <row r="186" spans="19:23" x14ac:dyDescent="0.3">
      <c r="S186" t="s">
        <v>25</v>
      </c>
      <c r="T186" t="s">
        <v>21</v>
      </c>
      <c r="U186" t="s">
        <v>18</v>
      </c>
      <c r="V186" s="5">
        <v>10073</v>
      </c>
      <c r="W186" s="6">
        <v>120</v>
      </c>
    </row>
    <row r="187" spans="19:23" x14ac:dyDescent="0.3">
      <c r="S187" t="s">
        <v>12</v>
      </c>
      <c r="T187" t="s">
        <v>26</v>
      </c>
      <c r="U187" t="s">
        <v>50</v>
      </c>
      <c r="V187" s="5">
        <v>1561</v>
      </c>
      <c r="W187" s="6">
        <v>27</v>
      </c>
    </row>
    <row r="188" spans="19:23" x14ac:dyDescent="0.3">
      <c r="S188" t="s">
        <v>17</v>
      </c>
      <c r="T188" t="s">
        <v>21</v>
      </c>
      <c r="U188" t="s">
        <v>52</v>
      </c>
      <c r="V188" s="5">
        <v>11522</v>
      </c>
      <c r="W188" s="6">
        <v>204</v>
      </c>
    </row>
    <row r="189" spans="19:23" x14ac:dyDescent="0.3">
      <c r="S189" t="s">
        <v>25</v>
      </c>
      <c r="T189" t="s">
        <v>33</v>
      </c>
      <c r="U189" t="s">
        <v>11</v>
      </c>
      <c r="V189" s="5">
        <v>2317</v>
      </c>
      <c r="W189" s="6">
        <v>123</v>
      </c>
    </row>
    <row r="190" spans="19:23" x14ac:dyDescent="0.3">
      <c r="S190" t="s">
        <v>54</v>
      </c>
      <c r="T190" t="s">
        <v>8</v>
      </c>
      <c r="U190" t="s">
        <v>53</v>
      </c>
      <c r="V190" s="5">
        <v>3059</v>
      </c>
      <c r="W190" s="6">
        <v>27</v>
      </c>
    </row>
    <row r="191" spans="19:23" x14ac:dyDescent="0.3">
      <c r="S191" t="s">
        <v>20</v>
      </c>
      <c r="T191" t="s">
        <v>8</v>
      </c>
      <c r="U191" t="s">
        <v>50</v>
      </c>
      <c r="V191" s="5">
        <v>2324</v>
      </c>
      <c r="W191" s="6">
        <v>177</v>
      </c>
    </row>
    <row r="192" spans="19:23" x14ac:dyDescent="0.3">
      <c r="S192" t="s">
        <v>46</v>
      </c>
      <c r="T192" t="s">
        <v>26</v>
      </c>
      <c r="U192" t="s">
        <v>50</v>
      </c>
      <c r="V192" s="5">
        <v>4956</v>
      </c>
      <c r="W192" s="6">
        <v>171</v>
      </c>
    </row>
    <row r="193" spans="19:23" x14ac:dyDescent="0.3">
      <c r="S193" t="s">
        <v>54</v>
      </c>
      <c r="T193" t="s">
        <v>49</v>
      </c>
      <c r="U193" t="s">
        <v>38</v>
      </c>
      <c r="V193" s="5">
        <v>5355</v>
      </c>
      <c r="W193" s="6">
        <v>204</v>
      </c>
    </row>
    <row r="194" spans="19:23" x14ac:dyDescent="0.3">
      <c r="S194" t="s">
        <v>46</v>
      </c>
      <c r="T194" t="s">
        <v>49</v>
      </c>
      <c r="U194" t="s">
        <v>16</v>
      </c>
      <c r="V194" s="5">
        <v>7259</v>
      </c>
      <c r="W194" s="6">
        <v>276</v>
      </c>
    </row>
    <row r="195" spans="19:23" x14ac:dyDescent="0.3">
      <c r="S195" t="s">
        <v>12</v>
      </c>
      <c r="T195" t="s">
        <v>8</v>
      </c>
      <c r="U195" t="s">
        <v>50</v>
      </c>
      <c r="V195" s="5">
        <v>6279</v>
      </c>
      <c r="W195" s="6">
        <v>45</v>
      </c>
    </row>
    <row r="196" spans="19:23" x14ac:dyDescent="0.3">
      <c r="S196" t="s">
        <v>7</v>
      </c>
      <c r="T196" t="s">
        <v>33</v>
      </c>
      <c r="U196" t="s">
        <v>51</v>
      </c>
      <c r="V196" s="5">
        <v>2541</v>
      </c>
      <c r="W196" s="6">
        <v>45</v>
      </c>
    </row>
    <row r="197" spans="19:23" x14ac:dyDescent="0.3">
      <c r="S197" t="s">
        <v>25</v>
      </c>
      <c r="T197" t="s">
        <v>13</v>
      </c>
      <c r="U197" t="s">
        <v>52</v>
      </c>
      <c r="V197" s="5">
        <v>3864</v>
      </c>
      <c r="W197" s="6">
        <v>177</v>
      </c>
    </row>
    <row r="198" spans="19:23" x14ac:dyDescent="0.3">
      <c r="S198" t="s">
        <v>42</v>
      </c>
      <c r="T198" t="s">
        <v>21</v>
      </c>
      <c r="U198" t="s">
        <v>11</v>
      </c>
      <c r="V198" s="5">
        <v>6146</v>
      </c>
      <c r="W198" s="6">
        <v>63</v>
      </c>
    </row>
    <row r="199" spans="19:23" x14ac:dyDescent="0.3">
      <c r="S199" t="s">
        <v>17</v>
      </c>
      <c r="T199" t="s">
        <v>26</v>
      </c>
      <c r="U199" t="s">
        <v>22</v>
      </c>
      <c r="V199" s="5">
        <v>2639</v>
      </c>
      <c r="W199" s="6">
        <v>204</v>
      </c>
    </row>
    <row r="200" spans="19:23" x14ac:dyDescent="0.3">
      <c r="S200" t="s">
        <v>12</v>
      </c>
      <c r="T200" t="s">
        <v>8</v>
      </c>
      <c r="U200" t="s">
        <v>36</v>
      </c>
      <c r="V200" s="5">
        <v>1890</v>
      </c>
      <c r="W200" s="6">
        <v>195</v>
      </c>
    </row>
    <row r="201" spans="19:23" x14ac:dyDescent="0.3">
      <c r="S201" t="s">
        <v>39</v>
      </c>
      <c r="T201" t="s">
        <v>49</v>
      </c>
      <c r="U201" t="s">
        <v>16</v>
      </c>
      <c r="V201" s="5">
        <v>1932</v>
      </c>
      <c r="W201" s="6">
        <v>369</v>
      </c>
    </row>
    <row r="202" spans="19:23" x14ac:dyDescent="0.3">
      <c r="S202" t="s">
        <v>46</v>
      </c>
      <c r="T202" t="s">
        <v>49</v>
      </c>
      <c r="U202" t="s">
        <v>27</v>
      </c>
      <c r="V202" s="5">
        <v>6300</v>
      </c>
      <c r="W202" s="6">
        <v>42</v>
      </c>
    </row>
    <row r="203" spans="19:23" x14ac:dyDescent="0.3">
      <c r="S203" t="s">
        <v>25</v>
      </c>
      <c r="T203" t="s">
        <v>8</v>
      </c>
      <c r="U203" t="s">
        <v>9</v>
      </c>
      <c r="V203" s="5">
        <v>560</v>
      </c>
      <c r="W203" s="6">
        <v>81</v>
      </c>
    </row>
    <row r="204" spans="19:23" x14ac:dyDescent="0.3">
      <c r="S204" t="s">
        <v>17</v>
      </c>
      <c r="T204" t="s">
        <v>8</v>
      </c>
      <c r="U204" t="s">
        <v>50</v>
      </c>
      <c r="V204" s="5">
        <v>2856</v>
      </c>
      <c r="W204" s="6">
        <v>246</v>
      </c>
    </row>
    <row r="205" spans="19:23" x14ac:dyDescent="0.3">
      <c r="S205" t="s">
        <v>17</v>
      </c>
      <c r="T205" t="s">
        <v>49</v>
      </c>
      <c r="U205" t="s">
        <v>32</v>
      </c>
      <c r="V205" s="5">
        <v>707</v>
      </c>
      <c r="W205" s="6">
        <v>174</v>
      </c>
    </row>
    <row r="206" spans="19:23" x14ac:dyDescent="0.3">
      <c r="S206" t="s">
        <v>12</v>
      </c>
      <c r="T206" t="s">
        <v>13</v>
      </c>
      <c r="U206" t="s">
        <v>9</v>
      </c>
      <c r="V206" s="5">
        <v>3598</v>
      </c>
      <c r="W206" s="6">
        <v>81</v>
      </c>
    </row>
    <row r="207" spans="19:23" x14ac:dyDescent="0.3">
      <c r="S207" t="s">
        <v>7</v>
      </c>
      <c r="T207" t="s">
        <v>13</v>
      </c>
      <c r="U207" t="s">
        <v>36</v>
      </c>
      <c r="V207" s="5">
        <v>6853</v>
      </c>
      <c r="W207" s="6">
        <v>372</v>
      </c>
    </row>
    <row r="208" spans="19:23" x14ac:dyDescent="0.3">
      <c r="S208" t="s">
        <v>7</v>
      </c>
      <c r="T208" t="s">
        <v>13</v>
      </c>
      <c r="U208" t="s">
        <v>29</v>
      </c>
      <c r="V208" s="5">
        <v>4725</v>
      </c>
      <c r="W208" s="6">
        <v>174</v>
      </c>
    </row>
    <row r="209" spans="19:23" x14ac:dyDescent="0.3">
      <c r="S209" t="s">
        <v>20</v>
      </c>
      <c r="T209" t="s">
        <v>21</v>
      </c>
      <c r="U209" t="s">
        <v>14</v>
      </c>
      <c r="V209" s="5">
        <v>10304</v>
      </c>
      <c r="W209" s="6">
        <v>84</v>
      </c>
    </row>
    <row r="210" spans="19:23" x14ac:dyDescent="0.3">
      <c r="S210" t="s">
        <v>20</v>
      </c>
      <c r="T210" t="s">
        <v>49</v>
      </c>
      <c r="U210" t="s">
        <v>29</v>
      </c>
      <c r="V210" s="5">
        <v>1274</v>
      </c>
      <c r="W210" s="6">
        <v>225</v>
      </c>
    </row>
    <row r="211" spans="19:23" x14ac:dyDescent="0.3">
      <c r="S211" t="s">
        <v>42</v>
      </c>
      <c r="T211" t="s">
        <v>21</v>
      </c>
      <c r="U211" t="s">
        <v>9</v>
      </c>
      <c r="V211" s="5">
        <v>1526</v>
      </c>
      <c r="W211" s="6">
        <v>105</v>
      </c>
    </row>
    <row r="212" spans="19:23" x14ac:dyDescent="0.3">
      <c r="S212" t="s">
        <v>7</v>
      </c>
      <c r="T212" t="s">
        <v>26</v>
      </c>
      <c r="U212" t="s">
        <v>53</v>
      </c>
      <c r="V212" s="5">
        <v>3101</v>
      </c>
      <c r="W212" s="6">
        <v>225</v>
      </c>
    </row>
    <row r="213" spans="19:23" x14ac:dyDescent="0.3">
      <c r="S213" t="s">
        <v>45</v>
      </c>
      <c r="T213" t="s">
        <v>8</v>
      </c>
      <c r="U213" t="s">
        <v>16</v>
      </c>
      <c r="V213" s="5">
        <v>1057</v>
      </c>
      <c r="W213" s="6">
        <v>54</v>
      </c>
    </row>
    <row r="214" spans="19:23" x14ac:dyDescent="0.3">
      <c r="S214" t="s">
        <v>39</v>
      </c>
      <c r="T214" t="s">
        <v>8</v>
      </c>
      <c r="U214" t="s">
        <v>50</v>
      </c>
      <c r="V214" s="5">
        <v>5306</v>
      </c>
      <c r="W214" s="6">
        <v>0</v>
      </c>
    </row>
    <row r="215" spans="19:23" x14ac:dyDescent="0.3">
      <c r="S215" t="s">
        <v>42</v>
      </c>
      <c r="T215" t="s">
        <v>26</v>
      </c>
      <c r="U215" t="s">
        <v>48</v>
      </c>
      <c r="V215" s="5">
        <v>4018</v>
      </c>
      <c r="W215" s="6">
        <v>171</v>
      </c>
    </row>
    <row r="216" spans="19:23" x14ac:dyDescent="0.3">
      <c r="S216" t="s">
        <v>17</v>
      </c>
      <c r="T216" t="s">
        <v>49</v>
      </c>
      <c r="U216" t="s">
        <v>29</v>
      </c>
      <c r="V216" s="5">
        <v>938</v>
      </c>
      <c r="W216" s="6">
        <v>189</v>
      </c>
    </row>
    <row r="217" spans="19:23" x14ac:dyDescent="0.3">
      <c r="S217" t="s">
        <v>39</v>
      </c>
      <c r="T217" t="s">
        <v>33</v>
      </c>
      <c r="U217" t="s">
        <v>22</v>
      </c>
      <c r="V217" s="5">
        <v>1778</v>
      </c>
      <c r="W217" s="6">
        <v>270</v>
      </c>
    </row>
    <row r="218" spans="19:23" x14ac:dyDescent="0.3">
      <c r="S218" t="s">
        <v>25</v>
      </c>
      <c r="T218" t="s">
        <v>26</v>
      </c>
      <c r="U218" t="s">
        <v>9</v>
      </c>
      <c r="V218" s="5">
        <v>1638</v>
      </c>
      <c r="W218" s="6">
        <v>63</v>
      </c>
    </row>
    <row r="219" spans="19:23" x14ac:dyDescent="0.3">
      <c r="S219" t="s">
        <v>20</v>
      </c>
      <c r="T219" t="s">
        <v>33</v>
      </c>
      <c r="U219" t="s">
        <v>27</v>
      </c>
      <c r="V219" s="5">
        <v>154</v>
      </c>
      <c r="W219" s="6">
        <v>21</v>
      </c>
    </row>
    <row r="220" spans="19:23" x14ac:dyDescent="0.3">
      <c r="S220" t="s">
        <v>39</v>
      </c>
      <c r="T220" t="s">
        <v>8</v>
      </c>
      <c r="U220" t="s">
        <v>36</v>
      </c>
      <c r="V220" s="5">
        <v>9835</v>
      </c>
      <c r="W220" s="6">
        <v>207</v>
      </c>
    </row>
    <row r="221" spans="19:23" x14ac:dyDescent="0.3">
      <c r="S221" t="s">
        <v>17</v>
      </c>
      <c r="T221" t="s">
        <v>8</v>
      </c>
      <c r="U221" t="s">
        <v>41</v>
      </c>
      <c r="V221" s="5">
        <v>7273</v>
      </c>
      <c r="W221" s="6">
        <v>96</v>
      </c>
    </row>
    <row r="222" spans="19:23" x14ac:dyDescent="0.3">
      <c r="S222" t="s">
        <v>42</v>
      </c>
      <c r="T222" t="s">
        <v>26</v>
      </c>
      <c r="U222" t="s">
        <v>36</v>
      </c>
      <c r="V222" s="5">
        <v>6909</v>
      </c>
      <c r="W222" s="6">
        <v>81</v>
      </c>
    </row>
    <row r="223" spans="19:23" x14ac:dyDescent="0.3">
      <c r="S223" t="s">
        <v>17</v>
      </c>
      <c r="T223" t="s">
        <v>26</v>
      </c>
      <c r="U223" t="s">
        <v>48</v>
      </c>
      <c r="V223" s="5">
        <v>3920</v>
      </c>
      <c r="W223" s="6">
        <v>306</v>
      </c>
    </row>
    <row r="224" spans="19:23" x14ac:dyDescent="0.3">
      <c r="S224" t="s">
        <v>54</v>
      </c>
      <c r="T224" t="s">
        <v>26</v>
      </c>
      <c r="U224" t="s">
        <v>44</v>
      </c>
      <c r="V224" s="5">
        <v>4858</v>
      </c>
      <c r="W224" s="6">
        <v>279</v>
      </c>
    </row>
    <row r="225" spans="19:23" x14ac:dyDescent="0.3">
      <c r="S225" t="s">
        <v>45</v>
      </c>
      <c r="T225" t="s">
        <v>33</v>
      </c>
      <c r="U225" t="s">
        <v>18</v>
      </c>
      <c r="V225" s="5">
        <v>3549</v>
      </c>
      <c r="W225" s="6">
        <v>3</v>
      </c>
    </row>
    <row r="226" spans="19:23" x14ac:dyDescent="0.3">
      <c r="S226" t="s">
        <v>39</v>
      </c>
      <c r="T226" t="s">
        <v>26</v>
      </c>
      <c r="U226" t="s">
        <v>52</v>
      </c>
      <c r="V226" s="5">
        <v>966</v>
      </c>
      <c r="W226" s="6">
        <v>198</v>
      </c>
    </row>
    <row r="227" spans="19:23" x14ac:dyDescent="0.3">
      <c r="S227" t="s">
        <v>42</v>
      </c>
      <c r="T227" t="s">
        <v>26</v>
      </c>
      <c r="U227" t="s">
        <v>22</v>
      </c>
      <c r="V227" s="5">
        <v>385</v>
      </c>
      <c r="W227" s="6">
        <v>249</v>
      </c>
    </row>
    <row r="228" spans="19:23" x14ac:dyDescent="0.3">
      <c r="S228" t="s">
        <v>25</v>
      </c>
      <c r="T228" t="s">
        <v>49</v>
      </c>
      <c r="U228" t="s">
        <v>29</v>
      </c>
      <c r="V228" s="5">
        <v>2219</v>
      </c>
      <c r="W228" s="6">
        <v>75</v>
      </c>
    </row>
    <row r="229" spans="19:23" x14ac:dyDescent="0.3">
      <c r="S229" t="s">
        <v>17</v>
      </c>
      <c r="T229" t="s">
        <v>21</v>
      </c>
      <c r="U229" t="s">
        <v>14</v>
      </c>
      <c r="V229" s="5">
        <v>2954</v>
      </c>
      <c r="W229" s="6">
        <v>189</v>
      </c>
    </row>
    <row r="230" spans="19:23" x14ac:dyDescent="0.3">
      <c r="S230" t="s">
        <v>39</v>
      </c>
      <c r="T230" t="s">
        <v>21</v>
      </c>
      <c r="U230" t="s">
        <v>14</v>
      </c>
      <c r="V230" s="5">
        <v>280</v>
      </c>
      <c r="W230" s="6">
        <v>87</v>
      </c>
    </row>
    <row r="231" spans="19:23" x14ac:dyDescent="0.3">
      <c r="S231" t="s">
        <v>20</v>
      </c>
      <c r="T231" t="s">
        <v>21</v>
      </c>
      <c r="U231" t="s">
        <v>9</v>
      </c>
      <c r="V231" s="5">
        <v>6118</v>
      </c>
      <c r="W231" s="6">
        <v>174</v>
      </c>
    </row>
    <row r="232" spans="19:23" x14ac:dyDescent="0.3">
      <c r="S232" t="s">
        <v>45</v>
      </c>
      <c r="T232" t="s">
        <v>26</v>
      </c>
      <c r="U232" t="s">
        <v>24</v>
      </c>
      <c r="V232" s="5">
        <v>4802</v>
      </c>
      <c r="W232" s="6">
        <v>36</v>
      </c>
    </row>
    <row r="233" spans="19:23" x14ac:dyDescent="0.3">
      <c r="S233" t="s">
        <v>17</v>
      </c>
      <c r="T233" t="s">
        <v>33</v>
      </c>
      <c r="U233" t="s">
        <v>48</v>
      </c>
      <c r="V233" s="5">
        <v>4137</v>
      </c>
      <c r="W233" s="6">
        <v>60</v>
      </c>
    </row>
    <row r="234" spans="19:23" x14ac:dyDescent="0.3">
      <c r="S234" t="s">
        <v>46</v>
      </c>
      <c r="T234" t="s">
        <v>13</v>
      </c>
      <c r="U234" t="s">
        <v>47</v>
      </c>
      <c r="V234" s="5">
        <v>2023</v>
      </c>
      <c r="W234" s="6">
        <v>78</v>
      </c>
    </row>
    <row r="235" spans="19:23" x14ac:dyDescent="0.3">
      <c r="S235" t="s">
        <v>17</v>
      </c>
      <c r="T235" t="s">
        <v>21</v>
      </c>
      <c r="U235" t="s">
        <v>9</v>
      </c>
      <c r="V235" s="5">
        <v>9051</v>
      </c>
      <c r="W235" s="6">
        <v>57</v>
      </c>
    </row>
    <row r="236" spans="19:23" x14ac:dyDescent="0.3">
      <c r="S236" t="s">
        <v>17</v>
      </c>
      <c r="T236" t="s">
        <v>8</v>
      </c>
      <c r="U236" t="s">
        <v>53</v>
      </c>
      <c r="V236" s="5">
        <v>2919</v>
      </c>
      <c r="W236" s="6">
        <v>45</v>
      </c>
    </row>
    <row r="237" spans="19:23" x14ac:dyDescent="0.3">
      <c r="S237" t="s">
        <v>20</v>
      </c>
      <c r="T237" t="s">
        <v>33</v>
      </c>
      <c r="U237" t="s">
        <v>36</v>
      </c>
      <c r="V237" s="5">
        <v>5915</v>
      </c>
      <c r="W237" s="6">
        <v>3</v>
      </c>
    </row>
    <row r="238" spans="19:23" x14ac:dyDescent="0.3">
      <c r="S238" t="s">
        <v>54</v>
      </c>
      <c r="T238" t="s">
        <v>13</v>
      </c>
      <c r="U238" t="s">
        <v>24</v>
      </c>
      <c r="V238" s="5">
        <v>2562</v>
      </c>
      <c r="W238" s="6">
        <v>6</v>
      </c>
    </row>
    <row r="239" spans="19:23" x14ac:dyDescent="0.3">
      <c r="S239" t="s">
        <v>42</v>
      </c>
      <c r="T239" t="s">
        <v>8</v>
      </c>
      <c r="U239" t="s">
        <v>27</v>
      </c>
      <c r="V239" s="5">
        <v>8813</v>
      </c>
      <c r="W239" s="6">
        <v>21</v>
      </c>
    </row>
    <row r="240" spans="19:23" x14ac:dyDescent="0.3">
      <c r="S240" t="s">
        <v>42</v>
      </c>
      <c r="T240" t="s">
        <v>21</v>
      </c>
      <c r="U240" t="s">
        <v>22</v>
      </c>
      <c r="V240" s="5">
        <v>6111</v>
      </c>
      <c r="W240" s="6">
        <v>3</v>
      </c>
    </row>
    <row r="241" spans="19:23" x14ac:dyDescent="0.3">
      <c r="S241" t="s">
        <v>12</v>
      </c>
      <c r="T241" t="s">
        <v>49</v>
      </c>
      <c r="U241" t="s">
        <v>34</v>
      </c>
      <c r="V241" s="5">
        <v>3507</v>
      </c>
      <c r="W241" s="6">
        <v>288</v>
      </c>
    </row>
    <row r="242" spans="19:23" x14ac:dyDescent="0.3">
      <c r="S242" t="s">
        <v>25</v>
      </c>
      <c r="T242" t="s">
        <v>21</v>
      </c>
      <c r="U242" t="s">
        <v>11</v>
      </c>
      <c r="V242" s="5">
        <v>4319</v>
      </c>
      <c r="W242" s="6">
        <v>30</v>
      </c>
    </row>
    <row r="243" spans="19:23" x14ac:dyDescent="0.3">
      <c r="S243" t="s">
        <v>7</v>
      </c>
      <c r="T243" t="s">
        <v>33</v>
      </c>
      <c r="U243" t="s">
        <v>50</v>
      </c>
      <c r="V243" s="5">
        <v>609</v>
      </c>
      <c r="W243" s="6">
        <v>87</v>
      </c>
    </row>
    <row r="244" spans="19:23" x14ac:dyDescent="0.3">
      <c r="S244" t="s">
        <v>7</v>
      </c>
      <c r="T244" t="s">
        <v>26</v>
      </c>
      <c r="U244" t="s">
        <v>52</v>
      </c>
      <c r="V244" s="5">
        <v>6370</v>
      </c>
      <c r="W244" s="6">
        <v>30</v>
      </c>
    </row>
    <row r="245" spans="19:23" x14ac:dyDescent="0.3">
      <c r="S245" t="s">
        <v>42</v>
      </c>
      <c r="T245" t="s">
        <v>33</v>
      </c>
      <c r="U245" t="s">
        <v>38</v>
      </c>
      <c r="V245" s="5">
        <v>5474</v>
      </c>
      <c r="W245" s="6">
        <v>168</v>
      </c>
    </row>
    <row r="246" spans="19:23" x14ac:dyDescent="0.3">
      <c r="S246" t="s">
        <v>7</v>
      </c>
      <c r="T246" t="s">
        <v>21</v>
      </c>
      <c r="U246" t="s">
        <v>52</v>
      </c>
      <c r="V246" s="5">
        <v>3164</v>
      </c>
      <c r="W246" s="6">
        <v>306</v>
      </c>
    </row>
    <row r="247" spans="19:23" x14ac:dyDescent="0.3">
      <c r="S247" t="s">
        <v>25</v>
      </c>
      <c r="T247" t="s">
        <v>13</v>
      </c>
      <c r="U247" t="s">
        <v>18</v>
      </c>
      <c r="V247" s="5">
        <v>1302</v>
      </c>
      <c r="W247" s="6">
        <v>402</v>
      </c>
    </row>
    <row r="248" spans="19:23" x14ac:dyDescent="0.3">
      <c r="S248" t="s">
        <v>46</v>
      </c>
      <c r="T248" t="s">
        <v>8</v>
      </c>
      <c r="U248" t="s">
        <v>53</v>
      </c>
      <c r="V248" s="5">
        <v>7308</v>
      </c>
      <c r="W248" s="6">
        <v>327</v>
      </c>
    </row>
    <row r="249" spans="19:23" x14ac:dyDescent="0.3">
      <c r="S249" t="s">
        <v>7</v>
      </c>
      <c r="T249" t="s">
        <v>8</v>
      </c>
      <c r="U249" t="s">
        <v>52</v>
      </c>
      <c r="V249" s="5">
        <v>6132</v>
      </c>
      <c r="W249" s="6">
        <v>93</v>
      </c>
    </row>
    <row r="250" spans="19:23" x14ac:dyDescent="0.3">
      <c r="S250" t="s">
        <v>54</v>
      </c>
      <c r="T250" t="s">
        <v>13</v>
      </c>
      <c r="U250" t="s">
        <v>16</v>
      </c>
      <c r="V250" s="5">
        <v>3472</v>
      </c>
      <c r="W250" s="6">
        <v>96</v>
      </c>
    </row>
    <row r="251" spans="19:23" x14ac:dyDescent="0.3">
      <c r="S251" t="s">
        <v>12</v>
      </c>
      <c r="T251" t="s">
        <v>26</v>
      </c>
      <c r="U251" t="s">
        <v>22</v>
      </c>
      <c r="V251" s="5">
        <v>9660</v>
      </c>
      <c r="W251" s="6">
        <v>27</v>
      </c>
    </row>
    <row r="252" spans="19:23" x14ac:dyDescent="0.3">
      <c r="S252" t="s">
        <v>17</v>
      </c>
      <c r="T252" t="s">
        <v>33</v>
      </c>
      <c r="U252" t="s">
        <v>50</v>
      </c>
      <c r="V252" s="5">
        <v>2436</v>
      </c>
      <c r="W252" s="6">
        <v>99</v>
      </c>
    </row>
    <row r="253" spans="19:23" x14ac:dyDescent="0.3">
      <c r="S253" t="s">
        <v>17</v>
      </c>
      <c r="T253" t="s">
        <v>33</v>
      </c>
      <c r="U253" t="s">
        <v>30</v>
      </c>
      <c r="V253" s="5">
        <v>9506</v>
      </c>
      <c r="W253" s="6">
        <v>87</v>
      </c>
    </row>
    <row r="254" spans="19:23" x14ac:dyDescent="0.3">
      <c r="S254" t="s">
        <v>54</v>
      </c>
      <c r="T254" t="s">
        <v>8</v>
      </c>
      <c r="U254" t="s">
        <v>44</v>
      </c>
      <c r="V254" s="5">
        <v>245</v>
      </c>
      <c r="W254" s="6">
        <v>288</v>
      </c>
    </row>
    <row r="255" spans="19:23" x14ac:dyDescent="0.3">
      <c r="S255" t="s">
        <v>12</v>
      </c>
      <c r="T255" t="s">
        <v>13</v>
      </c>
      <c r="U255" t="s">
        <v>41</v>
      </c>
      <c r="V255" s="5">
        <v>2702</v>
      </c>
      <c r="W255" s="6">
        <v>363</v>
      </c>
    </row>
    <row r="256" spans="19:23" x14ac:dyDescent="0.3">
      <c r="S256" t="s">
        <v>54</v>
      </c>
      <c r="T256" t="s">
        <v>49</v>
      </c>
      <c r="U256" t="s">
        <v>32</v>
      </c>
      <c r="V256" s="5">
        <v>700</v>
      </c>
      <c r="W256" s="6">
        <v>87</v>
      </c>
    </row>
    <row r="257" spans="19:23" x14ac:dyDescent="0.3">
      <c r="S257" t="s">
        <v>25</v>
      </c>
      <c r="T257" t="s">
        <v>49</v>
      </c>
      <c r="U257" t="s">
        <v>32</v>
      </c>
      <c r="V257" s="5">
        <v>3759</v>
      </c>
      <c r="W257" s="6">
        <v>150</v>
      </c>
    </row>
    <row r="258" spans="19:23" x14ac:dyDescent="0.3">
      <c r="S258" t="s">
        <v>45</v>
      </c>
      <c r="T258" t="s">
        <v>13</v>
      </c>
      <c r="U258" t="s">
        <v>32</v>
      </c>
      <c r="V258" s="5">
        <v>1589</v>
      </c>
      <c r="W258" s="6">
        <v>303</v>
      </c>
    </row>
    <row r="259" spans="19:23" x14ac:dyDescent="0.3">
      <c r="S259" t="s">
        <v>39</v>
      </c>
      <c r="T259" t="s">
        <v>13</v>
      </c>
      <c r="U259" t="s">
        <v>53</v>
      </c>
      <c r="V259" s="5">
        <v>5194</v>
      </c>
      <c r="W259" s="6">
        <v>288</v>
      </c>
    </row>
    <row r="260" spans="19:23" x14ac:dyDescent="0.3">
      <c r="S260" t="s">
        <v>54</v>
      </c>
      <c r="T260" t="s">
        <v>21</v>
      </c>
      <c r="U260" t="s">
        <v>11</v>
      </c>
      <c r="V260" s="5">
        <v>945</v>
      </c>
      <c r="W260" s="6">
        <v>75</v>
      </c>
    </row>
    <row r="261" spans="19:23" x14ac:dyDescent="0.3">
      <c r="S261" t="s">
        <v>7</v>
      </c>
      <c r="T261" t="s">
        <v>33</v>
      </c>
      <c r="U261" t="s">
        <v>34</v>
      </c>
      <c r="V261" s="5">
        <v>1988</v>
      </c>
      <c r="W261" s="6">
        <v>39</v>
      </c>
    </row>
    <row r="262" spans="19:23" x14ac:dyDescent="0.3">
      <c r="S262" t="s">
        <v>25</v>
      </c>
      <c r="T262" t="s">
        <v>49</v>
      </c>
      <c r="U262" t="s">
        <v>14</v>
      </c>
      <c r="V262" s="5">
        <v>6734</v>
      </c>
      <c r="W262" s="6">
        <v>123</v>
      </c>
    </row>
    <row r="263" spans="19:23" x14ac:dyDescent="0.3">
      <c r="S263" t="s">
        <v>7</v>
      </c>
      <c r="T263" t="s">
        <v>21</v>
      </c>
      <c r="U263" t="s">
        <v>18</v>
      </c>
      <c r="V263" s="5">
        <v>217</v>
      </c>
      <c r="W263" s="6">
        <v>36</v>
      </c>
    </row>
    <row r="264" spans="19:23" x14ac:dyDescent="0.3">
      <c r="S264" t="s">
        <v>42</v>
      </c>
      <c r="T264" t="s">
        <v>49</v>
      </c>
      <c r="U264" t="s">
        <v>36</v>
      </c>
      <c r="V264" s="5">
        <v>6279</v>
      </c>
      <c r="W264" s="6">
        <v>237</v>
      </c>
    </row>
    <row r="265" spans="19:23" x14ac:dyDescent="0.3">
      <c r="S265" t="s">
        <v>7</v>
      </c>
      <c r="T265" t="s">
        <v>21</v>
      </c>
      <c r="U265" t="s">
        <v>11</v>
      </c>
      <c r="V265" s="5">
        <v>4424</v>
      </c>
      <c r="W265" s="6">
        <v>201</v>
      </c>
    </row>
    <row r="266" spans="19:23" x14ac:dyDescent="0.3">
      <c r="S266" t="s">
        <v>45</v>
      </c>
      <c r="T266" t="s">
        <v>21</v>
      </c>
      <c r="U266" t="s">
        <v>32</v>
      </c>
      <c r="V266" s="5">
        <v>189</v>
      </c>
      <c r="W266" s="6">
        <v>48</v>
      </c>
    </row>
    <row r="267" spans="19:23" x14ac:dyDescent="0.3">
      <c r="S267" t="s">
        <v>42</v>
      </c>
      <c r="T267" t="s">
        <v>13</v>
      </c>
      <c r="U267" t="s">
        <v>36</v>
      </c>
      <c r="V267" s="5">
        <v>490</v>
      </c>
      <c r="W267" s="6">
        <v>84</v>
      </c>
    </row>
    <row r="268" spans="19:23" x14ac:dyDescent="0.3">
      <c r="S268" t="s">
        <v>12</v>
      </c>
      <c r="T268" t="s">
        <v>8</v>
      </c>
      <c r="U268" t="s">
        <v>44</v>
      </c>
      <c r="V268" s="5">
        <v>434</v>
      </c>
      <c r="W268" s="6">
        <v>87</v>
      </c>
    </row>
    <row r="269" spans="19:23" x14ac:dyDescent="0.3">
      <c r="S269" t="s">
        <v>39</v>
      </c>
      <c r="T269" t="s">
        <v>33</v>
      </c>
      <c r="U269" t="s">
        <v>9</v>
      </c>
      <c r="V269" s="5">
        <v>10129</v>
      </c>
      <c r="W269" s="6">
        <v>312</v>
      </c>
    </row>
    <row r="270" spans="19:23" x14ac:dyDescent="0.3">
      <c r="S270" t="s">
        <v>46</v>
      </c>
      <c r="T270" t="s">
        <v>26</v>
      </c>
      <c r="U270" t="s">
        <v>53</v>
      </c>
      <c r="V270" s="5">
        <v>1652</v>
      </c>
      <c r="W270" s="6">
        <v>102</v>
      </c>
    </row>
    <row r="271" spans="19:23" x14ac:dyDescent="0.3">
      <c r="S271" t="s">
        <v>12</v>
      </c>
      <c r="T271" t="s">
        <v>33</v>
      </c>
      <c r="U271" t="s">
        <v>44</v>
      </c>
      <c r="V271" s="5">
        <v>6433</v>
      </c>
      <c r="W271" s="6">
        <v>78</v>
      </c>
    </row>
    <row r="272" spans="19:23" x14ac:dyDescent="0.3">
      <c r="S272" t="s">
        <v>46</v>
      </c>
      <c r="T272" t="s">
        <v>49</v>
      </c>
      <c r="U272" t="s">
        <v>47</v>
      </c>
      <c r="V272" s="5">
        <v>2212</v>
      </c>
      <c r="W272" s="6">
        <v>117</v>
      </c>
    </row>
    <row r="273" spans="19:23" x14ac:dyDescent="0.3">
      <c r="S273" t="s">
        <v>20</v>
      </c>
      <c r="T273" t="s">
        <v>13</v>
      </c>
      <c r="U273" t="s">
        <v>38</v>
      </c>
      <c r="V273" s="5">
        <v>609</v>
      </c>
      <c r="W273" s="6">
        <v>99</v>
      </c>
    </row>
    <row r="274" spans="19:23" x14ac:dyDescent="0.3">
      <c r="S274" t="s">
        <v>7</v>
      </c>
      <c r="T274" t="s">
        <v>13</v>
      </c>
      <c r="U274" t="s">
        <v>48</v>
      </c>
      <c r="V274" s="5">
        <v>1638</v>
      </c>
      <c r="W274" s="6">
        <v>48</v>
      </c>
    </row>
    <row r="275" spans="19:23" x14ac:dyDescent="0.3">
      <c r="S275" t="s">
        <v>39</v>
      </c>
      <c r="T275" t="s">
        <v>49</v>
      </c>
      <c r="U275" t="s">
        <v>24</v>
      </c>
      <c r="V275" s="5">
        <v>3829</v>
      </c>
      <c r="W275" s="6">
        <v>24</v>
      </c>
    </row>
    <row r="276" spans="19:23" x14ac:dyDescent="0.3">
      <c r="S276" t="s">
        <v>7</v>
      </c>
      <c r="T276" t="s">
        <v>26</v>
      </c>
      <c r="U276" t="s">
        <v>24</v>
      </c>
      <c r="V276" s="5">
        <v>5775</v>
      </c>
      <c r="W276" s="6">
        <v>42</v>
      </c>
    </row>
    <row r="277" spans="19:23" x14ac:dyDescent="0.3">
      <c r="S277" t="s">
        <v>25</v>
      </c>
      <c r="T277" t="s">
        <v>13</v>
      </c>
      <c r="U277" t="s">
        <v>41</v>
      </c>
      <c r="V277" s="5">
        <v>1071</v>
      </c>
      <c r="W277" s="6">
        <v>270</v>
      </c>
    </row>
    <row r="278" spans="19:23" x14ac:dyDescent="0.3">
      <c r="S278" t="s">
        <v>12</v>
      </c>
      <c r="T278" t="s">
        <v>21</v>
      </c>
      <c r="U278" t="s">
        <v>47</v>
      </c>
      <c r="V278" s="5">
        <v>5019</v>
      </c>
      <c r="W278" s="6">
        <v>150</v>
      </c>
    </row>
    <row r="279" spans="19:23" x14ac:dyDescent="0.3">
      <c r="S279" t="s">
        <v>45</v>
      </c>
      <c r="T279" t="s">
        <v>8</v>
      </c>
      <c r="U279" t="s">
        <v>24</v>
      </c>
      <c r="V279" s="5">
        <v>2863</v>
      </c>
      <c r="W279" s="6">
        <v>42</v>
      </c>
    </row>
    <row r="280" spans="19:23" x14ac:dyDescent="0.3">
      <c r="S280" t="s">
        <v>7</v>
      </c>
      <c r="T280" t="s">
        <v>13</v>
      </c>
      <c r="U280" t="s">
        <v>51</v>
      </c>
      <c r="V280" s="5">
        <v>1617</v>
      </c>
      <c r="W280" s="6">
        <v>126</v>
      </c>
    </row>
    <row r="281" spans="19:23" x14ac:dyDescent="0.3">
      <c r="S281" t="s">
        <v>25</v>
      </c>
      <c r="T281" t="s">
        <v>8</v>
      </c>
      <c r="U281" t="s">
        <v>50</v>
      </c>
      <c r="V281" s="5">
        <v>6818</v>
      </c>
      <c r="W281" s="6">
        <v>6</v>
      </c>
    </row>
    <row r="282" spans="19:23" x14ac:dyDescent="0.3">
      <c r="S282" t="s">
        <v>46</v>
      </c>
      <c r="T282" t="s">
        <v>13</v>
      </c>
      <c r="U282" t="s">
        <v>24</v>
      </c>
      <c r="V282" s="5">
        <v>6657</v>
      </c>
      <c r="W282" s="6">
        <v>276</v>
      </c>
    </row>
    <row r="283" spans="19:23" x14ac:dyDescent="0.3">
      <c r="S283" t="s">
        <v>46</v>
      </c>
      <c r="T283" t="s">
        <v>49</v>
      </c>
      <c r="U283" t="s">
        <v>32</v>
      </c>
      <c r="V283" s="5">
        <v>2919</v>
      </c>
      <c r="W283" s="6">
        <v>93</v>
      </c>
    </row>
    <row r="284" spans="19:23" x14ac:dyDescent="0.3">
      <c r="S284" t="s">
        <v>45</v>
      </c>
      <c r="T284" t="s">
        <v>21</v>
      </c>
      <c r="U284" t="s">
        <v>34</v>
      </c>
      <c r="V284" s="5">
        <v>3094</v>
      </c>
      <c r="W284" s="6">
        <v>246</v>
      </c>
    </row>
    <row r="285" spans="19:23" x14ac:dyDescent="0.3">
      <c r="S285" t="s">
        <v>25</v>
      </c>
      <c r="T285" t="s">
        <v>26</v>
      </c>
      <c r="U285" t="s">
        <v>48</v>
      </c>
      <c r="V285" s="5">
        <v>2989</v>
      </c>
      <c r="W285" s="6">
        <v>3</v>
      </c>
    </row>
    <row r="286" spans="19:23" x14ac:dyDescent="0.3">
      <c r="S286" t="s">
        <v>12</v>
      </c>
      <c r="T286" t="s">
        <v>33</v>
      </c>
      <c r="U286" t="s">
        <v>52</v>
      </c>
      <c r="V286" s="5">
        <v>2268</v>
      </c>
      <c r="W286" s="6">
        <v>63</v>
      </c>
    </row>
    <row r="287" spans="19:23" x14ac:dyDescent="0.3">
      <c r="S287" t="s">
        <v>42</v>
      </c>
      <c r="T287" t="s">
        <v>13</v>
      </c>
      <c r="U287" t="s">
        <v>34</v>
      </c>
      <c r="V287" s="5">
        <v>4753</v>
      </c>
      <c r="W287" s="6">
        <v>246</v>
      </c>
    </row>
    <row r="288" spans="19:23" x14ac:dyDescent="0.3">
      <c r="S288" t="s">
        <v>45</v>
      </c>
      <c r="T288" t="s">
        <v>49</v>
      </c>
      <c r="U288" t="s">
        <v>38</v>
      </c>
      <c r="V288" s="5">
        <v>7511</v>
      </c>
      <c r="W288" s="6">
        <v>120</v>
      </c>
    </row>
    <row r="289" spans="19:23" x14ac:dyDescent="0.3">
      <c r="S289" t="s">
        <v>45</v>
      </c>
      <c r="T289" t="s">
        <v>33</v>
      </c>
      <c r="U289" t="s">
        <v>34</v>
      </c>
      <c r="V289" s="5">
        <v>4326</v>
      </c>
      <c r="W289" s="6">
        <v>348</v>
      </c>
    </row>
    <row r="290" spans="19:23" x14ac:dyDescent="0.3">
      <c r="S290" t="s">
        <v>20</v>
      </c>
      <c r="T290" t="s">
        <v>49</v>
      </c>
      <c r="U290" t="s">
        <v>47</v>
      </c>
      <c r="V290" s="5">
        <v>4935</v>
      </c>
      <c r="W290" s="6">
        <v>126</v>
      </c>
    </row>
    <row r="291" spans="19:23" x14ac:dyDescent="0.3">
      <c r="S291" t="s">
        <v>25</v>
      </c>
      <c r="T291" t="s">
        <v>13</v>
      </c>
      <c r="U291" t="s">
        <v>9</v>
      </c>
      <c r="V291" s="5">
        <v>4781</v>
      </c>
      <c r="W291" s="6">
        <v>123</v>
      </c>
    </row>
    <row r="292" spans="19:23" x14ac:dyDescent="0.3">
      <c r="S292" t="s">
        <v>42</v>
      </c>
      <c r="T292" t="s">
        <v>33</v>
      </c>
      <c r="U292" t="s">
        <v>27</v>
      </c>
      <c r="V292" s="5">
        <v>7483</v>
      </c>
      <c r="W292" s="6">
        <v>45</v>
      </c>
    </row>
    <row r="293" spans="19:23" x14ac:dyDescent="0.3">
      <c r="S293" t="s">
        <v>54</v>
      </c>
      <c r="T293" t="s">
        <v>33</v>
      </c>
      <c r="U293" t="s">
        <v>18</v>
      </c>
      <c r="V293" s="5">
        <v>6860</v>
      </c>
      <c r="W293" s="6">
        <v>126</v>
      </c>
    </row>
    <row r="294" spans="19:23" x14ac:dyDescent="0.3">
      <c r="S294" t="s">
        <v>7</v>
      </c>
      <c r="T294" t="s">
        <v>8</v>
      </c>
      <c r="U294" t="s">
        <v>51</v>
      </c>
      <c r="V294" s="5">
        <v>9002</v>
      </c>
      <c r="W294" s="6">
        <v>72</v>
      </c>
    </row>
    <row r="295" spans="19:23" x14ac:dyDescent="0.3">
      <c r="S295" t="s">
        <v>25</v>
      </c>
      <c r="T295" t="s">
        <v>21</v>
      </c>
      <c r="U295" t="s">
        <v>51</v>
      </c>
      <c r="V295" s="5">
        <v>1400</v>
      </c>
      <c r="W295" s="6">
        <v>135</v>
      </c>
    </row>
    <row r="296" spans="19:23" x14ac:dyDescent="0.3">
      <c r="S296" t="s">
        <v>54</v>
      </c>
      <c r="T296" t="s">
        <v>49</v>
      </c>
      <c r="U296" t="s">
        <v>36</v>
      </c>
      <c r="V296" s="5">
        <v>4053</v>
      </c>
      <c r="W296" s="6">
        <v>24</v>
      </c>
    </row>
    <row r="297" spans="19:23" x14ac:dyDescent="0.3">
      <c r="S297" t="s">
        <v>39</v>
      </c>
      <c r="T297" t="s">
        <v>21</v>
      </c>
      <c r="U297" t="s">
        <v>34</v>
      </c>
      <c r="V297" s="5">
        <v>2149</v>
      </c>
      <c r="W297" s="6">
        <v>117</v>
      </c>
    </row>
    <row r="298" spans="19:23" x14ac:dyDescent="0.3">
      <c r="S298" t="s">
        <v>46</v>
      </c>
      <c r="T298" t="s">
        <v>26</v>
      </c>
      <c r="U298" t="s">
        <v>51</v>
      </c>
      <c r="V298" s="5">
        <v>3640</v>
      </c>
      <c r="W298" s="6">
        <v>51</v>
      </c>
    </row>
    <row r="299" spans="19:23" x14ac:dyDescent="0.3">
      <c r="S299" t="s">
        <v>45</v>
      </c>
      <c r="T299" t="s">
        <v>26</v>
      </c>
      <c r="U299" t="s">
        <v>47</v>
      </c>
      <c r="V299" s="5">
        <v>630</v>
      </c>
      <c r="W299" s="6">
        <v>36</v>
      </c>
    </row>
    <row r="300" spans="19:23" x14ac:dyDescent="0.3">
      <c r="S300" t="s">
        <v>17</v>
      </c>
      <c r="T300" t="s">
        <v>13</v>
      </c>
      <c r="U300" t="s">
        <v>52</v>
      </c>
      <c r="V300" s="5">
        <v>2429</v>
      </c>
      <c r="W300" s="6">
        <v>144</v>
      </c>
    </row>
    <row r="301" spans="19:23" x14ac:dyDescent="0.3">
      <c r="S301" t="s">
        <v>17</v>
      </c>
      <c r="T301" t="s">
        <v>21</v>
      </c>
      <c r="U301" t="s">
        <v>27</v>
      </c>
      <c r="V301" s="5">
        <v>2142</v>
      </c>
      <c r="W301" s="6">
        <v>114</v>
      </c>
    </row>
    <row r="302" spans="19:23" x14ac:dyDescent="0.3">
      <c r="S302" t="s">
        <v>39</v>
      </c>
      <c r="T302" t="s">
        <v>8</v>
      </c>
      <c r="U302" t="s">
        <v>9</v>
      </c>
      <c r="V302" s="5">
        <v>6454</v>
      </c>
      <c r="W302" s="6">
        <v>54</v>
      </c>
    </row>
    <row r="303" spans="19:23" x14ac:dyDescent="0.3">
      <c r="S303" t="s">
        <v>39</v>
      </c>
      <c r="T303" t="s">
        <v>8</v>
      </c>
      <c r="U303" t="s">
        <v>29</v>
      </c>
      <c r="V303" s="5">
        <v>4487</v>
      </c>
      <c r="W303" s="6">
        <v>333</v>
      </c>
    </row>
    <row r="304" spans="19:23" x14ac:dyDescent="0.3">
      <c r="S304" t="s">
        <v>46</v>
      </c>
      <c r="T304" t="s">
        <v>8</v>
      </c>
      <c r="U304" t="s">
        <v>18</v>
      </c>
      <c r="V304" s="5">
        <v>938</v>
      </c>
      <c r="W304" s="6">
        <v>366</v>
      </c>
    </row>
    <row r="305" spans="19:23" x14ac:dyDescent="0.3">
      <c r="S305" t="s">
        <v>46</v>
      </c>
      <c r="T305" t="s">
        <v>33</v>
      </c>
      <c r="U305" t="s">
        <v>50</v>
      </c>
      <c r="V305" s="5">
        <v>8841</v>
      </c>
      <c r="W305" s="6">
        <v>303</v>
      </c>
    </row>
    <row r="306" spans="19:23" x14ac:dyDescent="0.3">
      <c r="S306" t="s">
        <v>45</v>
      </c>
      <c r="T306" t="s">
        <v>26</v>
      </c>
      <c r="U306" t="s">
        <v>30</v>
      </c>
      <c r="V306" s="5">
        <v>4018</v>
      </c>
      <c r="W306" s="6">
        <v>126</v>
      </c>
    </row>
    <row r="307" spans="19:23" x14ac:dyDescent="0.3">
      <c r="S307" t="s">
        <v>20</v>
      </c>
      <c r="T307" t="s">
        <v>8</v>
      </c>
      <c r="U307" t="s">
        <v>24</v>
      </c>
      <c r="V307" s="5">
        <v>714</v>
      </c>
      <c r="W307" s="6">
        <v>231</v>
      </c>
    </row>
    <row r="308" spans="19:23" x14ac:dyDescent="0.3">
      <c r="S308" t="s">
        <v>17</v>
      </c>
      <c r="T308" t="s">
        <v>33</v>
      </c>
      <c r="U308" t="s">
        <v>27</v>
      </c>
      <c r="V308" s="5">
        <v>3850</v>
      </c>
      <c r="W308" s="6">
        <v>102</v>
      </c>
    </row>
  </sheetData>
  <pageMargins left="0.7" right="0.7" top="0.75" bottom="0.75" header="0.3" footer="0.3"/>
  <pageSetup paperSize="9"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7"/>
  <sheetViews>
    <sheetView topLeftCell="B1" workbookViewId="0">
      <selection activeCell="B18" sqref="B18"/>
    </sheetView>
  </sheetViews>
  <sheetFormatPr defaultRowHeight="14.4" x14ac:dyDescent="0.3"/>
  <cols>
    <col min="1" max="1" width="15.109375" customWidth="1"/>
    <col min="2" max="2" width="17.33203125" customWidth="1"/>
    <col min="4" max="4" width="18" customWidth="1"/>
    <col min="5" max="5" width="13.5546875" customWidth="1"/>
    <col min="6" max="6" width="14.33203125" customWidth="1"/>
    <col min="7" max="7" width="17.5546875" style="89" customWidth="1"/>
    <col min="9" max="9" width="13.109375" style="70" customWidth="1"/>
    <col min="10" max="10" width="14.6640625" style="89" customWidth="1"/>
    <col min="17" max="18" width="8.88671875" customWidth="1"/>
  </cols>
  <sheetData>
    <row r="1" spans="1:11" s="4" customFormat="1" ht="41.4" customHeight="1" x14ac:dyDescent="0.5">
      <c r="A1" s="72"/>
      <c r="B1" s="74" t="s">
        <v>101</v>
      </c>
      <c r="C1" s="73"/>
      <c r="G1" s="87"/>
      <c r="I1" s="84"/>
      <c r="J1" s="87"/>
    </row>
    <row r="3" spans="1:11" s="58" customFormat="1" x14ac:dyDescent="0.3">
      <c r="A3" s="58" t="s">
        <v>102</v>
      </c>
      <c r="G3" s="88"/>
      <c r="I3" s="85"/>
      <c r="J3" s="88"/>
    </row>
    <row r="4" spans="1:11" s="58" customFormat="1" x14ac:dyDescent="0.3">
      <c r="A4" s="58" t="s">
        <v>103</v>
      </c>
      <c r="G4" s="88"/>
      <c r="I4" s="85"/>
      <c r="J4" s="88"/>
    </row>
    <row r="5" spans="1:11" x14ac:dyDescent="0.3">
      <c r="H5" t="s">
        <v>83</v>
      </c>
      <c r="I5" s="70" t="s">
        <v>83</v>
      </c>
    </row>
    <row r="6" spans="1:11" x14ac:dyDescent="0.3">
      <c r="A6" t="s">
        <v>104</v>
      </c>
      <c r="D6" t="s">
        <v>105</v>
      </c>
    </row>
    <row r="7" spans="1:11" x14ac:dyDescent="0.3">
      <c r="A7" t="s">
        <v>2</v>
      </c>
      <c r="B7" t="s">
        <v>6</v>
      </c>
      <c r="D7" s="79" t="s">
        <v>0</v>
      </c>
      <c r="E7" s="79" t="s">
        <v>1</v>
      </c>
      <c r="F7" s="79" t="s">
        <v>2</v>
      </c>
      <c r="G7" s="90" t="s">
        <v>56</v>
      </c>
      <c r="H7" s="80" t="s">
        <v>4</v>
      </c>
      <c r="I7" s="86" t="s">
        <v>6</v>
      </c>
      <c r="J7" s="90" t="s">
        <v>106</v>
      </c>
      <c r="K7" s="79" t="s">
        <v>107</v>
      </c>
    </row>
    <row r="8" spans="1:11" x14ac:dyDescent="0.3">
      <c r="A8" t="s">
        <v>11</v>
      </c>
      <c r="B8" s="70">
        <v>9.33</v>
      </c>
      <c r="D8" s="81" t="s">
        <v>7</v>
      </c>
      <c r="E8" s="81" t="s">
        <v>8</v>
      </c>
      <c r="F8" s="81" t="s">
        <v>9</v>
      </c>
      <c r="G8" s="89">
        <v>1624</v>
      </c>
      <c r="H8" s="81">
        <v>114</v>
      </c>
      <c r="I8" s="83">
        <f t="shared" ref="I8:I71" si="0">VLOOKUP(F8,$A$8:$B$30,2,0)</f>
        <v>14.49</v>
      </c>
      <c r="J8" s="91">
        <f>Dataa[[#This Row],[Cost per unit]]*Dataa[[#This Row],[Units]]</f>
        <v>1651.8600000000001</v>
      </c>
      <c r="K8" s="82">
        <f>SUM(Dataa[[#This Row],[Amount]]-Dataa[[#This Row],[Cost]])</f>
        <v>-27.860000000000127</v>
      </c>
    </row>
    <row r="9" spans="1:11" x14ac:dyDescent="0.3">
      <c r="A9" t="s">
        <v>16</v>
      </c>
      <c r="B9" s="70">
        <v>11.7</v>
      </c>
      <c r="D9" s="82" t="s">
        <v>12</v>
      </c>
      <c r="E9" s="82" t="s">
        <v>13</v>
      </c>
      <c r="F9" s="82" t="s">
        <v>14</v>
      </c>
      <c r="G9" s="89">
        <v>6706</v>
      </c>
      <c r="H9" s="82">
        <v>459</v>
      </c>
      <c r="I9" s="83">
        <f t="shared" si="0"/>
        <v>8.65</v>
      </c>
      <c r="J9" s="91">
        <f>Dataa[[#This Row],[Cost per unit]]*Dataa[[#This Row],[Units]]</f>
        <v>3970.3500000000004</v>
      </c>
      <c r="K9" s="82">
        <f>SUM(Dataa[[#This Row],[Amount]]-Dataa[[#This Row],[Cost]])</f>
        <v>2735.6499999999996</v>
      </c>
    </row>
    <row r="10" spans="1:11" x14ac:dyDescent="0.3">
      <c r="A10" t="s">
        <v>18</v>
      </c>
      <c r="B10" s="70">
        <v>11.88</v>
      </c>
      <c r="D10" s="81" t="s">
        <v>17</v>
      </c>
      <c r="E10" s="81" t="s">
        <v>13</v>
      </c>
      <c r="F10" s="81" t="s">
        <v>18</v>
      </c>
      <c r="G10" s="89">
        <v>959</v>
      </c>
      <c r="H10" s="81">
        <v>147</v>
      </c>
      <c r="I10" s="83">
        <f t="shared" si="0"/>
        <v>11.88</v>
      </c>
      <c r="J10" s="91">
        <f>Dataa[[#This Row],[Cost per unit]]*Dataa[[#This Row],[Units]]</f>
        <v>1746.3600000000001</v>
      </c>
      <c r="K10" s="82">
        <f>SUM(Dataa[[#This Row],[Amount]]-Dataa[[#This Row],[Cost]])</f>
        <v>-787.36000000000013</v>
      </c>
    </row>
    <row r="11" spans="1:11" x14ac:dyDescent="0.3">
      <c r="A11" t="s">
        <v>24</v>
      </c>
      <c r="B11" s="70">
        <v>11.73</v>
      </c>
      <c r="D11" s="82" t="s">
        <v>20</v>
      </c>
      <c r="E11" s="82" t="s">
        <v>21</v>
      </c>
      <c r="F11" s="82" t="s">
        <v>22</v>
      </c>
      <c r="G11" s="89">
        <v>9632</v>
      </c>
      <c r="H11" s="82">
        <v>288</v>
      </c>
      <c r="I11" s="83">
        <f t="shared" si="0"/>
        <v>6.47</v>
      </c>
      <c r="J11" s="91">
        <f>Dataa[[#This Row],[Cost per unit]]*Dataa[[#This Row],[Units]]</f>
        <v>1863.36</v>
      </c>
      <c r="K11" s="82">
        <f>SUM(Dataa[[#This Row],[Amount]]-Dataa[[#This Row],[Cost]])</f>
        <v>7768.64</v>
      </c>
    </row>
    <row r="12" spans="1:11" x14ac:dyDescent="0.3">
      <c r="A12" t="s">
        <v>29</v>
      </c>
      <c r="B12" s="70">
        <v>8.7899999999999991</v>
      </c>
      <c r="D12" s="81" t="s">
        <v>25</v>
      </c>
      <c r="E12" s="81" t="s">
        <v>26</v>
      </c>
      <c r="F12" s="81" t="s">
        <v>27</v>
      </c>
      <c r="G12" s="89">
        <v>2100</v>
      </c>
      <c r="H12" s="81">
        <v>414</v>
      </c>
      <c r="I12" s="83">
        <f t="shared" si="0"/>
        <v>13.15</v>
      </c>
      <c r="J12" s="91">
        <f>Dataa[[#This Row],[Cost per unit]]*Dataa[[#This Row],[Units]]</f>
        <v>5444.1</v>
      </c>
      <c r="K12" s="82">
        <f>SUM(Dataa[[#This Row],[Amount]]-Dataa[[#This Row],[Cost]])</f>
        <v>-3344.1000000000004</v>
      </c>
    </row>
    <row r="13" spans="1:11" x14ac:dyDescent="0.3">
      <c r="A13" t="s">
        <v>32</v>
      </c>
      <c r="B13" s="70">
        <v>3.11</v>
      </c>
      <c r="D13" s="82" t="s">
        <v>7</v>
      </c>
      <c r="E13" s="82" t="s">
        <v>13</v>
      </c>
      <c r="F13" s="82" t="s">
        <v>30</v>
      </c>
      <c r="G13" s="89">
        <v>8869</v>
      </c>
      <c r="H13" s="82">
        <v>432</v>
      </c>
      <c r="I13" s="83">
        <f t="shared" si="0"/>
        <v>12.37</v>
      </c>
      <c r="J13" s="91">
        <f>Dataa[[#This Row],[Cost per unit]]*Dataa[[#This Row],[Units]]</f>
        <v>5343.8399999999992</v>
      </c>
      <c r="K13" s="82">
        <f>SUM(Dataa[[#This Row],[Amount]]-Dataa[[#This Row],[Cost]])</f>
        <v>3525.1600000000008</v>
      </c>
    </row>
    <row r="14" spans="1:11" x14ac:dyDescent="0.3">
      <c r="A14" t="s">
        <v>22</v>
      </c>
      <c r="B14" s="70">
        <v>6.47</v>
      </c>
      <c r="D14" s="81" t="s">
        <v>25</v>
      </c>
      <c r="E14" s="81" t="s">
        <v>33</v>
      </c>
      <c r="F14" s="81" t="s">
        <v>34</v>
      </c>
      <c r="G14" s="89">
        <v>2681</v>
      </c>
      <c r="H14" s="81">
        <v>54</v>
      </c>
      <c r="I14" s="83">
        <f t="shared" si="0"/>
        <v>5.79</v>
      </c>
      <c r="J14" s="91">
        <f>Dataa[[#This Row],[Cost per unit]]*Dataa[[#This Row],[Units]]</f>
        <v>312.66000000000003</v>
      </c>
      <c r="K14" s="82">
        <f>SUM(Dataa[[#This Row],[Amount]]-Dataa[[#This Row],[Cost]])</f>
        <v>2368.34</v>
      </c>
    </row>
    <row r="15" spans="1:11" x14ac:dyDescent="0.3">
      <c r="A15" t="s">
        <v>38</v>
      </c>
      <c r="B15" s="70">
        <v>7.64</v>
      </c>
      <c r="D15" s="82" t="s">
        <v>12</v>
      </c>
      <c r="E15" s="82" t="s">
        <v>13</v>
      </c>
      <c r="F15" s="82" t="s">
        <v>36</v>
      </c>
      <c r="G15" s="89">
        <v>5012</v>
      </c>
      <c r="H15" s="82">
        <v>210</v>
      </c>
      <c r="I15" s="83">
        <f t="shared" si="0"/>
        <v>9.77</v>
      </c>
      <c r="J15" s="91">
        <f>Dataa[[#This Row],[Cost per unit]]*Dataa[[#This Row],[Units]]</f>
        <v>2051.6999999999998</v>
      </c>
      <c r="K15" s="82">
        <f>SUM(Dataa[[#This Row],[Amount]]-Dataa[[#This Row],[Cost]])</f>
        <v>2960.3</v>
      </c>
    </row>
    <row r="16" spans="1:11" x14ac:dyDescent="0.3">
      <c r="A16" t="s">
        <v>41</v>
      </c>
      <c r="B16" s="70">
        <v>10.62</v>
      </c>
      <c r="D16" s="81" t="s">
        <v>39</v>
      </c>
      <c r="E16" s="81" t="s">
        <v>33</v>
      </c>
      <c r="F16" s="81" t="s">
        <v>16</v>
      </c>
      <c r="G16" s="89">
        <v>1281</v>
      </c>
      <c r="H16" s="81">
        <v>75</v>
      </c>
      <c r="I16" s="83">
        <f t="shared" si="0"/>
        <v>11.7</v>
      </c>
      <c r="J16" s="91">
        <f>Dataa[[#This Row],[Cost per unit]]*Dataa[[#This Row],[Units]]</f>
        <v>877.5</v>
      </c>
      <c r="K16" s="82">
        <f>SUM(Dataa[[#This Row],[Amount]]-Dataa[[#This Row],[Cost]])</f>
        <v>403.5</v>
      </c>
    </row>
    <row r="17" spans="1:11" x14ac:dyDescent="0.3">
      <c r="A17" t="s">
        <v>44</v>
      </c>
      <c r="B17" s="70">
        <v>9</v>
      </c>
      <c r="D17" s="82" t="s">
        <v>42</v>
      </c>
      <c r="E17" s="82" t="s">
        <v>8</v>
      </c>
      <c r="F17" s="82" t="s">
        <v>16</v>
      </c>
      <c r="G17" s="89">
        <v>4991</v>
      </c>
      <c r="H17" s="82">
        <v>12</v>
      </c>
      <c r="I17" s="83">
        <f t="shared" si="0"/>
        <v>11.7</v>
      </c>
      <c r="J17" s="91">
        <f>Dataa[[#This Row],[Cost per unit]]*Dataa[[#This Row],[Units]]</f>
        <v>140.39999999999998</v>
      </c>
      <c r="K17" s="82">
        <f>SUM(Dataa[[#This Row],[Amount]]-Dataa[[#This Row],[Cost]])</f>
        <v>4850.6000000000004</v>
      </c>
    </row>
    <row r="18" spans="1:11" x14ac:dyDescent="0.3">
      <c r="A18" t="s">
        <v>36</v>
      </c>
      <c r="B18" s="70">
        <v>9.77</v>
      </c>
      <c r="D18" s="81" t="s">
        <v>45</v>
      </c>
      <c r="E18" s="81" t="s">
        <v>26</v>
      </c>
      <c r="F18" s="81" t="s">
        <v>27</v>
      </c>
      <c r="G18" s="89">
        <v>1785</v>
      </c>
      <c r="H18" s="81">
        <v>462</v>
      </c>
      <c r="I18" s="83">
        <f t="shared" si="0"/>
        <v>13.15</v>
      </c>
      <c r="J18" s="91">
        <f>Dataa[[#This Row],[Cost per unit]]*Dataa[[#This Row],[Units]]</f>
        <v>6075.3</v>
      </c>
      <c r="K18" s="82">
        <f>SUM(Dataa[[#This Row],[Amount]]-Dataa[[#This Row],[Cost]])</f>
        <v>-4290.3</v>
      </c>
    </row>
    <row r="19" spans="1:11" x14ac:dyDescent="0.3">
      <c r="A19" t="s">
        <v>47</v>
      </c>
      <c r="B19" s="70">
        <v>6.49</v>
      </c>
      <c r="D19" s="82" t="s">
        <v>46</v>
      </c>
      <c r="E19" s="82" t="s">
        <v>8</v>
      </c>
      <c r="F19" s="82" t="s">
        <v>32</v>
      </c>
      <c r="G19" s="89">
        <v>3983</v>
      </c>
      <c r="H19" s="82">
        <v>144</v>
      </c>
      <c r="I19" s="83">
        <f t="shared" si="0"/>
        <v>3.11</v>
      </c>
      <c r="J19" s="91">
        <f>Dataa[[#This Row],[Cost per unit]]*Dataa[[#This Row],[Units]]</f>
        <v>447.84</v>
      </c>
      <c r="K19" s="82">
        <f>SUM(Dataa[[#This Row],[Amount]]-Dataa[[#This Row],[Cost]])</f>
        <v>3535.16</v>
      </c>
    </row>
    <row r="20" spans="1:11" x14ac:dyDescent="0.3">
      <c r="A20" t="s">
        <v>48</v>
      </c>
      <c r="B20" s="70">
        <v>4.97</v>
      </c>
      <c r="D20" s="81" t="s">
        <v>17</v>
      </c>
      <c r="E20" s="81" t="s">
        <v>33</v>
      </c>
      <c r="F20" s="81" t="s">
        <v>29</v>
      </c>
      <c r="G20" s="89">
        <v>2646</v>
      </c>
      <c r="H20" s="81">
        <v>120</v>
      </c>
      <c r="I20" s="83">
        <f t="shared" si="0"/>
        <v>8.7899999999999991</v>
      </c>
      <c r="J20" s="91">
        <f>Dataa[[#This Row],[Cost per unit]]*Dataa[[#This Row],[Units]]</f>
        <v>1054.8</v>
      </c>
      <c r="K20" s="82">
        <f>SUM(Dataa[[#This Row],[Amount]]-Dataa[[#This Row],[Cost]])</f>
        <v>1591.2</v>
      </c>
    </row>
    <row r="21" spans="1:11" x14ac:dyDescent="0.3">
      <c r="A21" t="s">
        <v>27</v>
      </c>
      <c r="B21" s="70">
        <v>13.15</v>
      </c>
      <c r="D21" s="82" t="s">
        <v>45</v>
      </c>
      <c r="E21" s="82" t="s">
        <v>49</v>
      </c>
      <c r="F21" s="82" t="s">
        <v>11</v>
      </c>
      <c r="G21" s="89">
        <v>252</v>
      </c>
      <c r="H21" s="82">
        <v>54</v>
      </c>
      <c r="I21" s="83">
        <f t="shared" si="0"/>
        <v>9.33</v>
      </c>
      <c r="J21" s="91">
        <f>Dataa[[#This Row],[Cost per unit]]*Dataa[[#This Row],[Units]]</f>
        <v>503.82</v>
      </c>
      <c r="K21" s="82">
        <f>SUM(Dataa[[#This Row],[Amount]]-Dataa[[#This Row],[Cost]])</f>
        <v>-251.82</v>
      </c>
    </row>
    <row r="22" spans="1:11" x14ac:dyDescent="0.3">
      <c r="A22" t="s">
        <v>50</v>
      </c>
      <c r="B22" s="70">
        <v>5.6</v>
      </c>
      <c r="D22" s="81" t="s">
        <v>46</v>
      </c>
      <c r="E22" s="81" t="s">
        <v>13</v>
      </c>
      <c r="F22" s="81" t="s">
        <v>27</v>
      </c>
      <c r="G22" s="89">
        <v>2464</v>
      </c>
      <c r="H22" s="81">
        <v>234</v>
      </c>
      <c r="I22" s="83">
        <f t="shared" si="0"/>
        <v>13.15</v>
      </c>
      <c r="J22" s="91">
        <f>Dataa[[#This Row],[Cost per unit]]*Dataa[[#This Row],[Units]]</f>
        <v>3077.1</v>
      </c>
      <c r="K22" s="82">
        <f>SUM(Dataa[[#This Row],[Amount]]-Dataa[[#This Row],[Cost]])</f>
        <v>-613.09999999999991</v>
      </c>
    </row>
    <row r="23" spans="1:11" x14ac:dyDescent="0.3">
      <c r="A23" t="s">
        <v>52</v>
      </c>
      <c r="B23" s="70">
        <v>16.73</v>
      </c>
      <c r="D23" s="82" t="s">
        <v>46</v>
      </c>
      <c r="E23" s="82" t="s">
        <v>13</v>
      </c>
      <c r="F23" s="82" t="s">
        <v>51</v>
      </c>
      <c r="G23" s="89">
        <v>2114</v>
      </c>
      <c r="H23" s="82">
        <v>66</v>
      </c>
      <c r="I23" s="83">
        <f t="shared" si="0"/>
        <v>7.16</v>
      </c>
      <c r="J23" s="91">
        <f>Dataa[[#This Row],[Cost per unit]]*Dataa[[#This Row],[Units]]</f>
        <v>472.56</v>
      </c>
      <c r="K23" s="82">
        <f>SUM(Dataa[[#This Row],[Amount]]-Dataa[[#This Row],[Cost]])</f>
        <v>1641.44</v>
      </c>
    </row>
    <row r="24" spans="1:11" x14ac:dyDescent="0.3">
      <c r="A24" t="s">
        <v>53</v>
      </c>
      <c r="B24" s="70">
        <v>10.38</v>
      </c>
      <c r="D24" s="81" t="s">
        <v>25</v>
      </c>
      <c r="E24" s="81" t="s">
        <v>8</v>
      </c>
      <c r="F24" s="81" t="s">
        <v>34</v>
      </c>
      <c r="G24" s="89">
        <v>7693</v>
      </c>
      <c r="H24" s="81">
        <v>87</v>
      </c>
      <c r="I24" s="83">
        <f t="shared" si="0"/>
        <v>5.79</v>
      </c>
      <c r="J24" s="91">
        <f>Dataa[[#This Row],[Cost per unit]]*Dataa[[#This Row],[Units]]</f>
        <v>503.73</v>
      </c>
      <c r="K24" s="82">
        <f>SUM(Dataa[[#This Row],[Amount]]-Dataa[[#This Row],[Cost]])</f>
        <v>7189.27</v>
      </c>
    </row>
    <row r="25" spans="1:11" x14ac:dyDescent="0.3">
      <c r="A25" t="s">
        <v>51</v>
      </c>
      <c r="B25" s="70">
        <v>7.16</v>
      </c>
      <c r="D25" s="82" t="s">
        <v>42</v>
      </c>
      <c r="E25" s="82" t="s">
        <v>49</v>
      </c>
      <c r="F25" s="82" t="s">
        <v>41</v>
      </c>
      <c r="G25" s="89">
        <v>15610</v>
      </c>
      <c r="H25" s="82">
        <v>339</v>
      </c>
      <c r="I25" s="83">
        <f t="shared" si="0"/>
        <v>10.62</v>
      </c>
      <c r="J25" s="91">
        <f>Dataa[[#This Row],[Cost per unit]]*Dataa[[#This Row],[Units]]</f>
        <v>3600.18</v>
      </c>
      <c r="K25" s="82">
        <f>SUM(Dataa[[#This Row],[Amount]]-Dataa[[#This Row],[Cost]])</f>
        <v>12009.82</v>
      </c>
    </row>
    <row r="26" spans="1:11" x14ac:dyDescent="0.3">
      <c r="A26" t="s">
        <v>9</v>
      </c>
      <c r="B26" s="70">
        <v>14.49</v>
      </c>
      <c r="D26" s="81" t="s">
        <v>20</v>
      </c>
      <c r="E26" s="81" t="s">
        <v>49</v>
      </c>
      <c r="F26" s="81" t="s">
        <v>36</v>
      </c>
      <c r="G26" s="89">
        <v>336</v>
      </c>
      <c r="H26" s="81">
        <v>144</v>
      </c>
      <c r="I26" s="83">
        <f t="shared" si="0"/>
        <v>9.77</v>
      </c>
      <c r="J26" s="91">
        <f>Dataa[[#This Row],[Cost per unit]]*Dataa[[#This Row],[Units]]</f>
        <v>1406.8799999999999</v>
      </c>
      <c r="K26" s="82">
        <f>SUM(Dataa[[#This Row],[Amount]]-Dataa[[#This Row],[Cost]])</f>
        <v>-1070.8799999999999</v>
      </c>
    </row>
    <row r="27" spans="1:11" x14ac:dyDescent="0.3">
      <c r="A27" t="s">
        <v>34</v>
      </c>
      <c r="B27" s="70">
        <v>5.79</v>
      </c>
      <c r="D27" s="82" t="s">
        <v>45</v>
      </c>
      <c r="E27" s="82" t="s">
        <v>26</v>
      </c>
      <c r="F27" s="82" t="s">
        <v>41</v>
      </c>
      <c r="G27" s="89">
        <v>9443</v>
      </c>
      <c r="H27" s="82">
        <v>162</v>
      </c>
      <c r="I27" s="83">
        <f t="shared" si="0"/>
        <v>10.62</v>
      </c>
      <c r="J27" s="91">
        <f>Dataa[[#This Row],[Cost per unit]]*Dataa[[#This Row],[Units]]</f>
        <v>1720.4399999999998</v>
      </c>
      <c r="K27" s="82">
        <f>SUM(Dataa[[#This Row],[Amount]]-Dataa[[#This Row],[Cost]])</f>
        <v>7722.56</v>
      </c>
    </row>
    <row r="28" spans="1:11" x14ac:dyDescent="0.3">
      <c r="A28" t="s">
        <v>14</v>
      </c>
      <c r="B28" s="70">
        <v>8.65</v>
      </c>
      <c r="D28" s="81" t="s">
        <v>17</v>
      </c>
      <c r="E28" s="81" t="s">
        <v>49</v>
      </c>
      <c r="F28" s="81" t="s">
        <v>47</v>
      </c>
      <c r="G28" s="89">
        <v>8155</v>
      </c>
      <c r="H28" s="81">
        <v>90</v>
      </c>
      <c r="I28" s="83">
        <f t="shared" si="0"/>
        <v>6.49</v>
      </c>
      <c r="J28" s="91">
        <f>Dataa[[#This Row],[Cost per unit]]*Dataa[[#This Row],[Units]]</f>
        <v>584.1</v>
      </c>
      <c r="K28" s="82">
        <f>SUM(Dataa[[#This Row],[Amount]]-Dataa[[#This Row],[Cost]])</f>
        <v>7570.9</v>
      </c>
    </row>
    <row r="29" spans="1:11" x14ac:dyDescent="0.3">
      <c r="A29" t="s">
        <v>30</v>
      </c>
      <c r="B29" s="70">
        <v>12.37</v>
      </c>
      <c r="D29" s="82" t="s">
        <v>12</v>
      </c>
      <c r="E29" s="82" t="s">
        <v>33</v>
      </c>
      <c r="F29" s="82" t="s">
        <v>47</v>
      </c>
      <c r="G29" s="89">
        <v>1701</v>
      </c>
      <c r="H29" s="82">
        <v>234</v>
      </c>
      <c r="I29" s="83">
        <f t="shared" si="0"/>
        <v>6.49</v>
      </c>
      <c r="J29" s="91">
        <f>Dataa[[#This Row],[Cost per unit]]*Dataa[[#This Row],[Units]]</f>
        <v>1518.66</v>
      </c>
      <c r="K29" s="82">
        <f>SUM(Dataa[[#This Row],[Amount]]-Dataa[[#This Row],[Cost]])</f>
        <v>182.33999999999992</v>
      </c>
    </row>
    <row r="30" spans="1:11" x14ac:dyDescent="0.3">
      <c r="D30" s="81" t="s">
        <v>54</v>
      </c>
      <c r="E30" s="81" t="s">
        <v>33</v>
      </c>
      <c r="F30" s="81" t="s">
        <v>36</v>
      </c>
      <c r="G30" s="89">
        <v>2205</v>
      </c>
      <c r="H30" s="81">
        <v>141</v>
      </c>
      <c r="I30" s="83">
        <f t="shared" si="0"/>
        <v>9.77</v>
      </c>
      <c r="J30" s="91">
        <f>Dataa[[#This Row],[Cost per unit]]*Dataa[[#This Row],[Units]]</f>
        <v>1377.57</v>
      </c>
      <c r="K30" s="82">
        <f>SUM(Dataa[[#This Row],[Amount]]-Dataa[[#This Row],[Cost]])</f>
        <v>827.43000000000006</v>
      </c>
    </row>
    <row r="31" spans="1:11" x14ac:dyDescent="0.3">
      <c r="D31" s="82" t="s">
        <v>12</v>
      </c>
      <c r="E31" s="82" t="s">
        <v>8</v>
      </c>
      <c r="F31" s="82" t="s">
        <v>38</v>
      </c>
      <c r="G31" s="89">
        <v>1771</v>
      </c>
      <c r="H31" s="82">
        <v>204</v>
      </c>
      <c r="I31" s="83">
        <f t="shared" si="0"/>
        <v>7.64</v>
      </c>
      <c r="J31" s="91">
        <f>Dataa[[#This Row],[Cost per unit]]*Dataa[[#This Row],[Units]]</f>
        <v>1558.56</v>
      </c>
      <c r="K31" s="82">
        <f>SUM(Dataa[[#This Row],[Amount]]-Dataa[[#This Row],[Cost]])</f>
        <v>212.44000000000005</v>
      </c>
    </row>
    <row r="32" spans="1:11" x14ac:dyDescent="0.3">
      <c r="D32" s="81" t="s">
        <v>20</v>
      </c>
      <c r="E32" s="81" t="s">
        <v>13</v>
      </c>
      <c r="F32" s="81" t="s">
        <v>24</v>
      </c>
      <c r="G32" s="89">
        <v>2114</v>
      </c>
      <c r="H32" s="81">
        <v>186</v>
      </c>
      <c r="I32" s="83">
        <f t="shared" si="0"/>
        <v>11.73</v>
      </c>
      <c r="J32" s="91">
        <f>Dataa[[#This Row],[Cost per unit]]*Dataa[[#This Row],[Units]]</f>
        <v>2181.7800000000002</v>
      </c>
      <c r="K32" s="82">
        <f>SUM(Dataa[[#This Row],[Amount]]-Dataa[[#This Row],[Cost]])</f>
        <v>-67.7800000000002</v>
      </c>
    </row>
    <row r="33" spans="4:11" x14ac:dyDescent="0.3">
      <c r="D33" s="82" t="s">
        <v>20</v>
      </c>
      <c r="E33" s="82" t="s">
        <v>21</v>
      </c>
      <c r="F33" s="82" t="s">
        <v>11</v>
      </c>
      <c r="G33" s="89">
        <v>10311</v>
      </c>
      <c r="H33" s="82">
        <v>231</v>
      </c>
      <c r="I33" s="83">
        <f t="shared" si="0"/>
        <v>9.33</v>
      </c>
      <c r="J33" s="91">
        <f>Dataa[[#This Row],[Cost per unit]]*Dataa[[#This Row],[Units]]</f>
        <v>2155.23</v>
      </c>
      <c r="K33" s="82">
        <f>SUM(Dataa[[#This Row],[Amount]]-Dataa[[#This Row],[Cost]])</f>
        <v>8155.77</v>
      </c>
    </row>
    <row r="34" spans="4:11" x14ac:dyDescent="0.3">
      <c r="D34" s="81" t="s">
        <v>46</v>
      </c>
      <c r="E34" s="81" t="s">
        <v>26</v>
      </c>
      <c r="F34" s="81" t="s">
        <v>29</v>
      </c>
      <c r="G34" s="89">
        <v>21</v>
      </c>
      <c r="H34" s="81">
        <v>168</v>
      </c>
      <c r="I34" s="83">
        <f t="shared" si="0"/>
        <v>8.7899999999999991</v>
      </c>
      <c r="J34" s="91">
        <f>Dataa[[#This Row],[Cost per unit]]*Dataa[[#This Row],[Units]]</f>
        <v>1476.7199999999998</v>
      </c>
      <c r="K34" s="82">
        <f>SUM(Dataa[[#This Row],[Amount]]-Dataa[[#This Row],[Cost]])</f>
        <v>-1455.7199999999998</v>
      </c>
    </row>
    <row r="35" spans="4:11" x14ac:dyDescent="0.3">
      <c r="D35" s="82" t="s">
        <v>54</v>
      </c>
      <c r="E35" s="82" t="s">
        <v>13</v>
      </c>
      <c r="F35" s="82" t="s">
        <v>41</v>
      </c>
      <c r="G35" s="89">
        <v>1974</v>
      </c>
      <c r="H35" s="82">
        <v>195</v>
      </c>
      <c r="I35" s="83">
        <f t="shared" si="0"/>
        <v>10.62</v>
      </c>
      <c r="J35" s="91">
        <f>Dataa[[#This Row],[Cost per unit]]*Dataa[[#This Row],[Units]]</f>
        <v>2070.8999999999996</v>
      </c>
      <c r="K35" s="82">
        <f>SUM(Dataa[[#This Row],[Amount]]-Dataa[[#This Row],[Cost]])</f>
        <v>-96.899999999999636</v>
      </c>
    </row>
    <row r="36" spans="4:11" x14ac:dyDescent="0.3">
      <c r="D36" s="81" t="s">
        <v>42</v>
      </c>
      <c r="E36" s="81" t="s">
        <v>21</v>
      </c>
      <c r="F36" s="81" t="s">
        <v>47</v>
      </c>
      <c r="G36" s="89">
        <v>6314</v>
      </c>
      <c r="H36" s="81">
        <v>15</v>
      </c>
      <c r="I36" s="83">
        <f t="shared" si="0"/>
        <v>6.49</v>
      </c>
      <c r="J36" s="91">
        <f>Dataa[[#This Row],[Cost per unit]]*Dataa[[#This Row],[Units]]</f>
        <v>97.350000000000009</v>
      </c>
      <c r="K36" s="82">
        <f>SUM(Dataa[[#This Row],[Amount]]-Dataa[[#This Row],[Cost]])</f>
        <v>6216.65</v>
      </c>
    </row>
    <row r="37" spans="4:11" x14ac:dyDescent="0.3">
      <c r="D37" s="82" t="s">
        <v>54</v>
      </c>
      <c r="E37" s="82" t="s">
        <v>8</v>
      </c>
      <c r="F37" s="82" t="s">
        <v>47</v>
      </c>
      <c r="G37" s="89">
        <v>4683</v>
      </c>
      <c r="H37" s="82">
        <v>30</v>
      </c>
      <c r="I37" s="83">
        <f t="shared" si="0"/>
        <v>6.49</v>
      </c>
      <c r="J37" s="91">
        <f>Dataa[[#This Row],[Cost per unit]]*Dataa[[#This Row],[Units]]</f>
        <v>194.70000000000002</v>
      </c>
      <c r="K37" s="82">
        <f>SUM(Dataa[[#This Row],[Amount]]-Dataa[[#This Row],[Cost]])</f>
        <v>4488.3</v>
      </c>
    </row>
    <row r="38" spans="4:11" x14ac:dyDescent="0.3">
      <c r="D38" s="81" t="s">
        <v>20</v>
      </c>
      <c r="E38" s="81" t="s">
        <v>8</v>
      </c>
      <c r="F38" s="81" t="s">
        <v>48</v>
      </c>
      <c r="G38" s="89">
        <v>6398</v>
      </c>
      <c r="H38" s="81">
        <v>102</v>
      </c>
      <c r="I38" s="83">
        <f t="shared" si="0"/>
        <v>4.97</v>
      </c>
      <c r="J38" s="91">
        <f>Dataa[[#This Row],[Cost per unit]]*Dataa[[#This Row],[Units]]</f>
        <v>506.94</v>
      </c>
      <c r="K38" s="82">
        <f>SUM(Dataa[[#This Row],[Amount]]-Dataa[[#This Row],[Cost]])</f>
        <v>5891.06</v>
      </c>
    </row>
    <row r="39" spans="4:11" x14ac:dyDescent="0.3">
      <c r="D39" s="82" t="s">
        <v>45</v>
      </c>
      <c r="E39" s="82" t="s">
        <v>13</v>
      </c>
      <c r="F39" s="82" t="s">
        <v>38</v>
      </c>
      <c r="G39" s="89">
        <v>553</v>
      </c>
      <c r="H39" s="82">
        <v>15</v>
      </c>
      <c r="I39" s="83">
        <f t="shared" si="0"/>
        <v>7.64</v>
      </c>
      <c r="J39" s="91">
        <f>Dataa[[#This Row],[Cost per unit]]*Dataa[[#This Row],[Units]]</f>
        <v>114.6</v>
      </c>
      <c r="K39" s="82">
        <f>SUM(Dataa[[#This Row],[Amount]]-Dataa[[#This Row],[Cost]])</f>
        <v>438.4</v>
      </c>
    </row>
    <row r="40" spans="4:11" x14ac:dyDescent="0.3">
      <c r="D40" s="81" t="s">
        <v>12</v>
      </c>
      <c r="E40" s="81" t="s">
        <v>26</v>
      </c>
      <c r="F40" s="81" t="s">
        <v>9</v>
      </c>
      <c r="G40" s="89">
        <v>7021</v>
      </c>
      <c r="H40" s="81">
        <v>183</v>
      </c>
      <c r="I40" s="83">
        <f t="shared" si="0"/>
        <v>14.49</v>
      </c>
      <c r="J40" s="91">
        <f>Dataa[[#This Row],[Cost per unit]]*Dataa[[#This Row],[Units]]</f>
        <v>2651.67</v>
      </c>
      <c r="K40" s="82">
        <f>SUM(Dataa[[#This Row],[Amount]]-Dataa[[#This Row],[Cost]])</f>
        <v>4369.33</v>
      </c>
    </row>
    <row r="41" spans="4:11" x14ac:dyDescent="0.3">
      <c r="D41" s="82" t="s">
        <v>7</v>
      </c>
      <c r="E41" s="82" t="s">
        <v>26</v>
      </c>
      <c r="F41" s="82" t="s">
        <v>36</v>
      </c>
      <c r="G41" s="89">
        <v>5817</v>
      </c>
      <c r="H41" s="82">
        <v>12</v>
      </c>
      <c r="I41" s="83">
        <f t="shared" si="0"/>
        <v>9.77</v>
      </c>
      <c r="J41" s="91">
        <f>Dataa[[#This Row],[Cost per unit]]*Dataa[[#This Row],[Units]]</f>
        <v>117.24</v>
      </c>
      <c r="K41" s="82">
        <f>SUM(Dataa[[#This Row],[Amount]]-Dataa[[#This Row],[Cost]])</f>
        <v>5699.76</v>
      </c>
    </row>
    <row r="42" spans="4:11" x14ac:dyDescent="0.3">
      <c r="D42" s="81" t="s">
        <v>20</v>
      </c>
      <c r="E42" s="81" t="s">
        <v>26</v>
      </c>
      <c r="F42" s="81" t="s">
        <v>16</v>
      </c>
      <c r="G42" s="89">
        <v>3976</v>
      </c>
      <c r="H42" s="81">
        <v>72</v>
      </c>
      <c r="I42" s="83">
        <f t="shared" si="0"/>
        <v>11.7</v>
      </c>
      <c r="J42" s="91">
        <f>Dataa[[#This Row],[Cost per unit]]*Dataa[[#This Row],[Units]]</f>
        <v>842.4</v>
      </c>
      <c r="K42" s="82">
        <f>SUM(Dataa[[#This Row],[Amount]]-Dataa[[#This Row],[Cost]])</f>
        <v>3133.6</v>
      </c>
    </row>
    <row r="43" spans="4:11" x14ac:dyDescent="0.3">
      <c r="D43" s="82" t="s">
        <v>25</v>
      </c>
      <c r="E43" s="82" t="s">
        <v>33</v>
      </c>
      <c r="F43" s="82" t="s">
        <v>52</v>
      </c>
      <c r="G43" s="89">
        <v>1134</v>
      </c>
      <c r="H43" s="82">
        <v>282</v>
      </c>
      <c r="I43" s="83">
        <f t="shared" si="0"/>
        <v>16.73</v>
      </c>
      <c r="J43" s="91">
        <f>Dataa[[#This Row],[Cost per unit]]*Dataa[[#This Row],[Units]]</f>
        <v>4717.8599999999997</v>
      </c>
      <c r="K43" s="82">
        <f>SUM(Dataa[[#This Row],[Amount]]-Dataa[[#This Row],[Cost]])</f>
        <v>-3583.8599999999997</v>
      </c>
    </row>
    <row r="44" spans="4:11" x14ac:dyDescent="0.3">
      <c r="D44" s="81" t="s">
        <v>45</v>
      </c>
      <c r="E44" s="81" t="s">
        <v>26</v>
      </c>
      <c r="F44" s="81" t="s">
        <v>53</v>
      </c>
      <c r="G44" s="89">
        <v>6027</v>
      </c>
      <c r="H44" s="81">
        <v>144</v>
      </c>
      <c r="I44" s="83">
        <f t="shared" si="0"/>
        <v>10.38</v>
      </c>
      <c r="J44" s="91">
        <f>Dataa[[#This Row],[Cost per unit]]*Dataa[[#This Row],[Units]]</f>
        <v>1494.72</v>
      </c>
      <c r="K44" s="82">
        <f>SUM(Dataa[[#This Row],[Amount]]-Dataa[[#This Row],[Cost]])</f>
        <v>4532.28</v>
      </c>
    </row>
    <row r="45" spans="4:11" x14ac:dyDescent="0.3">
      <c r="D45" s="82" t="s">
        <v>25</v>
      </c>
      <c r="E45" s="82" t="s">
        <v>8</v>
      </c>
      <c r="F45" s="82" t="s">
        <v>29</v>
      </c>
      <c r="G45" s="89">
        <v>1904</v>
      </c>
      <c r="H45" s="82">
        <v>405</v>
      </c>
      <c r="I45" s="83">
        <f t="shared" si="0"/>
        <v>8.7899999999999991</v>
      </c>
      <c r="J45" s="91">
        <f>Dataa[[#This Row],[Cost per unit]]*Dataa[[#This Row],[Units]]</f>
        <v>3559.95</v>
      </c>
      <c r="K45" s="82">
        <f>SUM(Dataa[[#This Row],[Amount]]-Dataa[[#This Row],[Cost]])</f>
        <v>-1655.9499999999998</v>
      </c>
    </row>
    <row r="46" spans="4:11" x14ac:dyDescent="0.3">
      <c r="D46" s="81" t="s">
        <v>39</v>
      </c>
      <c r="E46" s="81" t="s">
        <v>49</v>
      </c>
      <c r="F46" s="81" t="s">
        <v>14</v>
      </c>
      <c r="G46" s="89">
        <v>3262</v>
      </c>
      <c r="H46" s="81">
        <v>75</v>
      </c>
      <c r="I46" s="83">
        <f t="shared" si="0"/>
        <v>8.65</v>
      </c>
      <c r="J46" s="91">
        <f>Dataa[[#This Row],[Cost per unit]]*Dataa[[#This Row],[Units]]</f>
        <v>648.75</v>
      </c>
      <c r="K46" s="82">
        <f>SUM(Dataa[[#This Row],[Amount]]-Dataa[[#This Row],[Cost]])</f>
        <v>2613.25</v>
      </c>
    </row>
    <row r="47" spans="4:11" x14ac:dyDescent="0.3">
      <c r="D47" s="82" t="s">
        <v>7</v>
      </c>
      <c r="E47" s="82" t="s">
        <v>49</v>
      </c>
      <c r="F47" s="82" t="s">
        <v>52</v>
      </c>
      <c r="G47" s="89">
        <v>2289</v>
      </c>
      <c r="H47" s="82">
        <v>135</v>
      </c>
      <c r="I47" s="83">
        <f t="shared" si="0"/>
        <v>16.73</v>
      </c>
      <c r="J47" s="91">
        <f>Dataa[[#This Row],[Cost per unit]]*Dataa[[#This Row],[Units]]</f>
        <v>2258.5500000000002</v>
      </c>
      <c r="K47" s="82">
        <f>SUM(Dataa[[#This Row],[Amount]]-Dataa[[#This Row],[Cost]])</f>
        <v>30.449999999999818</v>
      </c>
    </row>
    <row r="48" spans="4:11" x14ac:dyDescent="0.3">
      <c r="D48" s="81" t="s">
        <v>42</v>
      </c>
      <c r="E48" s="81" t="s">
        <v>49</v>
      </c>
      <c r="F48" s="81" t="s">
        <v>52</v>
      </c>
      <c r="G48" s="89">
        <v>6986</v>
      </c>
      <c r="H48" s="81">
        <v>21</v>
      </c>
      <c r="I48" s="83">
        <f t="shared" si="0"/>
        <v>16.73</v>
      </c>
      <c r="J48" s="91">
        <f>Dataa[[#This Row],[Cost per unit]]*Dataa[[#This Row],[Units]]</f>
        <v>351.33</v>
      </c>
      <c r="K48" s="82">
        <f>SUM(Dataa[[#This Row],[Amount]]-Dataa[[#This Row],[Cost]])</f>
        <v>6634.67</v>
      </c>
    </row>
    <row r="49" spans="4:11" x14ac:dyDescent="0.3">
      <c r="D49" s="82" t="s">
        <v>45</v>
      </c>
      <c r="E49" s="82" t="s">
        <v>33</v>
      </c>
      <c r="F49" s="82" t="s">
        <v>47</v>
      </c>
      <c r="G49" s="89">
        <v>4417</v>
      </c>
      <c r="H49" s="82">
        <v>153</v>
      </c>
      <c r="I49" s="83">
        <f t="shared" si="0"/>
        <v>6.49</v>
      </c>
      <c r="J49" s="91">
        <f>Dataa[[#This Row],[Cost per unit]]*Dataa[[#This Row],[Units]]</f>
        <v>992.97</v>
      </c>
      <c r="K49" s="82">
        <f>SUM(Dataa[[#This Row],[Amount]]-Dataa[[#This Row],[Cost]])</f>
        <v>3424.0299999999997</v>
      </c>
    </row>
    <row r="50" spans="4:11" x14ac:dyDescent="0.3">
      <c r="D50" s="81" t="s">
        <v>25</v>
      </c>
      <c r="E50" s="81" t="s">
        <v>49</v>
      </c>
      <c r="F50" s="81" t="s">
        <v>24</v>
      </c>
      <c r="G50" s="89">
        <v>1442</v>
      </c>
      <c r="H50" s="81">
        <v>15</v>
      </c>
      <c r="I50" s="83">
        <f t="shared" si="0"/>
        <v>11.73</v>
      </c>
      <c r="J50" s="91">
        <f>Dataa[[#This Row],[Cost per unit]]*Dataa[[#This Row],[Units]]</f>
        <v>175.95000000000002</v>
      </c>
      <c r="K50" s="82">
        <f>SUM(Dataa[[#This Row],[Amount]]-Dataa[[#This Row],[Cost]])</f>
        <v>1266.05</v>
      </c>
    </row>
    <row r="51" spans="4:11" x14ac:dyDescent="0.3">
      <c r="D51" s="82" t="s">
        <v>46</v>
      </c>
      <c r="E51" s="82" t="s">
        <v>13</v>
      </c>
      <c r="F51" s="82" t="s">
        <v>16</v>
      </c>
      <c r="G51" s="89">
        <v>2415</v>
      </c>
      <c r="H51" s="82">
        <v>255</v>
      </c>
      <c r="I51" s="83">
        <f t="shared" si="0"/>
        <v>11.7</v>
      </c>
      <c r="J51" s="91">
        <f>Dataa[[#This Row],[Cost per unit]]*Dataa[[#This Row],[Units]]</f>
        <v>2983.5</v>
      </c>
      <c r="K51" s="82">
        <f>SUM(Dataa[[#This Row],[Amount]]-Dataa[[#This Row],[Cost]])</f>
        <v>-568.5</v>
      </c>
    </row>
    <row r="52" spans="4:11" x14ac:dyDescent="0.3">
      <c r="D52" s="81" t="s">
        <v>45</v>
      </c>
      <c r="E52" s="81" t="s">
        <v>8</v>
      </c>
      <c r="F52" s="81" t="s">
        <v>38</v>
      </c>
      <c r="G52" s="89">
        <v>238</v>
      </c>
      <c r="H52" s="81">
        <v>18</v>
      </c>
      <c r="I52" s="83">
        <f t="shared" si="0"/>
        <v>7.64</v>
      </c>
      <c r="J52" s="91">
        <f>Dataa[[#This Row],[Cost per unit]]*Dataa[[#This Row],[Units]]</f>
        <v>137.51999999999998</v>
      </c>
      <c r="K52" s="82">
        <f>SUM(Dataa[[#This Row],[Amount]]-Dataa[[#This Row],[Cost]])</f>
        <v>100.48000000000002</v>
      </c>
    </row>
    <row r="53" spans="4:11" x14ac:dyDescent="0.3">
      <c r="D53" s="82" t="s">
        <v>25</v>
      </c>
      <c r="E53" s="82" t="s">
        <v>8</v>
      </c>
      <c r="F53" s="82" t="s">
        <v>47</v>
      </c>
      <c r="G53" s="89">
        <v>4949</v>
      </c>
      <c r="H53" s="82">
        <v>189</v>
      </c>
      <c r="I53" s="83">
        <f t="shared" si="0"/>
        <v>6.49</v>
      </c>
      <c r="J53" s="91">
        <f>Dataa[[#This Row],[Cost per unit]]*Dataa[[#This Row],[Units]]</f>
        <v>1226.6100000000001</v>
      </c>
      <c r="K53" s="82">
        <f>SUM(Dataa[[#This Row],[Amount]]-Dataa[[#This Row],[Cost]])</f>
        <v>3722.39</v>
      </c>
    </row>
    <row r="54" spans="4:11" x14ac:dyDescent="0.3">
      <c r="D54" s="81" t="s">
        <v>42</v>
      </c>
      <c r="E54" s="81" t="s">
        <v>33</v>
      </c>
      <c r="F54" s="81" t="s">
        <v>14</v>
      </c>
      <c r="G54" s="89">
        <v>5075</v>
      </c>
      <c r="H54" s="81">
        <v>21</v>
      </c>
      <c r="I54" s="83">
        <f t="shared" si="0"/>
        <v>8.65</v>
      </c>
      <c r="J54" s="91">
        <f>Dataa[[#This Row],[Cost per unit]]*Dataa[[#This Row],[Units]]</f>
        <v>181.65</v>
      </c>
      <c r="K54" s="82">
        <f>SUM(Dataa[[#This Row],[Amount]]-Dataa[[#This Row],[Cost]])</f>
        <v>4893.3500000000004</v>
      </c>
    </row>
    <row r="55" spans="4:11" x14ac:dyDescent="0.3">
      <c r="D55" s="82" t="s">
        <v>46</v>
      </c>
      <c r="E55" s="82" t="s">
        <v>21</v>
      </c>
      <c r="F55" s="82" t="s">
        <v>29</v>
      </c>
      <c r="G55" s="89">
        <v>9198</v>
      </c>
      <c r="H55" s="82">
        <v>36</v>
      </c>
      <c r="I55" s="83">
        <f t="shared" si="0"/>
        <v>8.7899999999999991</v>
      </c>
      <c r="J55" s="91">
        <f>Dataa[[#This Row],[Cost per unit]]*Dataa[[#This Row],[Units]]</f>
        <v>316.43999999999994</v>
      </c>
      <c r="K55" s="82">
        <f>SUM(Dataa[[#This Row],[Amount]]-Dataa[[#This Row],[Cost]])</f>
        <v>8881.56</v>
      </c>
    </row>
    <row r="56" spans="4:11" x14ac:dyDescent="0.3">
      <c r="D56" s="81" t="s">
        <v>25</v>
      </c>
      <c r="E56" s="81" t="s">
        <v>49</v>
      </c>
      <c r="F56" s="81" t="s">
        <v>51</v>
      </c>
      <c r="G56" s="89">
        <v>3339</v>
      </c>
      <c r="H56" s="81">
        <v>75</v>
      </c>
      <c r="I56" s="83">
        <f t="shared" si="0"/>
        <v>7.16</v>
      </c>
      <c r="J56" s="91">
        <f>Dataa[[#This Row],[Cost per unit]]*Dataa[[#This Row],[Units]]</f>
        <v>537</v>
      </c>
      <c r="K56" s="82">
        <f>SUM(Dataa[[#This Row],[Amount]]-Dataa[[#This Row],[Cost]])</f>
        <v>2802</v>
      </c>
    </row>
    <row r="57" spans="4:11" x14ac:dyDescent="0.3">
      <c r="D57" s="82" t="s">
        <v>7</v>
      </c>
      <c r="E57" s="82" t="s">
        <v>49</v>
      </c>
      <c r="F57" s="82" t="s">
        <v>32</v>
      </c>
      <c r="G57" s="89">
        <v>5019</v>
      </c>
      <c r="H57" s="82">
        <v>156</v>
      </c>
      <c r="I57" s="83">
        <f t="shared" si="0"/>
        <v>3.11</v>
      </c>
      <c r="J57" s="91">
        <f>Dataa[[#This Row],[Cost per unit]]*Dataa[[#This Row],[Units]]</f>
        <v>485.15999999999997</v>
      </c>
      <c r="K57" s="82">
        <f>SUM(Dataa[[#This Row],[Amount]]-Dataa[[#This Row],[Cost]])</f>
        <v>4533.84</v>
      </c>
    </row>
    <row r="58" spans="4:11" x14ac:dyDescent="0.3">
      <c r="D58" s="81" t="s">
        <v>42</v>
      </c>
      <c r="E58" s="81" t="s">
        <v>21</v>
      </c>
      <c r="F58" s="81" t="s">
        <v>29</v>
      </c>
      <c r="G58" s="89">
        <v>16184</v>
      </c>
      <c r="H58" s="81">
        <v>39</v>
      </c>
      <c r="I58" s="83">
        <f t="shared" si="0"/>
        <v>8.7899999999999991</v>
      </c>
      <c r="J58" s="91">
        <f>Dataa[[#This Row],[Cost per unit]]*Dataa[[#This Row],[Units]]</f>
        <v>342.80999999999995</v>
      </c>
      <c r="K58" s="82">
        <f>SUM(Dataa[[#This Row],[Amount]]-Dataa[[#This Row],[Cost]])</f>
        <v>15841.19</v>
      </c>
    </row>
    <row r="59" spans="4:11" x14ac:dyDescent="0.3">
      <c r="D59" s="82" t="s">
        <v>25</v>
      </c>
      <c r="E59" s="82" t="s">
        <v>21</v>
      </c>
      <c r="F59" s="82" t="s">
        <v>44</v>
      </c>
      <c r="G59" s="89">
        <v>497</v>
      </c>
      <c r="H59" s="82">
        <v>63</v>
      </c>
      <c r="I59" s="83">
        <f t="shared" si="0"/>
        <v>9</v>
      </c>
      <c r="J59" s="91">
        <f>Dataa[[#This Row],[Cost per unit]]*Dataa[[#This Row],[Units]]</f>
        <v>567</v>
      </c>
      <c r="K59" s="82">
        <f>SUM(Dataa[[#This Row],[Amount]]-Dataa[[#This Row],[Cost]])</f>
        <v>-70</v>
      </c>
    </row>
    <row r="60" spans="4:11" x14ac:dyDescent="0.3">
      <c r="D60" s="81" t="s">
        <v>45</v>
      </c>
      <c r="E60" s="81" t="s">
        <v>21</v>
      </c>
      <c r="F60" s="81" t="s">
        <v>51</v>
      </c>
      <c r="G60" s="89">
        <v>8211</v>
      </c>
      <c r="H60" s="81">
        <v>75</v>
      </c>
      <c r="I60" s="83">
        <f t="shared" si="0"/>
        <v>7.16</v>
      </c>
      <c r="J60" s="91">
        <f>Dataa[[#This Row],[Cost per unit]]*Dataa[[#This Row],[Units]]</f>
        <v>537</v>
      </c>
      <c r="K60" s="82">
        <f>SUM(Dataa[[#This Row],[Amount]]-Dataa[[#This Row],[Cost]])</f>
        <v>7674</v>
      </c>
    </row>
    <row r="61" spans="4:11" x14ac:dyDescent="0.3">
      <c r="D61" s="82" t="s">
        <v>45</v>
      </c>
      <c r="E61" s="82" t="s">
        <v>33</v>
      </c>
      <c r="F61" s="82" t="s">
        <v>53</v>
      </c>
      <c r="G61" s="89">
        <v>6580</v>
      </c>
      <c r="H61" s="82">
        <v>183</v>
      </c>
      <c r="I61" s="83">
        <f t="shared" si="0"/>
        <v>10.38</v>
      </c>
      <c r="J61" s="91">
        <f>Dataa[[#This Row],[Cost per unit]]*Dataa[[#This Row],[Units]]</f>
        <v>1899.5400000000002</v>
      </c>
      <c r="K61" s="82">
        <f>SUM(Dataa[[#This Row],[Amount]]-Dataa[[#This Row],[Cost]])</f>
        <v>4680.46</v>
      </c>
    </row>
    <row r="62" spans="4:11" x14ac:dyDescent="0.3">
      <c r="D62" s="81" t="s">
        <v>20</v>
      </c>
      <c r="E62" s="81" t="s">
        <v>13</v>
      </c>
      <c r="F62" s="81" t="s">
        <v>11</v>
      </c>
      <c r="G62" s="89">
        <v>4760</v>
      </c>
      <c r="H62" s="81">
        <v>69</v>
      </c>
      <c r="I62" s="83">
        <f t="shared" si="0"/>
        <v>9.33</v>
      </c>
      <c r="J62" s="91">
        <f>Dataa[[#This Row],[Cost per unit]]*Dataa[[#This Row],[Units]]</f>
        <v>643.77</v>
      </c>
      <c r="K62" s="82">
        <f>SUM(Dataa[[#This Row],[Amount]]-Dataa[[#This Row],[Cost]])</f>
        <v>4116.2299999999996</v>
      </c>
    </row>
    <row r="63" spans="4:11" x14ac:dyDescent="0.3">
      <c r="D63" s="82" t="s">
        <v>7</v>
      </c>
      <c r="E63" s="82" t="s">
        <v>21</v>
      </c>
      <c r="F63" s="82" t="s">
        <v>27</v>
      </c>
      <c r="G63" s="89">
        <v>5439</v>
      </c>
      <c r="H63" s="82">
        <v>30</v>
      </c>
      <c r="I63" s="83">
        <f t="shared" si="0"/>
        <v>13.15</v>
      </c>
      <c r="J63" s="91">
        <f>Dataa[[#This Row],[Cost per unit]]*Dataa[[#This Row],[Units]]</f>
        <v>394.5</v>
      </c>
      <c r="K63" s="82">
        <f>SUM(Dataa[[#This Row],[Amount]]-Dataa[[#This Row],[Cost]])</f>
        <v>5044.5</v>
      </c>
    </row>
    <row r="64" spans="4:11" x14ac:dyDescent="0.3">
      <c r="D64" s="81" t="s">
        <v>20</v>
      </c>
      <c r="E64" s="81" t="s">
        <v>49</v>
      </c>
      <c r="F64" s="81" t="s">
        <v>32</v>
      </c>
      <c r="G64" s="89">
        <v>1463</v>
      </c>
      <c r="H64" s="81">
        <v>39</v>
      </c>
      <c r="I64" s="83">
        <f t="shared" si="0"/>
        <v>3.11</v>
      </c>
      <c r="J64" s="91">
        <f>Dataa[[#This Row],[Cost per unit]]*Dataa[[#This Row],[Units]]</f>
        <v>121.28999999999999</v>
      </c>
      <c r="K64" s="82">
        <f>SUM(Dataa[[#This Row],[Amount]]-Dataa[[#This Row],[Cost]])</f>
        <v>1341.71</v>
      </c>
    </row>
    <row r="65" spans="4:11" x14ac:dyDescent="0.3">
      <c r="D65" s="82" t="s">
        <v>46</v>
      </c>
      <c r="E65" s="82" t="s">
        <v>49</v>
      </c>
      <c r="F65" s="82" t="s">
        <v>14</v>
      </c>
      <c r="G65" s="89">
        <v>7777</v>
      </c>
      <c r="H65" s="82">
        <v>504</v>
      </c>
      <c r="I65" s="83">
        <f t="shared" si="0"/>
        <v>8.65</v>
      </c>
      <c r="J65" s="91">
        <f>Dataa[[#This Row],[Cost per unit]]*Dataa[[#This Row],[Units]]</f>
        <v>4359.6000000000004</v>
      </c>
      <c r="K65" s="82">
        <f>SUM(Dataa[[#This Row],[Amount]]-Dataa[[#This Row],[Cost]])</f>
        <v>3417.3999999999996</v>
      </c>
    </row>
    <row r="66" spans="4:11" x14ac:dyDescent="0.3">
      <c r="D66" s="81" t="s">
        <v>17</v>
      </c>
      <c r="E66" s="81" t="s">
        <v>8</v>
      </c>
      <c r="F66" s="81" t="s">
        <v>51</v>
      </c>
      <c r="G66" s="89">
        <v>1085</v>
      </c>
      <c r="H66" s="81">
        <v>273</v>
      </c>
      <c r="I66" s="83">
        <f t="shared" si="0"/>
        <v>7.16</v>
      </c>
      <c r="J66" s="91">
        <f>Dataa[[#This Row],[Cost per unit]]*Dataa[[#This Row],[Units]]</f>
        <v>1954.68</v>
      </c>
      <c r="K66" s="82">
        <f>SUM(Dataa[[#This Row],[Amount]]-Dataa[[#This Row],[Cost]])</f>
        <v>-869.68000000000006</v>
      </c>
    </row>
    <row r="67" spans="4:11" x14ac:dyDescent="0.3">
      <c r="D67" s="82" t="s">
        <v>42</v>
      </c>
      <c r="E67" s="82" t="s">
        <v>8</v>
      </c>
      <c r="F67" s="82" t="s">
        <v>34</v>
      </c>
      <c r="G67" s="89">
        <v>182</v>
      </c>
      <c r="H67" s="82">
        <v>48</v>
      </c>
      <c r="I67" s="83">
        <f t="shared" si="0"/>
        <v>5.79</v>
      </c>
      <c r="J67" s="91">
        <f>Dataa[[#This Row],[Cost per unit]]*Dataa[[#This Row],[Units]]</f>
        <v>277.92</v>
      </c>
      <c r="K67" s="82">
        <f>SUM(Dataa[[#This Row],[Amount]]-Dataa[[#This Row],[Cost]])</f>
        <v>-95.920000000000016</v>
      </c>
    </row>
    <row r="68" spans="4:11" x14ac:dyDescent="0.3">
      <c r="D68" s="81" t="s">
        <v>25</v>
      </c>
      <c r="E68" s="81" t="s">
        <v>49</v>
      </c>
      <c r="F68" s="81" t="s">
        <v>52</v>
      </c>
      <c r="G68" s="89">
        <v>4242</v>
      </c>
      <c r="H68" s="81">
        <v>207</v>
      </c>
      <c r="I68" s="83">
        <f t="shared" si="0"/>
        <v>16.73</v>
      </c>
      <c r="J68" s="91">
        <f>Dataa[[#This Row],[Cost per unit]]*Dataa[[#This Row],[Units]]</f>
        <v>3463.11</v>
      </c>
      <c r="K68" s="82">
        <f>SUM(Dataa[[#This Row],[Amount]]-Dataa[[#This Row],[Cost]])</f>
        <v>778.88999999999987</v>
      </c>
    </row>
    <row r="69" spans="4:11" x14ac:dyDescent="0.3">
      <c r="D69" s="82" t="s">
        <v>25</v>
      </c>
      <c r="E69" s="82" t="s">
        <v>21</v>
      </c>
      <c r="F69" s="82" t="s">
        <v>14</v>
      </c>
      <c r="G69" s="89">
        <v>6118</v>
      </c>
      <c r="H69" s="82">
        <v>9</v>
      </c>
      <c r="I69" s="83">
        <f t="shared" si="0"/>
        <v>8.65</v>
      </c>
      <c r="J69" s="91">
        <f>Dataa[[#This Row],[Cost per unit]]*Dataa[[#This Row],[Units]]</f>
        <v>77.850000000000009</v>
      </c>
      <c r="K69" s="82">
        <f>SUM(Dataa[[#This Row],[Amount]]-Dataa[[#This Row],[Cost]])</f>
        <v>6040.15</v>
      </c>
    </row>
    <row r="70" spans="4:11" x14ac:dyDescent="0.3">
      <c r="D70" s="81" t="s">
        <v>54</v>
      </c>
      <c r="E70" s="81" t="s">
        <v>21</v>
      </c>
      <c r="F70" s="81" t="s">
        <v>47</v>
      </c>
      <c r="G70" s="89">
        <v>2317</v>
      </c>
      <c r="H70" s="81">
        <v>261</v>
      </c>
      <c r="I70" s="83">
        <f t="shared" si="0"/>
        <v>6.49</v>
      </c>
      <c r="J70" s="91">
        <f>Dataa[[#This Row],[Cost per unit]]*Dataa[[#This Row],[Units]]</f>
        <v>1693.89</v>
      </c>
      <c r="K70" s="82">
        <f>SUM(Dataa[[#This Row],[Amount]]-Dataa[[#This Row],[Cost]])</f>
        <v>623.1099999999999</v>
      </c>
    </row>
    <row r="71" spans="4:11" x14ac:dyDescent="0.3">
      <c r="D71" s="82" t="s">
        <v>25</v>
      </c>
      <c r="E71" s="82" t="s">
        <v>33</v>
      </c>
      <c r="F71" s="82" t="s">
        <v>29</v>
      </c>
      <c r="G71" s="89">
        <v>938</v>
      </c>
      <c r="H71" s="82">
        <v>6</v>
      </c>
      <c r="I71" s="83">
        <f t="shared" si="0"/>
        <v>8.7899999999999991</v>
      </c>
      <c r="J71" s="91">
        <f>Dataa[[#This Row],[Cost per unit]]*Dataa[[#This Row],[Units]]</f>
        <v>52.739999999999995</v>
      </c>
      <c r="K71" s="82">
        <f>SUM(Dataa[[#This Row],[Amount]]-Dataa[[#This Row],[Cost]])</f>
        <v>885.26</v>
      </c>
    </row>
    <row r="72" spans="4:11" x14ac:dyDescent="0.3">
      <c r="D72" s="81" t="s">
        <v>12</v>
      </c>
      <c r="E72" s="81" t="s">
        <v>8</v>
      </c>
      <c r="F72" s="81" t="s">
        <v>24</v>
      </c>
      <c r="G72" s="89">
        <v>9709</v>
      </c>
      <c r="H72" s="81">
        <v>30</v>
      </c>
      <c r="I72" s="83">
        <f t="shared" ref="I72:I135" si="1">VLOOKUP(F72,$A$8:$B$30,2,0)</f>
        <v>11.73</v>
      </c>
      <c r="J72" s="91">
        <f>Dataa[[#This Row],[Cost per unit]]*Dataa[[#This Row],[Units]]</f>
        <v>351.90000000000003</v>
      </c>
      <c r="K72" s="82">
        <f>SUM(Dataa[[#This Row],[Amount]]-Dataa[[#This Row],[Cost]])</f>
        <v>9357.1</v>
      </c>
    </row>
    <row r="73" spans="4:11" x14ac:dyDescent="0.3">
      <c r="D73" s="82" t="s">
        <v>39</v>
      </c>
      <c r="E73" s="82" t="s">
        <v>49</v>
      </c>
      <c r="F73" s="82" t="s">
        <v>41</v>
      </c>
      <c r="G73" s="89">
        <v>2205</v>
      </c>
      <c r="H73" s="82">
        <v>138</v>
      </c>
      <c r="I73" s="83">
        <f t="shared" si="1"/>
        <v>10.62</v>
      </c>
      <c r="J73" s="91">
        <f>Dataa[[#This Row],[Cost per unit]]*Dataa[[#This Row],[Units]]</f>
        <v>1465.56</v>
      </c>
      <c r="K73" s="82">
        <f>SUM(Dataa[[#This Row],[Amount]]-Dataa[[#This Row],[Cost]])</f>
        <v>739.44</v>
      </c>
    </row>
    <row r="74" spans="4:11" x14ac:dyDescent="0.3">
      <c r="D74" s="81" t="s">
        <v>39</v>
      </c>
      <c r="E74" s="81" t="s">
        <v>8</v>
      </c>
      <c r="F74" s="81" t="s">
        <v>32</v>
      </c>
      <c r="G74" s="89">
        <v>4487</v>
      </c>
      <c r="H74" s="81">
        <v>111</v>
      </c>
      <c r="I74" s="83">
        <f t="shared" si="1"/>
        <v>3.11</v>
      </c>
      <c r="J74" s="91">
        <f>Dataa[[#This Row],[Cost per unit]]*Dataa[[#This Row],[Units]]</f>
        <v>345.21</v>
      </c>
      <c r="K74" s="82">
        <f>SUM(Dataa[[#This Row],[Amount]]-Dataa[[#This Row],[Cost]])</f>
        <v>4141.79</v>
      </c>
    </row>
    <row r="75" spans="4:11" x14ac:dyDescent="0.3">
      <c r="D75" s="82" t="s">
        <v>42</v>
      </c>
      <c r="E75" s="82" t="s">
        <v>13</v>
      </c>
      <c r="F75" s="82" t="s">
        <v>22</v>
      </c>
      <c r="G75" s="89">
        <v>2415</v>
      </c>
      <c r="H75" s="82">
        <v>15</v>
      </c>
      <c r="I75" s="83">
        <f t="shared" si="1"/>
        <v>6.47</v>
      </c>
      <c r="J75" s="91">
        <f>Dataa[[#This Row],[Cost per unit]]*Dataa[[#This Row],[Units]]</f>
        <v>97.05</v>
      </c>
      <c r="K75" s="82">
        <f>SUM(Dataa[[#This Row],[Amount]]-Dataa[[#This Row],[Cost]])</f>
        <v>2317.9499999999998</v>
      </c>
    </row>
    <row r="76" spans="4:11" x14ac:dyDescent="0.3">
      <c r="D76" s="81" t="s">
        <v>7</v>
      </c>
      <c r="E76" s="81" t="s">
        <v>49</v>
      </c>
      <c r="F76" s="81" t="s">
        <v>38</v>
      </c>
      <c r="G76" s="89">
        <v>4018</v>
      </c>
      <c r="H76" s="81">
        <v>162</v>
      </c>
      <c r="I76" s="83">
        <f t="shared" si="1"/>
        <v>7.64</v>
      </c>
      <c r="J76" s="91">
        <f>Dataa[[#This Row],[Cost per unit]]*Dataa[[#This Row],[Units]]</f>
        <v>1237.6799999999998</v>
      </c>
      <c r="K76" s="82">
        <f>SUM(Dataa[[#This Row],[Amount]]-Dataa[[#This Row],[Cost]])</f>
        <v>2780.32</v>
      </c>
    </row>
    <row r="77" spans="4:11" x14ac:dyDescent="0.3">
      <c r="D77" s="82" t="s">
        <v>42</v>
      </c>
      <c r="E77" s="82" t="s">
        <v>49</v>
      </c>
      <c r="F77" s="82" t="s">
        <v>38</v>
      </c>
      <c r="G77" s="89">
        <v>861</v>
      </c>
      <c r="H77" s="82">
        <v>195</v>
      </c>
      <c r="I77" s="83">
        <f t="shared" si="1"/>
        <v>7.64</v>
      </c>
      <c r="J77" s="91">
        <f>Dataa[[#This Row],[Cost per unit]]*Dataa[[#This Row],[Units]]</f>
        <v>1489.8</v>
      </c>
      <c r="K77" s="82">
        <f>SUM(Dataa[[#This Row],[Amount]]-Dataa[[#This Row],[Cost]])</f>
        <v>-628.79999999999995</v>
      </c>
    </row>
    <row r="78" spans="4:11" x14ac:dyDescent="0.3">
      <c r="D78" s="81" t="s">
        <v>54</v>
      </c>
      <c r="E78" s="81" t="s">
        <v>33</v>
      </c>
      <c r="F78" s="81" t="s">
        <v>16</v>
      </c>
      <c r="G78" s="89">
        <v>5586</v>
      </c>
      <c r="H78" s="81">
        <v>525</v>
      </c>
      <c r="I78" s="83">
        <f t="shared" si="1"/>
        <v>11.7</v>
      </c>
      <c r="J78" s="91">
        <f>Dataa[[#This Row],[Cost per unit]]*Dataa[[#This Row],[Units]]</f>
        <v>6142.5</v>
      </c>
      <c r="K78" s="82">
        <f>SUM(Dataa[[#This Row],[Amount]]-Dataa[[#This Row],[Cost]])</f>
        <v>-556.5</v>
      </c>
    </row>
    <row r="79" spans="4:11" x14ac:dyDescent="0.3">
      <c r="D79" s="82" t="s">
        <v>39</v>
      </c>
      <c r="E79" s="82" t="s">
        <v>49</v>
      </c>
      <c r="F79" s="82" t="s">
        <v>30</v>
      </c>
      <c r="G79" s="89">
        <v>2226</v>
      </c>
      <c r="H79" s="82">
        <v>48</v>
      </c>
      <c r="I79" s="83">
        <f t="shared" si="1"/>
        <v>12.37</v>
      </c>
      <c r="J79" s="91">
        <f>Dataa[[#This Row],[Cost per unit]]*Dataa[[#This Row],[Units]]</f>
        <v>593.76</v>
      </c>
      <c r="K79" s="82">
        <f>SUM(Dataa[[#This Row],[Amount]]-Dataa[[#This Row],[Cost]])</f>
        <v>1632.24</v>
      </c>
    </row>
    <row r="80" spans="4:11" x14ac:dyDescent="0.3">
      <c r="D80" s="81" t="s">
        <v>17</v>
      </c>
      <c r="E80" s="81" t="s">
        <v>49</v>
      </c>
      <c r="F80" s="81" t="s">
        <v>53</v>
      </c>
      <c r="G80" s="89">
        <v>14329</v>
      </c>
      <c r="H80" s="81">
        <v>150</v>
      </c>
      <c r="I80" s="83">
        <f t="shared" si="1"/>
        <v>10.38</v>
      </c>
      <c r="J80" s="91">
        <f>Dataa[[#This Row],[Cost per unit]]*Dataa[[#This Row],[Units]]</f>
        <v>1557.0000000000002</v>
      </c>
      <c r="K80" s="82">
        <f>SUM(Dataa[[#This Row],[Amount]]-Dataa[[#This Row],[Cost]])</f>
        <v>12772</v>
      </c>
    </row>
    <row r="81" spans="4:11" x14ac:dyDescent="0.3">
      <c r="D81" s="82" t="s">
        <v>17</v>
      </c>
      <c r="E81" s="82" t="s">
        <v>49</v>
      </c>
      <c r="F81" s="82" t="s">
        <v>41</v>
      </c>
      <c r="G81" s="89">
        <v>8463</v>
      </c>
      <c r="H81" s="82">
        <v>492</v>
      </c>
      <c r="I81" s="83">
        <f t="shared" si="1"/>
        <v>10.62</v>
      </c>
      <c r="J81" s="91">
        <f>Dataa[[#This Row],[Cost per unit]]*Dataa[[#This Row],[Units]]</f>
        <v>5225.04</v>
      </c>
      <c r="K81" s="82">
        <f>SUM(Dataa[[#This Row],[Amount]]-Dataa[[#This Row],[Cost]])</f>
        <v>3237.96</v>
      </c>
    </row>
    <row r="82" spans="4:11" x14ac:dyDescent="0.3">
      <c r="D82" s="81" t="s">
        <v>42</v>
      </c>
      <c r="E82" s="81" t="s">
        <v>49</v>
      </c>
      <c r="F82" s="81" t="s">
        <v>51</v>
      </c>
      <c r="G82" s="89">
        <v>2891</v>
      </c>
      <c r="H82" s="81">
        <v>102</v>
      </c>
      <c r="I82" s="83">
        <f t="shared" si="1"/>
        <v>7.16</v>
      </c>
      <c r="J82" s="91">
        <f>Dataa[[#This Row],[Cost per unit]]*Dataa[[#This Row],[Units]]</f>
        <v>730.32</v>
      </c>
      <c r="K82" s="82">
        <f>SUM(Dataa[[#This Row],[Amount]]-Dataa[[#This Row],[Cost]])</f>
        <v>2160.6799999999998</v>
      </c>
    </row>
    <row r="83" spans="4:11" x14ac:dyDescent="0.3">
      <c r="D83" s="82" t="s">
        <v>46</v>
      </c>
      <c r="E83" s="82" t="s">
        <v>21</v>
      </c>
      <c r="F83" s="82" t="s">
        <v>47</v>
      </c>
      <c r="G83" s="89">
        <v>3773</v>
      </c>
      <c r="H83" s="82">
        <v>165</v>
      </c>
      <c r="I83" s="83">
        <f t="shared" si="1"/>
        <v>6.49</v>
      </c>
      <c r="J83" s="91">
        <f>Dataa[[#This Row],[Cost per unit]]*Dataa[[#This Row],[Units]]</f>
        <v>1070.8500000000001</v>
      </c>
      <c r="K83" s="82">
        <f>SUM(Dataa[[#This Row],[Amount]]-Dataa[[#This Row],[Cost]])</f>
        <v>2702.1499999999996</v>
      </c>
    </row>
    <row r="84" spans="4:11" x14ac:dyDescent="0.3">
      <c r="D84" s="81" t="s">
        <v>20</v>
      </c>
      <c r="E84" s="81" t="s">
        <v>21</v>
      </c>
      <c r="F84" s="81" t="s">
        <v>53</v>
      </c>
      <c r="G84" s="89">
        <v>854</v>
      </c>
      <c r="H84" s="81">
        <v>309</v>
      </c>
      <c r="I84" s="83">
        <f t="shared" si="1"/>
        <v>10.38</v>
      </c>
      <c r="J84" s="91">
        <f>Dataa[[#This Row],[Cost per unit]]*Dataa[[#This Row],[Units]]</f>
        <v>3207.42</v>
      </c>
      <c r="K84" s="82">
        <f>SUM(Dataa[[#This Row],[Amount]]-Dataa[[#This Row],[Cost]])</f>
        <v>-2353.42</v>
      </c>
    </row>
    <row r="85" spans="4:11" x14ac:dyDescent="0.3">
      <c r="D85" s="82" t="s">
        <v>25</v>
      </c>
      <c r="E85" s="82" t="s">
        <v>21</v>
      </c>
      <c r="F85" s="82" t="s">
        <v>32</v>
      </c>
      <c r="G85" s="89">
        <v>4970</v>
      </c>
      <c r="H85" s="82">
        <v>156</v>
      </c>
      <c r="I85" s="83">
        <f t="shared" si="1"/>
        <v>3.11</v>
      </c>
      <c r="J85" s="91">
        <f>Dataa[[#This Row],[Cost per unit]]*Dataa[[#This Row],[Units]]</f>
        <v>485.15999999999997</v>
      </c>
      <c r="K85" s="82">
        <f>SUM(Dataa[[#This Row],[Amount]]-Dataa[[#This Row],[Cost]])</f>
        <v>4484.84</v>
      </c>
    </row>
    <row r="86" spans="4:11" x14ac:dyDescent="0.3">
      <c r="D86" s="81" t="s">
        <v>17</v>
      </c>
      <c r="E86" s="81" t="s">
        <v>13</v>
      </c>
      <c r="F86" s="81" t="s">
        <v>50</v>
      </c>
      <c r="G86" s="89">
        <v>98</v>
      </c>
      <c r="H86" s="81">
        <v>159</v>
      </c>
      <c r="I86" s="83">
        <f t="shared" si="1"/>
        <v>5.6</v>
      </c>
      <c r="J86" s="91">
        <f>Dataa[[#This Row],[Cost per unit]]*Dataa[[#This Row],[Units]]</f>
        <v>890.4</v>
      </c>
      <c r="K86" s="82">
        <f>SUM(Dataa[[#This Row],[Amount]]-Dataa[[#This Row],[Cost]])</f>
        <v>-792.4</v>
      </c>
    </row>
    <row r="87" spans="4:11" x14ac:dyDescent="0.3">
      <c r="D87" s="82" t="s">
        <v>42</v>
      </c>
      <c r="E87" s="82" t="s">
        <v>13</v>
      </c>
      <c r="F87" s="82" t="s">
        <v>24</v>
      </c>
      <c r="G87" s="89">
        <v>13391</v>
      </c>
      <c r="H87" s="82">
        <v>201</v>
      </c>
      <c r="I87" s="83">
        <f t="shared" si="1"/>
        <v>11.73</v>
      </c>
      <c r="J87" s="91">
        <f>Dataa[[#This Row],[Cost per unit]]*Dataa[[#This Row],[Units]]</f>
        <v>2357.73</v>
      </c>
      <c r="K87" s="82">
        <f>SUM(Dataa[[#This Row],[Amount]]-Dataa[[#This Row],[Cost]])</f>
        <v>11033.27</v>
      </c>
    </row>
    <row r="88" spans="4:11" x14ac:dyDescent="0.3">
      <c r="D88" s="81" t="s">
        <v>12</v>
      </c>
      <c r="E88" s="81" t="s">
        <v>26</v>
      </c>
      <c r="F88" s="81" t="s">
        <v>34</v>
      </c>
      <c r="G88" s="89">
        <v>8890</v>
      </c>
      <c r="H88" s="81">
        <v>210</v>
      </c>
      <c r="I88" s="83">
        <f t="shared" si="1"/>
        <v>5.79</v>
      </c>
      <c r="J88" s="91">
        <f>Dataa[[#This Row],[Cost per unit]]*Dataa[[#This Row],[Units]]</f>
        <v>1215.9000000000001</v>
      </c>
      <c r="K88" s="82">
        <f>SUM(Dataa[[#This Row],[Amount]]-Dataa[[#This Row],[Cost]])</f>
        <v>7674.1</v>
      </c>
    </row>
    <row r="89" spans="4:11" x14ac:dyDescent="0.3">
      <c r="D89" s="82" t="s">
        <v>45</v>
      </c>
      <c r="E89" s="82" t="s">
        <v>33</v>
      </c>
      <c r="F89" s="82" t="s">
        <v>11</v>
      </c>
      <c r="G89" s="89">
        <v>56</v>
      </c>
      <c r="H89" s="82">
        <v>51</v>
      </c>
      <c r="I89" s="83">
        <f t="shared" si="1"/>
        <v>9.33</v>
      </c>
      <c r="J89" s="91">
        <f>Dataa[[#This Row],[Cost per unit]]*Dataa[[#This Row],[Units]]</f>
        <v>475.83</v>
      </c>
      <c r="K89" s="82">
        <f>SUM(Dataa[[#This Row],[Amount]]-Dataa[[#This Row],[Cost]])</f>
        <v>-419.83</v>
      </c>
    </row>
    <row r="90" spans="4:11" x14ac:dyDescent="0.3">
      <c r="D90" s="81" t="s">
        <v>46</v>
      </c>
      <c r="E90" s="81" t="s">
        <v>21</v>
      </c>
      <c r="F90" s="81" t="s">
        <v>27</v>
      </c>
      <c r="G90" s="89">
        <v>3339</v>
      </c>
      <c r="H90" s="81">
        <v>39</v>
      </c>
      <c r="I90" s="83">
        <f t="shared" si="1"/>
        <v>13.15</v>
      </c>
      <c r="J90" s="91">
        <f>Dataa[[#This Row],[Cost per unit]]*Dataa[[#This Row],[Units]]</f>
        <v>512.85</v>
      </c>
      <c r="K90" s="82">
        <f>SUM(Dataa[[#This Row],[Amount]]-Dataa[[#This Row],[Cost]])</f>
        <v>2826.15</v>
      </c>
    </row>
    <row r="91" spans="4:11" x14ac:dyDescent="0.3">
      <c r="D91" s="82" t="s">
        <v>54</v>
      </c>
      <c r="E91" s="82" t="s">
        <v>13</v>
      </c>
      <c r="F91" s="82" t="s">
        <v>22</v>
      </c>
      <c r="G91" s="89">
        <v>3808</v>
      </c>
      <c r="H91" s="82">
        <v>279</v>
      </c>
      <c r="I91" s="83">
        <f t="shared" si="1"/>
        <v>6.47</v>
      </c>
      <c r="J91" s="91">
        <f>Dataa[[#This Row],[Cost per unit]]*Dataa[[#This Row],[Units]]</f>
        <v>1805.1299999999999</v>
      </c>
      <c r="K91" s="82">
        <f>SUM(Dataa[[#This Row],[Amount]]-Dataa[[#This Row],[Cost]])</f>
        <v>2002.8700000000001</v>
      </c>
    </row>
    <row r="92" spans="4:11" x14ac:dyDescent="0.3">
      <c r="D92" s="81" t="s">
        <v>54</v>
      </c>
      <c r="E92" s="81" t="s">
        <v>33</v>
      </c>
      <c r="F92" s="81" t="s">
        <v>11</v>
      </c>
      <c r="G92" s="89">
        <v>63</v>
      </c>
      <c r="H92" s="81">
        <v>123</v>
      </c>
      <c r="I92" s="83">
        <f t="shared" si="1"/>
        <v>9.33</v>
      </c>
      <c r="J92" s="91">
        <f>Dataa[[#This Row],[Cost per unit]]*Dataa[[#This Row],[Units]]</f>
        <v>1147.5899999999999</v>
      </c>
      <c r="K92" s="82">
        <f>SUM(Dataa[[#This Row],[Amount]]-Dataa[[#This Row],[Cost]])</f>
        <v>-1084.5899999999999</v>
      </c>
    </row>
    <row r="93" spans="4:11" x14ac:dyDescent="0.3">
      <c r="D93" s="82" t="s">
        <v>45</v>
      </c>
      <c r="E93" s="82" t="s">
        <v>26</v>
      </c>
      <c r="F93" s="82" t="s">
        <v>52</v>
      </c>
      <c r="G93" s="89">
        <v>7812</v>
      </c>
      <c r="H93" s="82">
        <v>81</v>
      </c>
      <c r="I93" s="83">
        <f t="shared" si="1"/>
        <v>16.73</v>
      </c>
      <c r="J93" s="91">
        <f>Dataa[[#This Row],[Cost per unit]]*Dataa[[#This Row],[Units]]</f>
        <v>1355.13</v>
      </c>
      <c r="K93" s="82">
        <f>SUM(Dataa[[#This Row],[Amount]]-Dataa[[#This Row],[Cost]])</f>
        <v>6456.87</v>
      </c>
    </row>
    <row r="94" spans="4:11" x14ac:dyDescent="0.3">
      <c r="D94" s="81" t="s">
        <v>7</v>
      </c>
      <c r="E94" s="81" t="s">
        <v>8</v>
      </c>
      <c r="F94" s="81" t="s">
        <v>38</v>
      </c>
      <c r="G94" s="89">
        <v>7693</v>
      </c>
      <c r="H94" s="81">
        <v>21</v>
      </c>
      <c r="I94" s="83">
        <f t="shared" si="1"/>
        <v>7.64</v>
      </c>
      <c r="J94" s="91">
        <f>Dataa[[#This Row],[Cost per unit]]*Dataa[[#This Row],[Units]]</f>
        <v>160.44</v>
      </c>
      <c r="K94" s="82">
        <f>SUM(Dataa[[#This Row],[Amount]]-Dataa[[#This Row],[Cost]])</f>
        <v>7532.56</v>
      </c>
    </row>
    <row r="95" spans="4:11" x14ac:dyDescent="0.3">
      <c r="D95" s="82" t="s">
        <v>46</v>
      </c>
      <c r="E95" s="82" t="s">
        <v>21</v>
      </c>
      <c r="F95" s="82" t="s">
        <v>53</v>
      </c>
      <c r="G95" s="89">
        <v>973</v>
      </c>
      <c r="H95" s="82">
        <v>162</v>
      </c>
      <c r="I95" s="83">
        <f t="shared" si="1"/>
        <v>10.38</v>
      </c>
      <c r="J95" s="91">
        <f>Dataa[[#This Row],[Cost per unit]]*Dataa[[#This Row],[Units]]</f>
        <v>1681.5600000000002</v>
      </c>
      <c r="K95" s="82">
        <f>SUM(Dataa[[#This Row],[Amount]]-Dataa[[#This Row],[Cost]])</f>
        <v>-708.56000000000017</v>
      </c>
    </row>
    <row r="96" spans="4:11" x14ac:dyDescent="0.3">
      <c r="D96" s="81" t="s">
        <v>54</v>
      </c>
      <c r="E96" s="81" t="s">
        <v>13</v>
      </c>
      <c r="F96" s="81" t="s">
        <v>44</v>
      </c>
      <c r="G96" s="89">
        <v>567</v>
      </c>
      <c r="H96" s="81">
        <v>228</v>
      </c>
      <c r="I96" s="83">
        <f t="shared" si="1"/>
        <v>9</v>
      </c>
      <c r="J96" s="91">
        <f>Dataa[[#This Row],[Cost per unit]]*Dataa[[#This Row],[Units]]</f>
        <v>2052</v>
      </c>
      <c r="K96" s="82">
        <f>SUM(Dataa[[#This Row],[Amount]]-Dataa[[#This Row],[Cost]])</f>
        <v>-1485</v>
      </c>
    </row>
    <row r="97" spans="4:11" x14ac:dyDescent="0.3">
      <c r="D97" s="82" t="s">
        <v>54</v>
      </c>
      <c r="E97" s="82" t="s">
        <v>21</v>
      </c>
      <c r="F97" s="82" t="s">
        <v>51</v>
      </c>
      <c r="G97" s="89">
        <v>2471</v>
      </c>
      <c r="H97" s="82">
        <v>342</v>
      </c>
      <c r="I97" s="83">
        <f t="shared" si="1"/>
        <v>7.16</v>
      </c>
      <c r="J97" s="91">
        <f>Dataa[[#This Row],[Cost per unit]]*Dataa[[#This Row],[Units]]</f>
        <v>2448.7200000000003</v>
      </c>
      <c r="K97" s="82">
        <f>SUM(Dataa[[#This Row],[Amount]]-Dataa[[#This Row],[Cost]])</f>
        <v>22.279999999999745</v>
      </c>
    </row>
    <row r="98" spans="4:11" x14ac:dyDescent="0.3">
      <c r="D98" s="81" t="s">
        <v>42</v>
      </c>
      <c r="E98" s="81" t="s">
        <v>33</v>
      </c>
      <c r="F98" s="81" t="s">
        <v>11</v>
      </c>
      <c r="G98" s="89">
        <v>7189</v>
      </c>
      <c r="H98" s="81">
        <v>54</v>
      </c>
      <c r="I98" s="83">
        <f t="shared" si="1"/>
        <v>9.33</v>
      </c>
      <c r="J98" s="91">
        <f>Dataa[[#This Row],[Cost per unit]]*Dataa[[#This Row],[Units]]</f>
        <v>503.82</v>
      </c>
      <c r="K98" s="82">
        <f>SUM(Dataa[[#This Row],[Amount]]-Dataa[[#This Row],[Cost]])</f>
        <v>6685.18</v>
      </c>
    </row>
    <row r="99" spans="4:11" x14ac:dyDescent="0.3">
      <c r="D99" s="82" t="s">
        <v>20</v>
      </c>
      <c r="E99" s="82" t="s">
        <v>13</v>
      </c>
      <c r="F99" s="82" t="s">
        <v>53</v>
      </c>
      <c r="G99" s="89">
        <v>7455</v>
      </c>
      <c r="H99" s="82">
        <v>216</v>
      </c>
      <c r="I99" s="83">
        <f t="shared" si="1"/>
        <v>10.38</v>
      </c>
      <c r="J99" s="91">
        <f>Dataa[[#This Row],[Cost per unit]]*Dataa[[#This Row],[Units]]</f>
        <v>2242.0800000000004</v>
      </c>
      <c r="K99" s="82">
        <f>SUM(Dataa[[#This Row],[Amount]]-Dataa[[#This Row],[Cost]])</f>
        <v>5212.92</v>
      </c>
    </row>
    <row r="100" spans="4:11" x14ac:dyDescent="0.3">
      <c r="D100" s="81" t="s">
        <v>46</v>
      </c>
      <c r="E100" s="81" t="s">
        <v>49</v>
      </c>
      <c r="F100" s="81" t="s">
        <v>50</v>
      </c>
      <c r="G100" s="89">
        <v>3108</v>
      </c>
      <c r="H100" s="81">
        <v>54</v>
      </c>
      <c r="I100" s="83">
        <f t="shared" si="1"/>
        <v>5.6</v>
      </c>
      <c r="J100" s="91">
        <f>Dataa[[#This Row],[Cost per unit]]*Dataa[[#This Row],[Units]]</f>
        <v>302.39999999999998</v>
      </c>
      <c r="K100" s="82">
        <f>SUM(Dataa[[#This Row],[Amount]]-Dataa[[#This Row],[Cost]])</f>
        <v>2805.6</v>
      </c>
    </row>
    <row r="101" spans="4:11" x14ac:dyDescent="0.3">
      <c r="D101" s="82" t="s">
        <v>25</v>
      </c>
      <c r="E101" s="82" t="s">
        <v>33</v>
      </c>
      <c r="F101" s="82" t="s">
        <v>27</v>
      </c>
      <c r="G101" s="89">
        <v>469</v>
      </c>
      <c r="H101" s="82">
        <v>75</v>
      </c>
      <c r="I101" s="83">
        <f t="shared" si="1"/>
        <v>13.15</v>
      </c>
      <c r="J101" s="91">
        <f>Dataa[[#This Row],[Cost per unit]]*Dataa[[#This Row],[Units]]</f>
        <v>986.25</v>
      </c>
      <c r="K101" s="82">
        <f>SUM(Dataa[[#This Row],[Amount]]-Dataa[[#This Row],[Cost]])</f>
        <v>-517.25</v>
      </c>
    </row>
    <row r="102" spans="4:11" x14ac:dyDescent="0.3">
      <c r="D102" s="81" t="s">
        <v>17</v>
      </c>
      <c r="E102" s="81" t="s">
        <v>8</v>
      </c>
      <c r="F102" s="81" t="s">
        <v>47</v>
      </c>
      <c r="G102" s="89">
        <v>2737</v>
      </c>
      <c r="H102" s="81">
        <v>93</v>
      </c>
      <c r="I102" s="83">
        <f t="shared" si="1"/>
        <v>6.49</v>
      </c>
      <c r="J102" s="91">
        <f>Dataa[[#This Row],[Cost per unit]]*Dataa[[#This Row],[Units]]</f>
        <v>603.57000000000005</v>
      </c>
      <c r="K102" s="82">
        <f>SUM(Dataa[[#This Row],[Amount]]-Dataa[[#This Row],[Cost]])</f>
        <v>2133.4299999999998</v>
      </c>
    </row>
    <row r="103" spans="4:11" x14ac:dyDescent="0.3">
      <c r="D103" s="82" t="s">
        <v>17</v>
      </c>
      <c r="E103" s="82" t="s">
        <v>8</v>
      </c>
      <c r="F103" s="82" t="s">
        <v>27</v>
      </c>
      <c r="G103" s="89">
        <v>4305</v>
      </c>
      <c r="H103" s="82">
        <v>156</v>
      </c>
      <c r="I103" s="83">
        <f t="shared" si="1"/>
        <v>13.15</v>
      </c>
      <c r="J103" s="91">
        <f>Dataa[[#This Row],[Cost per unit]]*Dataa[[#This Row],[Units]]</f>
        <v>2051.4</v>
      </c>
      <c r="K103" s="82">
        <f>SUM(Dataa[[#This Row],[Amount]]-Dataa[[#This Row],[Cost]])</f>
        <v>2253.6</v>
      </c>
    </row>
    <row r="104" spans="4:11" x14ac:dyDescent="0.3">
      <c r="D104" s="81" t="s">
        <v>17</v>
      </c>
      <c r="E104" s="81" t="s">
        <v>33</v>
      </c>
      <c r="F104" s="81" t="s">
        <v>32</v>
      </c>
      <c r="G104" s="89">
        <v>2408</v>
      </c>
      <c r="H104" s="81">
        <v>9</v>
      </c>
      <c r="I104" s="83">
        <f t="shared" si="1"/>
        <v>3.11</v>
      </c>
      <c r="J104" s="91">
        <f>Dataa[[#This Row],[Cost per unit]]*Dataa[[#This Row],[Units]]</f>
        <v>27.99</v>
      </c>
      <c r="K104" s="82">
        <f>SUM(Dataa[[#This Row],[Amount]]-Dataa[[#This Row],[Cost]])</f>
        <v>2380.0100000000002</v>
      </c>
    </row>
    <row r="105" spans="4:11" x14ac:dyDescent="0.3">
      <c r="D105" s="82" t="s">
        <v>46</v>
      </c>
      <c r="E105" s="82" t="s">
        <v>21</v>
      </c>
      <c r="F105" s="82" t="s">
        <v>38</v>
      </c>
      <c r="G105" s="89">
        <v>1281</v>
      </c>
      <c r="H105" s="82">
        <v>18</v>
      </c>
      <c r="I105" s="83">
        <f t="shared" si="1"/>
        <v>7.64</v>
      </c>
      <c r="J105" s="91">
        <f>Dataa[[#This Row],[Cost per unit]]*Dataa[[#This Row],[Units]]</f>
        <v>137.51999999999998</v>
      </c>
      <c r="K105" s="82">
        <f>SUM(Dataa[[#This Row],[Amount]]-Dataa[[#This Row],[Cost]])</f>
        <v>1143.48</v>
      </c>
    </row>
    <row r="106" spans="4:11" x14ac:dyDescent="0.3">
      <c r="D106" s="81" t="s">
        <v>7</v>
      </c>
      <c r="E106" s="81" t="s">
        <v>13</v>
      </c>
      <c r="F106" s="81" t="s">
        <v>14</v>
      </c>
      <c r="G106" s="89">
        <v>12348</v>
      </c>
      <c r="H106" s="81">
        <v>234</v>
      </c>
      <c r="I106" s="83">
        <f t="shared" si="1"/>
        <v>8.65</v>
      </c>
      <c r="J106" s="91">
        <f>Dataa[[#This Row],[Cost per unit]]*Dataa[[#This Row],[Units]]</f>
        <v>2024.1000000000001</v>
      </c>
      <c r="K106" s="82">
        <f>SUM(Dataa[[#This Row],[Amount]]-Dataa[[#This Row],[Cost]])</f>
        <v>10323.9</v>
      </c>
    </row>
    <row r="107" spans="4:11" x14ac:dyDescent="0.3">
      <c r="D107" s="82" t="s">
        <v>46</v>
      </c>
      <c r="E107" s="82" t="s">
        <v>49</v>
      </c>
      <c r="F107" s="82" t="s">
        <v>53</v>
      </c>
      <c r="G107" s="89">
        <v>3689</v>
      </c>
      <c r="H107" s="82">
        <v>312</v>
      </c>
      <c r="I107" s="83">
        <f t="shared" si="1"/>
        <v>10.38</v>
      </c>
      <c r="J107" s="91">
        <f>Dataa[[#This Row],[Cost per unit]]*Dataa[[#This Row],[Units]]</f>
        <v>3238.5600000000004</v>
      </c>
      <c r="K107" s="82">
        <f>SUM(Dataa[[#This Row],[Amount]]-Dataa[[#This Row],[Cost]])</f>
        <v>450.4399999999996</v>
      </c>
    </row>
    <row r="108" spans="4:11" x14ac:dyDescent="0.3">
      <c r="D108" s="81" t="s">
        <v>39</v>
      </c>
      <c r="E108" s="81" t="s">
        <v>21</v>
      </c>
      <c r="F108" s="81" t="s">
        <v>38</v>
      </c>
      <c r="G108" s="89">
        <v>2870</v>
      </c>
      <c r="H108" s="81">
        <v>300</v>
      </c>
      <c r="I108" s="83">
        <f t="shared" si="1"/>
        <v>7.64</v>
      </c>
      <c r="J108" s="91">
        <f>Dataa[[#This Row],[Cost per unit]]*Dataa[[#This Row],[Units]]</f>
        <v>2292</v>
      </c>
      <c r="K108" s="82">
        <f>SUM(Dataa[[#This Row],[Amount]]-Dataa[[#This Row],[Cost]])</f>
        <v>578</v>
      </c>
    </row>
    <row r="109" spans="4:11" x14ac:dyDescent="0.3">
      <c r="D109" s="82" t="s">
        <v>45</v>
      </c>
      <c r="E109" s="82" t="s">
        <v>21</v>
      </c>
      <c r="F109" s="82" t="s">
        <v>52</v>
      </c>
      <c r="G109" s="89">
        <v>798</v>
      </c>
      <c r="H109" s="82">
        <v>519</v>
      </c>
      <c r="I109" s="83">
        <f t="shared" si="1"/>
        <v>16.73</v>
      </c>
      <c r="J109" s="91">
        <f>Dataa[[#This Row],[Cost per unit]]*Dataa[[#This Row],[Units]]</f>
        <v>8682.8700000000008</v>
      </c>
      <c r="K109" s="82">
        <f>SUM(Dataa[[#This Row],[Amount]]-Dataa[[#This Row],[Cost]])</f>
        <v>-7884.8700000000008</v>
      </c>
    </row>
    <row r="110" spans="4:11" x14ac:dyDescent="0.3">
      <c r="D110" s="81" t="s">
        <v>20</v>
      </c>
      <c r="E110" s="81" t="s">
        <v>8</v>
      </c>
      <c r="F110" s="81" t="s">
        <v>44</v>
      </c>
      <c r="G110" s="89">
        <v>2933</v>
      </c>
      <c r="H110" s="81">
        <v>9</v>
      </c>
      <c r="I110" s="83">
        <f t="shared" si="1"/>
        <v>9</v>
      </c>
      <c r="J110" s="91">
        <f>Dataa[[#This Row],[Cost per unit]]*Dataa[[#This Row],[Units]]</f>
        <v>81</v>
      </c>
      <c r="K110" s="82">
        <f>SUM(Dataa[[#This Row],[Amount]]-Dataa[[#This Row],[Cost]])</f>
        <v>2852</v>
      </c>
    </row>
    <row r="111" spans="4:11" x14ac:dyDescent="0.3">
      <c r="D111" s="82" t="s">
        <v>42</v>
      </c>
      <c r="E111" s="82" t="s">
        <v>13</v>
      </c>
      <c r="F111" s="82" t="s">
        <v>18</v>
      </c>
      <c r="G111" s="89">
        <v>2744</v>
      </c>
      <c r="H111" s="82">
        <v>9</v>
      </c>
      <c r="I111" s="83">
        <f t="shared" si="1"/>
        <v>11.88</v>
      </c>
      <c r="J111" s="91">
        <f>Dataa[[#This Row],[Cost per unit]]*Dataa[[#This Row],[Units]]</f>
        <v>106.92</v>
      </c>
      <c r="K111" s="82">
        <f>SUM(Dataa[[#This Row],[Amount]]-Dataa[[#This Row],[Cost]])</f>
        <v>2637.08</v>
      </c>
    </row>
    <row r="112" spans="4:11" x14ac:dyDescent="0.3">
      <c r="D112" s="81" t="s">
        <v>7</v>
      </c>
      <c r="E112" s="81" t="s">
        <v>21</v>
      </c>
      <c r="F112" s="81" t="s">
        <v>30</v>
      </c>
      <c r="G112" s="89">
        <v>9772</v>
      </c>
      <c r="H112" s="81">
        <v>90</v>
      </c>
      <c r="I112" s="83">
        <f t="shared" si="1"/>
        <v>12.37</v>
      </c>
      <c r="J112" s="91">
        <f>Dataa[[#This Row],[Cost per unit]]*Dataa[[#This Row],[Units]]</f>
        <v>1113.3</v>
      </c>
      <c r="K112" s="82">
        <f>SUM(Dataa[[#This Row],[Amount]]-Dataa[[#This Row],[Cost]])</f>
        <v>8658.7000000000007</v>
      </c>
    </row>
    <row r="113" spans="4:11" x14ac:dyDescent="0.3">
      <c r="D113" s="82" t="s">
        <v>39</v>
      </c>
      <c r="E113" s="82" t="s">
        <v>49</v>
      </c>
      <c r="F113" s="82" t="s">
        <v>27</v>
      </c>
      <c r="G113" s="89">
        <v>1568</v>
      </c>
      <c r="H113" s="82">
        <v>96</v>
      </c>
      <c r="I113" s="83">
        <f t="shared" si="1"/>
        <v>13.15</v>
      </c>
      <c r="J113" s="91">
        <f>Dataa[[#This Row],[Cost per unit]]*Dataa[[#This Row],[Units]]</f>
        <v>1262.4000000000001</v>
      </c>
      <c r="K113" s="82">
        <f>SUM(Dataa[[#This Row],[Amount]]-Dataa[[#This Row],[Cost]])</f>
        <v>305.59999999999991</v>
      </c>
    </row>
    <row r="114" spans="4:11" x14ac:dyDescent="0.3">
      <c r="D114" s="81" t="s">
        <v>45</v>
      </c>
      <c r="E114" s="81" t="s">
        <v>21</v>
      </c>
      <c r="F114" s="81" t="s">
        <v>29</v>
      </c>
      <c r="G114" s="89">
        <v>11417</v>
      </c>
      <c r="H114" s="81">
        <v>21</v>
      </c>
      <c r="I114" s="83">
        <f t="shared" si="1"/>
        <v>8.7899999999999991</v>
      </c>
      <c r="J114" s="91">
        <f>Dataa[[#This Row],[Cost per unit]]*Dataa[[#This Row],[Units]]</f>
        <v>184.58999999999997</v>
      </c>
      <c r="K114" s="82">
        <f>SUM(Dataa[[#This Row],[Amount]]-Dataa[[#This Row],[Cost]])</f>
        <v>11232.41</v>
      </c>
    </row>
    <row r="115" spans="4:11" x14ac:dyDescent="0.3">
      <c r="D115" s="82" t="s">
        <v>7</v>
      </c>
      <c r="E115" s="82" t="s">
        <v>49</v>
      </c>
      <c r="F115" s="82" t="s">
        <v>50</v>
      </c>
      <c r="G115" s="89">
        <v>6748</v>
      </c>
      <c r="H115" s="82">
        <v>48</v>
      </c>
      <c r="I115" s="83">
        <f t="shared" si="1"/>
        <v>5.6</v>
      </c>
      <c r="J115" s="91">
        <f>Dataa[[#This Row],[Cost per unit]]*Dataa[[#This Row],[Units]]</f>
        <v>268.79999999999995</v>
      </c>
      <c r="K115" s="82">
        <f>SUM(Dataa[[#This Row],[Amount]]-Dataa[[#This Row],[Cost]])</f>
        <v>6479.2</v>
      </c>
    </row>
    <row r="116" spans="4:11" x14ac:dyDescent="0.3">
      <c r="D116" s="81" t="s">
        <v>54</v>
      </c>
      <c r="E116" s="81" t="s">
        <v>21</v>
      </c>
      <c r="F116" s="81" t="s">
        <v>52</v>
      </c>
      <c r="G116" s="89">
        <v>1407</v>
      </c>
      <c r="H116" s="81">
        <v>72</v>
      </c>
      <c r="I116" s="83">
        <f t="shared" si="1"/>
        <v>16.73</v>
      </c>
      <c r="J116" s="91">
        <f>Dataa[[#This Row],[Cost per unit]]*Dataa[[#This Row],[Units]]</f>
        <v>1204.56</v>
      </c>
      <c r="K116" s="82">
        <f>SUM(Dataa[[#This Row],[Amount]]-Dataa[[#This Row],[Cost]])</f>
        <v>202.44000000000005</v>
      </c>
    </row>
    <row r="117" spans="4:11" x14ac:dyDescent="0.3">
      <c r="D117" s="82" t="s">
        <v>12</v>
      </c>
      <c r="E117" s="82" t="s">
        <v>13</v>
      </c>
      <c r="F117" s="82" t="s">
        <v>51</v>
      </c>
      <c r="G117" s="89">
        <v>2023</v>
      </c>
      <c r="H117" s="82">
        <v>168</v>
      </c>
      <c r="I117" s="83">
        <f t="shared" si="1"/>
        <v>7.16</v>
      </c>
      <c r="J117" s="91">
        <f>Dataa[[#This Row],[Cost per unit]]*Dataa[[#This Row],[Units]]</f>
        <v>1202.8800000000001</v>
      </c>
      <c r="K117" s="82">
        <f>SUM(Dataa[[#This Row],[Amount]]-Dataa[[#This Row],[Cost]])</f>
        <v>820.11999999999989</v>
      </c>
    </row>
    <row r="118" spans="4:11" x14ac:dyDescent="0.3">
      <c r="D118" s="81" t="s">
        <v>42</v>
      </c>
      <c r="E118" s="81" t="s">
        <v>26</v>
      </c>
      <c r="F118" s="81" t="s">
        <v>50</v>
      </c>
      <c r="G118" s="89">
        <v>5236</v>
      </c>
      <c r="H118" s="81">
        <v>51</v>
      </c>
      <c r="I118" s="83">
        <f t="shared" si="1"/>
        <v>5.6</v>
      </c>
      <c r="J118" s="91">
        <f>Dataa[[#This Row],[Cost per unit]]*Dataa[[#This Row],[Units]]</f>
        <v>285.59999999999997</v>
      </c>
      <c r="K118" s="82">
        <f>SUM(Dataa[[#This Row],[Amount]]-Dataa[[#This Row],[Cost]])</f>
        <v>4950.3999999999996</v>
      </c>
    </row>
    <row r="119" spans="4:11" x14ac:dyDescent="0.3">
      <c r="D119" s="82" t="s">
        <v>20</v>
      </c>
      <c r="E119" s="82" t="s">
        <v>21</v>
      </c>
      <c r="F119" s="82" t="s">
        <v>38</v>
      </c>
      <c r="G119" s="89">
        <v>1925</v>
      </c>
      <c r="H119" s="82">
        <v>192</v>
      </c>
      <c r="I119" s="83">
        <f t="shared" si="1"/>
        <v>7.64</v>
      </c>
      <c r="J119" s="91">
        <f>Dataa[[#This Row],[Cost per unit]]*Dataa[[#This Row],[Units]]</f>
        <v>1466.8799999999999</v>
      </c>
      <c r="K119" s="82">
        <f>SUM(Dataa[[#This Row],[Amount]]-Dataa[[#This Row],[Cost]])</f>
        <v>458.12000000000012</v>
      </c>
    </row>
    <row r="120" spans="4:11" x14ac:dyDescent="0.3">
      <c r="D120" s="81" t="s">
        <v>39</v>
      </c>
      <c r="E120" s="81" t="s">
        <v>8</v>
      </c>
      <c r="F120" s="81" t="s">
        <v>16</v>
      </c>
      <c r="G120" s="89">
        <v>6608</v>
      </c>
      <c r="H120" s="81">
        <v>225</v>
      </c>
      <c r="I120" s="83">
        <f t="shared" si="1"/>
        <v>11.7</v>
      </c>
      <c r="J120" s="91">
        <f>Dataa[[#This Row],[Cost per unit]]*Dataa[[#This Row],[Units]]</f>
        <v>2632.5</v>
      </c>
      <c r="K120" s="82">
        <f>SUM(Dataa[[#This Row],[Amount]]-Dataa[[#This Row],[Cost]])</f>
        <v>3975.5</v>
      </c>
    </row>
    <row r="121" spans="4:11" x14ac:dyDescent="0.3">
      <c r="D121" s="82" t="s">
        <v>25</v>
      </c>
      <c r="E121" s="82" t="s">
        <v>49</v>
      </c>
      <c r="F121" s="82" t="s">
        <v>50</v>
      </c>
      <c r="G121" s="89">
        <v>8008</v>
      </c>
      <c r="H121" s="82">
        <v>456</v>
      </c>
      <c r="I121" s="83">
        <f t="shared" si="1"/>
        <v>5.6</v>
      </c>
      <c r="J121" s="91">
        <f>Dataa[[#This Row],[Cost per unit]]*Dataa[[#This Row],[Units]]</f>
        <v>2553.6</v>
      </c>
      <c r="K121" s="82">
        <f>SUM(Dataa[[#This Row],[Amount]]-Dataa[[#This Row],[Cost]])</f>
        <v>5454.4</v>
      </c>
    </row>
    <row r="122" spans="4:11" x14ac:dyDescent="0.3">
      <c r="D122" s="81" t="s">
        <v>54</v>
      </c>
      <c r="E122" s="81" t="s">
        <v>49</v>
      </c>
      <c r="F122" s="81" t="s">
        <v>27</v>
      </c>
      <c r="G122" s="89">
        <v>1428</v>
      </c>
      <c r="H122" s="81">
        <v>93</v>
      </c>
      <c r="I122" s="83">
        <f t="shared" si="1"/>
        <v>13.15</v>
      </c>
      <c r="J122" s="91">
        <f>Dataa[[#This Row],[Cost per unit]]*Dataa[[#This Row],[Units]]</f>
        <v>1222.95</v>
      </c>
      <c r="K122" s="82">
        <f>SUM(Dataa[[#This Row],[Amount]]-Dataa[[#This Row],[Cost]])</f>
        <v>205.04999999999995</v>
      </c>
    </row>
    <row r="123" spans="4:11" x14ac:dyDescent="0.3">
      <c r="D123" s="82" t="s">
        <v>25</v>
      </c>
      <c r="E123" s="82" t="s">
        <v>49</v>
      </c>
      <c r="F123" s="82" t="s">
        <v>18</v>
      </c>
      <c r="G123" s="89">
        <v>525</v>
      </c>
      <c r="H123" s="82">
        <v>48</v>
      </c>
      <c r="I123" s="83">
        <f t="shared" si="1"/>
        <v>11.88</v>
      </c>
      <c r="J123" s="91">
        <f>Dataa[[#This Row],[Cost per unit]]*Dataa[[#This Row],[Units]]</f>
        <v>570.24</v>
      </c>
      <c r="K123" s="82">
        <f>SUM(Dataa[[#This Row],[Amount]]-Dataa[[#This Row],[Cost]])</f>
        <v>-45.240000000000009</v>
      </c>
    </row>
    <row r="124" spans="4:11" x14ac:dyDescent="0.3">
      <c r="D124" s="81" t="s">
        <v>25</v>
      </c>
      <c r="E124" s="81" t="s">
        <v>8</v>
      </c>
      <c r="F124" s="81" t="s">
        <v>22</v>
      </c>
      <c r="G124" s="89">
        <v>1505</v>
      </c>
      <c r="H124" s="81">
        <v>102</v>
      </c>
      <c r="I124" s="83">
        <f t="shared" si="1"/>
        <v>6.47</v>
      </c>
      <c r="J124" s="91">
        <f>Dataa[[#This Row],[Cost per unit]]*Dataa[[#This Row],[Units]]</f>
        <v>659.93999999999994</v>
      </c>
      <c r="K124" s="82">
        <f>SUM(Dataa[[#This Row],[Amount]]-Dataa[[#This Row],[Cost]])</f>
        <v>845.06000000000006</v>
      </c>
    </row>
    <row r="125" spans="4:11" x14ac:dyDescent="0.3">
      <c r="D125" s="82" t="s">
        <v>39</v>
      </c>
      <c r="E125" s="82" t="s">
        <v>13</v>
      </c>
      <c r="F125" s="82" t="s">
        <v>9</v>
      </c>
      <c r="G125" s="89">
        <v>6755</v>
      </c>
      <c r="H125" s="82">
        <v>252</v>
      </c>
      <c r="I125" s="83">
        <f t="shared" si="1"/>
        <v>14.49</v>
      </c>
      <c r="J125" s="91">
        <f>Dataa[[#This Row],[Cost per unit]]*Dataa[[#This Row],[Units]]</f>
        <v>3651.48</v>
      </c>
      <c r="K125" s="82">
        <f>SUM(Dataa[[#This Row],[Amount]]-Dataa[[#This Row],[Cost]])</f>
        <v>3103.52</v>
      </c>
    </row>
    <row r="126" spans="4:11" x14ac:dyDescent="0.3">
      <c r="D126" s="81" t="s">
        <v>45</v>
      </c>
      <c r="E126" s="81" t="s">
        <v>8</v>
      </c>
      <c r="F126" s="81" t="s">
        <v>22</v>
      </c>
      <c r="G126" s="89">
        <v>11571</v>
      </c>
      <c r="H126" s="81">
        <v>138</v>
      </c>
      <c r="I126" s="83">
        <f t="shared" si="1"/>
        <v>6.47</v>
      </c>
      <c r="J126" s="91">
        <f>Dataa[[#This Row],[Cost per unit]]*Dataa[[#This Row],[Units]]</f>
        <v>892.86</v>
      </c>
      <c r="K126" s="82">
        <f>SUM(Dataa[[#This Row],[Amount]]-Dataa[[#This Row],[Cost]])</f>
        <v>10678.14</v>
      </c>
    </row>
    <row r="127" spans="4:11" x14ac:dyDescent="0.3">
      <c r="D127" s="82" t="s">
        <v>7</v>
      </c>
      <c r="E127" s="82" t="s">
        <v>33</v>
      </c>
      <c r="F127" s="82" t="s">
        <v>27</v>
      </c>
      <c r="G127" s="89">
        <v>2541</v>
      </c>
      <c r="H127" s="82">
        <v>90</v>
      </c>
      <c r="I127" s="83">
        <f t="shared" si="1"/>
        <v>13.15</v>
      </c>
      <c r="J127" s="91">
        <f>Dataa[[#This Row],[Cost per unit]]*Dataa[[#This Row],[Units]]</f>
        <v>1183.5</v>
      </c>
      <c r="K127" s="82">
        <f>SUM(Dataa[[#This Row],[Amount]]-Dataa[[#This Row],[Cost]])</f>
        <v>1357.5</v>
      </c>
    </row>
    <row r="128" spans="4:11" x14ac:dyDescent="0.3">
      <c r="D128" s="81" t="s">
        <v>20</v>
      </c>
      <c r="E128" s="81" t="s">
        <v>8</v>
      </c>
      <c r="F128" s="81" t="s">
        <v>9</v>
      </c>
      <c r="G128" s="89">
        <v>1526</v>
      </c>
      <c r="H128" s="81">
        <v>240</v>
      </c>
      <c r="I128" s="83">
        <f t="shared" si="1"/>
        <v>14.49</v>
      </c>
      <c r="J128" s="91">
        <f>Dataa[[#This Row],[Cost per unit]]*Dataa[[#This Row],[Units]]</f>
        <v>3477.6</v>
      </c>
      <c r="K128" s="82">
        <f>SUM(Dataa[[#This Row],[Amount]]-Dataa[[#This Row],[Cost]])</f>
        <v>-1951.6</v>
      </c>
    </row>
    <row r="129" spans="4:11" x14ac:dyDescent="0.3">
      <c r="D129" s="82" t="s">
        <v>7</v>
      </c>
      <c r="E129" s="82" t="s">
        <v>33</v>
      </c>
      <c r="F129" s="82" t="s">
        <v>18</v>
      </c>
      <c r="G129" s="89">
        <v>6125</v>
      </c>
      <c r="H129" s="82">
        <v>102</v>
      </c>
      <c r="I129" s="83">
        <f t="shared" si="1"/>
        <v>11.88</v>
      </c>
      <c r="J129" s="91">
        <f>Dataa[[#This Row],[Cost per unit]]*Dataa[[#This Row],[Units]]</f>
        <v>1211.76</v>
      </c>
      <c r="K129" s="82">
        <f>SUM(Dataa[[#This Row],[Amount]]-Dataa[[#This Row],[Cost]])</f>
        <v>4913.24</v>
      </c>
    </row>
    <row r="130" spans="4:11" x14ac:dyDescent="0.3">
      <c r="D130" s="81" t="s">
        <v>20</v>
      </c>
      <c r="E130" s="81" t="s">
        <v>13</v>
      </c>
      <c r="F130" s="81" t="s">
        <v>52</v>
      </c>
      <c r="G130" s="89">
        <v>847</v>
      </c>
      <c r="H130" s="81">
        <v>129</v>
      </c>
      <c r="I130" s="83">
        <f t="shared" si="1"/>
        <v>16.73</v>
      </c>
      <c r="J130" s="91">
        <f>Dataa[[#This Row],[Cost per unit]]*Dataa[[#This Row],[Units]]</f>
        <v>2158.17</v>
      </c>
      <c r="K130" s="82">
        <f>SUM(Dataa[[#This Row],[Amount]]-Dataa[[#This Row],[Cost]])</f>
        <v>-1311.17</v>
      </c>
    </row>
    <row r="131" spans="4:11" x14ac:dyDescent="0.3">
      <c r="D131" s="82" t="s">
        <v>12</v>
      </c>
      <c r="E131" s="82" t="s">
        <v>13</v>
      </c>
      <c r="F131" s="82" t="s">
        <v>52</v>
      </c>
      <c r="G131" s="89">
        <v>4753</v>
      </c>
      <c r="H131" s="82">
        <v>300</v>
      </c>
      <c r="I131" s="83">
        <f t="shared" si="1"/>
        <v>16.73</v>
      </c>
      <c r="J131" s="91">
        <f>Dataa[[#This Row],[Cost per unit]]*Dataa[[#This Row],[Units]]</f>
        <v>5019</v>
      </c>
      <c r="K131" s="82">
        <f>SUM(Dataa[[#This Row],[Amount]]-Dataa[[#This Row],[Cost]])</f>
        <v>-266</v>
      </c>
    </row>
    <row r="132" spans="4:11" x14ac:dyDescent="0.3">
      <c r="D132" s="81" t="s">
        <v>25</v>
      </c>
      <c r="E132" s="81" t="s">
        <v>33</v>
      </c>
      <c r="F132" s="81" t="s">
        <v>30</v>
      </c>
      <c r="G132" s="89">
        <v>959</v>
      </c>
      <c r="H132" s="81">
        <v>135</v>
      </c>
      <c r="I132" s="83">
        <f t="shared" si="1"/>
        <v>12.37</v>
      </c>
      <c r="J132" s="91">
        <f>Dataa[[#This Row],[Cost per unit]]*Dataa[[#This Row],[Units]]</f>
        <v>1669.9499999999998</v>
      </c>
      <c r="K132" s="82">
        <f>SUM(Dataa[[#This Row],[Amount]]-Dataa[[#This Row],[Cost]])</f>
        <v>-710.94999999999982</v>
      </c>
    </row>
    <row r="133" spans="4:11" x14ac:dyDescent="0.3">
      <c r="D133" s="82" t="s">
        <v>39</v>
      </c>
      <c r="E133" s="82" t="s">
        <v>13</v>
      </c>
      <c r="F133" s="82" t="s">
        <v>48</v>
      </c>
      <c r="G133" s="89">
        <v>2793</v>
      </c>
      <c r="H133" s="82">
        <v>114</v>
      </c>
      <c r="I133" s="83">
        <f t="shared" si="1"/>
        <v>4.97</v>
      </c>
      <c r="J133" s="91">
        <f>Dataa[[#This Row],[Cost per unit]]*Dataa[[#This Row],[Units]]</f>
        <v>566.57999999999993</v>
      </c>
      <c r="K133" s="82">
        <f>SUM(Dataa[[#This Row],[Amount]]-Dataa[[#This Row],[Cost]])</f>
        <v>2226.42</v>
      </c>
    </row>
    <row r="134" spans="4:11" x14ac:dyDescent="0.3">
      <c r="D134" s="81" t="s">
        <v>39</v>
      </c>
      <c r="E134" s="81" t="s">
        <v>13</v>
      </c>
      <c r="F134" s="81" t="s">
        <v>16</v>
      </c>
      <c r="G134" s="89">
        <v>4606</v>
      </c>
      <c r="H134" s="81">
        <v>63</v>
      </c>
      <c r="I134" s="83">
        <f t="shared" si="1"/>
        <v>11.7</v>
      </c>
      <c r="J134" s="91">
        <f>Dataa[[#This Row],[Cost per unit]]*Dataa[[#This Row],[Units]]</f>
        <v>737.09999999999991</v>
      </c>
      <c r="K134" s="82">
        <f>SUM(Dataa[[#This Row],[Amount]]-Dataa[[#This Row],[Cost]])</f>
        <v>3868.9</v>
      </c>
    </row>
    <row r="135" spans="4:11" x14ac:dyDescent="0.3">
      <c r="D135" s="82" t="s">
        <v>39</v>
      </c>
      <c r="E135" s="82" t="s">
        <v>21</v>
      </c>
      <c r="F135" s="82" t="s">
        <v>51</v>
      </c>
      <c r="G135" s="89">
        <v>5551</v>
      </c>
      <c r="H135" s="82">
        <v>252</v>
      </c>
      <c r="I135" s="83">
        <f t="shared" si="1"/>
        <v>7.16</v>
      </c>
      <c r="J135" s="91">
        <f>Dataa[[#This Row],[Cost per unit]]*Dataa[[#This Row],[Units]]</f>
        <v>1804.32</v>
      </c>
      <c r="K135" s="82">
        <f>SUM(Dataa[[#This Row],[Amount]]-Dataa[[#This Row],[Cost]])</f>
        <v>3746.6800000000003</v>
      </c>
    </row>
    <row r="136" spans="4:11" x14ac:dyDescent="0.3">
      <c r="D136" s="81" t="s">
        <v>54</v>
      </c>
      <c r="E136" s="81" t="s">
        <v>21</v>
      </c>
      <c r="F136" s="81" t="s">
        <v>14</v>
      </c>
      <c r="G136" s="89">
        <v>6657</v>
      </c>
      <c r="H136" s="81">
        <v>303</v>
      </c>
      <c r="I136" s="83">
        <f t="shared" ref="I136:I199" si="2">VLOOKUP(F136,$A$8:$B$30,2,0)</f>
        <v>8.65</v>
      </c>
      <c r="J136" s="91">
        <f>Dataa[[#This Row],[Cost per unit]]*Dataa[[#This Row],[Units]]</f>
        <v>2620.9500000000003</v>
      </c>
      <c r="K136" s="82">
        <f>SUM(Dataa[[#This Row],[Amount]]-Dataa[[#This Row],[Cost]])</f>
        <v>4036.0499999999997</v>
      </c>
    </row>
    <row r="137" spans="4:11" x14ac:dyDescent="0.3">
      <c r="D137" s="82" t="s">
        <v>39</v>
      </c>
      <c r="E137" s="82" t="s">
        <v>26</v>
      </c>
      <c r="F137" s="82" t="s">
        <v>32</v>
      </c>
      <c r="G137" s="89">
        <v>4438</v>
      </c>
      <c r="H137" s="82">
        <v>246</v>
      </c>
      <c r="I137" s="83">
        <f t="shared" si="2"/>
        <v>3.11</v>
      </c>
      <c r="J137" s="91">
        <f>Dataa[[#This Row],[Cost per unit]]*Dataa[[#This Row],[Units]]</f>
        <v>765.06</v>
      </c>
      <c r="K137" s="82">
        <f>SUM(Dataa[[#This Row],[Amount]]-Dataa[[#This Row],[Cost]])</f>
        <v>3672.94</v>
      </c>
    </row>
    <row r="138" spans="4:11" x14ac:dyDescent="0.3">
      <c r="D138" s="81" t="s">
        <v>12</v>
      </c>
      <c r="E138" s="81" t="s">
        <v>33</v>
      </c>
      <c r="F138" s="81" t="s">
        <v>36</v>
      </c>
      <c r="G138" s="89">
        <v>168</v>
      </c>
      <c r="H138" s="81">
        <v>84</v>
      </c>
      <c r="I138" s="83">
        <f t="shared" si="2"/>
        <v>9.77</v>
      </c>
      <c r="J138" s="91">
        <f>Dataa[[#This Row],[Cost per unit]]*Dataa[[#This Row],[Units]]</f>
        <v>820.68</v>
      </c>
      <c r="K138" s="82">
        <f>SUM(Dataa[[#This Row],[Amount]]-Dataa[[#This Row],[Cost]])</f>
        <v>-652.67999999999995</v>
      </c>
    </row>
    <row r="139" spans="4:11" x14ac:dyDescent="0.3">
      <c r="D139" s="82" t="s">
        <v>39</v>
      </c>
      <c r="E139" s="82" t="s">
        <v>49</v>
      </c>
      <c r="F139" s="82" t="s">
        <v>32</v>
      </c>
      <c r="G139" s="89">
        <v>7777</v>
      </c>
      <c r="H139" s="82">
        <v>39</v>
      </c>
      <c r="I139" s="83">
        <f t="shared" si="2"/>
        <v>3.11</v>
      </c>
      <c r="J139" s="91">
        <f>Dataa[[#This Row],[Cost per unit]]*Dataa[[#This Row],[Units]]</f>
        <v>121.28999999999999</v>
      </c>
      <c r="K139" s="82">
        <f>SUM(Dataa[[#This Row],[Amount]]-Dataa[[#This Row],[Cost]])</f>
        <v>7655.71</v>
      </c>
    </row>
    <row r="140" spans="4:11" x14ac:dyDescent="0.3">
      <c r="D140" s="81" t="s">
        <v>42</v>
      </c>
      <c r="E140" s="81" t="s">
        <v>21</v>
      </c>
      <c r="F140" s="81" t="s">
        <v>32</v>
      </c>
      <c r="G140" s="89">
        <v>3339</v>
      </c>
      <c r="H140" s="81">
        <v>348</v>
      </c>
      <c r="I140" s="83">
        <f t="shared" si="2"/>
        <v>3.11</v>
      </c>
      <c r="J140" s="91">
        <f>Dataa[[#This Row],[Cost per unit]]*Dataa[[#This Row],[Units]]</f>
        <v>1082.28</v>
      </c>
      <c r="K140" s="82">
        <f>SUM(Dataa[[#This Row],[Amount]]-Dataa[[#This Row],[Cost]])</f>
        <v>2256.7200000000003</v>
      </c>
    </row>
    <row r="141" spans="4:11" x14ac:dyDescent="0.3">
      <c r="D141" s="82" t="s">
        <v>39</v>
      </c>
      <c r="E141" s="82" t="s">
        <v>8</v>
      </c>
      <c r="F141" s="82" t="s">
        <v>30</v>
      </c>
      <c r="G141" s="89">
        <v>6391</v>
      </c>
      <c r="H141" s="82">
        <v>48</v>
      </c>
      <c r="I141" s="83">
        <f t="shared" si="2"/>
        <v>12.37</v>
      </c>
      <c r="J141" s="91">
        <f>Dataa[[#This Row],[Cost per unit]]*Dataa[[#This Row],[Units]]</f>
        <v>593.76</v>
      </c>
      <c r="K141" s="82">
        <f>SUM(Dataa[[#This Row],[Amount]]-Dataa[[#This Row],[Cost]])</f>
        <v>5797.24</v>
      </c>
    </row>
    <row r="142" spans="4:11" x14ac:dyDescent="0.3">
      <c r="D142" s="81" t="s">
        <v>42</v>
      </c>
      <c r="E142" s="81" t="s">
        <v>8</v>
      </c>
      <c r="F142" s="81" t="s">
        <v>36</v>
      </c>
      <c r="G142" s="89">
        <v>518</v>
      </c>
      <c r="H142" s="81">
        <v>75</v>
      </c>
      <c r="I142" s="83">
        <f t="shared" si="2"/>
        <v>9.77</v>
      </c>
      <c r="J142" s="91">
        <f>Dataa[[#This Row],[Cost per unit]]*Dataa[[#This Row],[Units]]</f>
        <v>732.75</v>
      </c>
      <c r="K142" s="82">
        <f>SUM(Dataa[[#This Row],[Amount]]-Dataa[[#This Row],[Cost]])</f>
        <v>-214.75</v>
      </c>
    </row>
    <row r="143" spans="4:11" x14ac:dyDescent="0.3">
      <c r="D143" s="82" t="s">
        <v>39</v>
      </c>
      <c r="E143" s="82" t="s">
        <v>33</v>
      </c>
      <c r="F143" s="82" t="s">
        <v>53</v>
      </c>
      <c r="G143" s="89">
        <v>5677</v>
      </c>
      <c r="H143" s="82">
        <v>258</v>
      </c>
      <c r="I143" s="83">
        <f t="shared" si="2"/>
        <v>10.38</v>
      </c>
      <c r="J143" s="91">
        <f>Dataa[[#This Row],[Cost per unit]]*Dataa[[#This Row],[Units]]</f>
        <v>2678.0400000000004</v>
      </c>
      <c r="K143" s="82">
        <f>SUM(Dataa[[#This Row],[Amount]]-Dataa[[#This Row],[Cost]])</f>
        <v>2998.9599999999996</v>
      </c>
    </row>
    <row r="144" spans="4:11" x14ac:dyDescent="0.3">
      <c r="D144" s="81" t="s">
        <v>25</v>
      </c>
      <c r="E144" s="81" t="s">
        <v>26</v>
      </c>
      <c r="F144" s="81" t="s">
        <v>32</v>
      </c>
      <c r="G144" s="89">
        <v>6048</v>
      </c>
      <c r="H144" s="81">
        <v>27</v>
      </c>
      <c r="I144" s="83">
        <f t="shared" si="2"/>
        <v>3.11</v>
      </c>
      <c r="J144" s="91">
        <f>Dataa[[#This Row],[Cost per unit]]*Dataa[[#This Row],[Units]]</f>
        <v>83.97</v>
      </c>
      <c r="K144" s="82">
        <f>SUM(Dataa[[#This Row],[Amount]]-Dataa[[#This Row],[Cost]])</f>
        <v>5964.03</v>
      </c>
    </row>
    <row r="145" spans="4:11" x14ac:dyDescent="0.3">
      <c r="D145" s="82" t="s">
        <v>12</v>
      </c>
      <c r="E145" s="82" t="s">
        <v>33</v>
      </c>
      <c r="F145" s="82" t="s">
        <v>14</v>
      </c>
      <c r="G145" s="89">
        <v>3752</v>
      </c>
      <c r="H145" s="82">
        <v>213</v>
      </c>
      <c r="I145" s="83">
        <f t="shared" si="2"/>
        <v>8.65</v>
      </c>
      <c r="J145" s="91">
        <f>Dataa[[#This Row],[Cost per unit]]*Dataa[[#This Row],[Units]]</f>
        <v>1842.45</v>
      </c>
      <c r="K145" s="82">
        <f>SUM(Dataa[[#This Row],[Amount]]-Dataa[[#This Row],[Cost]])</f>
        <v>1909.55</v>
      </c>
    </row>
    <row r="146" spans="4:11" x14ac:dyDescent="0.3">
      <c r="D146" s="81" t="s">
        <v>42</v>
      </c>
      <c r="E146" s="81" t="s">
        <v>13</v>
      </c>
      <c r="F146" s="81" t="s">
        <v>51</v>
      </c>
      <c r="G146" s="89">
        <v>4480</v>
      </c>
      <c r="H146" s="81">
        <v>357</v>
      </c>
      <c r="I146" s="83">
        <f t="shared" si="2"/>
        <v>7.16</v>
      </c>
      <c r="J146" s="91">
        <f>Dataa[[#This Row],[Cost per unit]]*Dataa[[#This Row],[Units]]</f>
        <v>2556.12</v>
      </c>
      <c r="K146" s="82">
        <f>SUM(Dataa[[#This Row],[Amount]]-Dataa[[#This Row],[Cost]])</f>
        <v>1923.88</v>
      </c>
    </row>
    <row r="147" spans="4:11" x14ac:dyDescent="0.3">
      <c r="D147" s="82" t="s">
        <v>17</v>
      </c>
      <c r="E147" s="82" t="s">
        <v>8</v>
      </c>
      <c r="F147" s="82" t="s">
        <v>18</v>
      </c>
      <c r="G147" s="89">
        <v>259</v>
      </c>
      <c r="H147" s="82">
        <v>207</v>
      </c>
      <c r="I147" s="83">
        <f t="shared" si="2"/>
        <v>11.88</v>
      </c>
      <c r="J147" s="91">
        <f>Dataa[[#This Row],[Cost per unit]]*Dataa[[#This Row],[Units]]</f>
        <v>2459.1600000000003</v>
      </c>
      <c r="K147" s="82">
        <f>SUM(Dataa[[#This Row],[Amount]]-Dataa[[#This Row],[Cost]])</f>
        <v>-2200.1600000000003</v>
      </c>
    </row>
    <row r="148" spans="4:11" x14ac:dyDescent="0.3">
      <c r="D148" s="81" t="s">
        <v>12</v>
      </c>
      <c r="E148" s="81" t="s">
        <v>8</v>
      </c>
      <c r="F148" s="81" t="s">
        <v>9</v>
      </c>
      <c r="G148" s="89">
        <v>42</v>
      </c>
      <c r="H148" s="81">
        <v>150</v>
      </c>
      <c r="I148" s="83">
        <f t="shared" si="2"/>
        <v>14.49</v>
      </c>
      <c r="J148" s="91">
        <f>Dataa[[#This Row],[Cost per unit]]*Dataa[[#This Row],[Units]]</f>
        <v>2173.5</v>
      </c>
      <c r="K148" s="82">
        <f>SUM(Dataa[[#This Row],[Amount]]-Dataa[[#This Row],[Cost]])</f>
        <v>-2131.5</v>
      </c>
    </row>
    <row r="149" spans="4:11" x14ac:dyDescent="0.3">
      <c r="D149" s="82" t="s">
        <v>20</v>
      </c>
      <c r="E149" s="82" t="s">
        <v>21</v>
      </c>
      <c r="F149" s="82" t="s">
        <v>50</v>
      </c>
      <c r="G149" s="89">
        <v>98</v>
      </c>
      <c r="H149" s="82">
        <v>204</v>
      </c>
      <c r="I149" s="83">
        <f t="shared" si="2"/>
        <v>5.6</v>
      </c>
      <c r="J149" s="91">
        <f>Dataa[[#This Row],[Cost per unit]]*Dataa[[#This Row],[Units]]</f>
        <v>1142.3999999999999</v>
      </c>
      <c r="K149" s="82">
        <f>SUM(Dataa[[#This Row],[Amount]]-Dataa[[#This Row],[Cost]])</f>
        <v>-1044.3999999999999</v>
      </c>
    </row>
    <row r="150" spans="4:11" x14ac:dyDescent="0.3">
      <c r="D150" s="81" t="s">
        <v>39</v>
      </c>
      <c r="E150" s="81" t="s">
        <v>13</v>
      </c>
      <c r="F150" s="81" t="s">
        <v>52</v>
      </c>
      <c r="G150" s="89">
        <v>2478</v>
      </c>
      <c r="H150" s="81">
        <v>21</v>
      </c>
      <c r="I150" s="83">
        <f t="shared" si="2"/>
        <v>16.73</v>
      </c>
      <c r="J150" s="91">
        <f>Dataa[[#This Row],[Cost per unit]]*Dataa[[#This Row],[Units]]</f>
        <v>351.33</v>
      </c>
      <c r="K150" s="82">
        <f>SUM(Dataa[[#This Row],[Amount]]-Dataa[[#This Row],[Cost]])</f>
        <v>2126.67</v>
      </c>
    </row>
    <row r="151" spans="4:11" x14ac:dyDescent="0.3">
      <c r="D151" s="82" t="s">
        <v>20</v>
      </c>
      <c r="E151" s="82" t="s">
        <v>49</v>
      </c>
      <c r="F151" s="82" t="s">
        <v>30</v>
      </c>
      <c r="G151" s="89">
        <v>7847</v>
      </c>
      <c r="H151" s="82">
        <v>174</v>
      </c>
      <c r="I151" s="83">
        <f t="shared" si="2"/>
        <v>12.37</v>
      </c>
      <c r="J151" s="91">
        <f>Dataa[[#This Row],[Cost per unit]]*Dataa[[#This Row],[Units]]</f>
        <v>2152.3799999999997</v>
      </c>
      <c r="K151" s="82">
        <f>SUM(Dataa[[#This Row],[Amount]]-Dataa[[#This Row],[Cost]])</f>
        <v>5694.6200000000008</v>
      </c>
    </row>
    <row r="152" spans="4:11" x14ac:dyDescent="0.3">
      <c r="D152" s="81" t="s">
        <v>45</v>
      </c>
      <c r="E152" s="81" t="s">
        <v>8</v>
      </c>
      <c r="F152" s="81" t="s">
        <v>32</v>
      </c>
      <c r="G152" s="89">
        <v>9926</v>
      </c>
      <c r="H152" s="81">
        <v>201</v>
      </c>
      <c r="I152" s="83">
        <f t="shared" si="2"/>
        <v>3.11</v>
      </c>
      <c r="J152" s="91">
        <f>Dataa[[#This Row],[Cost per unit]]*Dataa[[#This Row],[Units]]</f>
        <v>625.11</v>
      </c>
      <c r="K152" s="82">
        <f>SUM(Dataa[[#This Row],[Amount]]-Dataa[[#This Row],[Cost]])</f>
        <v>9300.89</v>
      </c>
    </row>
    <row r="153" spans="4:11" x14ac:dyDescent="0.3">
      <c r="D153" s="82" t="s">
        <v>12</v>
      </c>
      <c r="E153" s="82" t="s">
        <v>33</v>
      </c>
      <c r="F153" s="82" t="s">
        <v>11</v>
      </c>
      <c r="G153" s="89">
        <v>819</v>
      </c>
      <c r="H153" s="82">
        <v>510</v>
      </c>
      <c r="I153" s="83">
        <f t="shared" si="2"/>
        <v>9.33</v>
      </c>
      <c r="J153" s="91">
        <f>Dataa[[#This Row],[Cost per unit]]*Dataa[[#This Row],[Units]]</f>
        <v>4758.3</v>
      </c>
      <c r="K153" s="82">
        <f>SUM(Dataa[[#This Row],[Amount]]-Dataa[[#This Row],[Cost]])</f>
        <v>-3939.3</v>
      </c>
    </row>
    <row r="154" spans="4:11" x14ac:dyDescent="0.3">
      <c r="D154" s="81" t="s">
        <v>25</v>
      </c>
      <c r="E154" s="81" t="s">
        <v>26</v>
      </c>
      <c r="F154" s="81" t="s">
        <v>51</v>
      </c>
      <c r="G154" s="89">
        <v>3052</v>
      </c>
      <c r="H154" s="81">
        <v>378</v>
      </c>
      <c r="I154" s="83">
        <f t="shared" si="2"/>
        <v>7.16</v>
      </c>
      <c r="J154" s="91">
        <f>Dataa[[#This Row],[Cost per unit]]*Dataa[[#This Row],[Units]]</f>
        <v>2706.48</v>
      </c>
      <c r="K154" s="82">
        <f>SUM(Dataa[[#This Row],[Amount]]-Dataa[[#This Row],[Cost]])</f>
        <v>345.52</v>
      </c>
    </row>
    <row r="155" spans="4:11" x14ac:dyDescent="0.3">
      <c r="D155" s="82" t="s">
        <v>17</v>
      </c>
      <c r="E155" s="82" t="s">
        <v>49</v>
      </c>
      <c r="F155" s="82" t="s">
        <v>44</v>
      </c>
      <c r="G155" s="89">
        <v>6832</v>
      </c>
      <c r="H155" s="82">
        <v>27</v>
      </c>
      <c r="I155" s="83">
        <f t="shared" si="2"/>
        <v>9</v>
      </c>
      <c r="J155" s="91">
        <f>Dataa[[#This Row],[Cost per unit]]*Dataa[[#This Row],[Units]]</f>
        <v>243</v>
      </c>
      <c r="K155" s="82">
        <f>SUM(Dataa[[#This Row],[Amount]]-Dataa[[#This Row],[Cost]])</f>
        <v>6589</v>
      </c>
    </row>
    <row r="156" spans="4:11" x14ac:dyDescent="0.3">
      <c r="D156" s="81" t="s">
        <v>45</v>
      </c>
      <c r="E156" s="81" t="s">
        <v>26</v>
      </c>
      <c r="F156" s="81" t="s">
        <v>29</v>
      </c>
      <c r="G156" s="89">
        <v>2016</v>
      </c>
      <c r="H156" s="81">
        <v>117</v>
      </c>
      <c r="I156" s="83">
        <f t="shared" si="2"/>
        <v>8.7899999999999991</v>
      </c>
      <c r="J156" s="91">
        <f>Dataa[[#This Row],[Cost per unit]]*Dataa[[#This Row],[Units]]</f>
        <v>1028.4299999999998</v>
      </c>
      <c r="K156" s="82">
        <f>SUM(Dataa[[#This Row],[Amount]]-Dataa[[#This Row],[Cost]])</f>
        <v>987.57000000000016</v>
      </c>
    </row>
    <row r="157" spans="4:11" x14ac:dyDescent="0.3">
      <c r="D157" s="82" t="s">
        <v>25</v>
      </c>
      <c r="E157" s="82" t="s">
        <v>33</v>
      </c>
      <c r="F157" s="82" t="s">
        <v>44</v>
      </c>
      <c r="G157" s="89">
        <v>7322</v>
      </c>
      <c r="H157" s="82">
        <v>36</v>
      </c>
      <c r="I157" s="83">
        <f t="shared" si="2"/>
        <v>9</v>
      </c>
      <c r="J157" s="91">
        <f>Dataa[[#This Row],[Cost per unit]]*Dataa[[#This Row],[Units]]</f>
        <v>324</v>
      </c>
      <c r="K157" s="82">
        <f>SUM(Dataa[[#This Row],[Amount]]-Dataa[[#This Row],[Cost]])</f>
        <v>6998</v>
      </c>
    </row>
    <row r="158" spans="4:11" x14ac:dyDescent="0.3">
      <c r="D158" s="81" t="s">
        <v>12</v>
      </c>
      <c r="E158" s="81" t="s">
        <v>13</v>
      </c>
      <c r="F158" s="81" t="s">
        <v>30</v>
      </c>
      <c r="G158" s="89">
        <v>357</v>
      </c>
      <c r="H158" s="81">
        <v>126</v>
      </c>
      <c r="I158" s="83">
        <f t="shared" si="2"/>
        <v>12.37</v>
      </c>
      <c r="J158" s="91">
        <f>Dataa[[#This Row],[Cost per unit]]*Dataa[[#This Row],[Units]]</f>
        <v>1558.62</v>
      </c>
      <c r="K158" s="82">
        <f>SUM(Dataa[[#This Row],[Amount]]-Dataa[[#This Row],[Cost]])</f>
        <v>-1201.6199999999999</v>
      </c>
    </row>
    <row r="159" spans="4:11" x14ac:dyDescent="0.3">
      <c r="D159" s="82" t="s">
        <v>17</v>
      </c>
      <c r="E159" s="82" t="s">
        <v>26</v>
      </c>
      <c r="F159" s="82" t="s">
        <v>27</v>
      </c>
      <c r="G159" s="89">
        <v>3192</v>
      </c>
      <c r="H159" s="82">
        <v>72</v>
      </c>
      <c r="I159" s="83">
        <f t="shared" si="2"/>
        <v>13.15</v>
      </c>
      <c r="J159" s="91">
        <f>Dataa[[#This Row],[Cost per unit]]*Dataa[[#This Row],[Units]]</f>
        <v>946.80000000000007</v>
      </c>
      <c r="K159" s="82">
        <f>SUM(Dataa[[#This Row],[Amount]]-Dataa[[#This Row],[Cost]])</f>
        <v>2245.1999999999998</v>
      </c>
    </row>
    <row r="160" spans="4:11" x14ac:dyDescent="0.3">
      <c r="D160" s="81" t="s">
        <v>39</v>
      </c>
      <c r="E160" s="81" t="s">
        <v>21</v>
      </c>
      <c r="F160" s="81" t="s">
        <v>36</v>
      </c>
      <c r="G160" s="89">
        <v>8435</v>
      </c>
      <c r="H160" s="81">
        <v>42</v>
      </c>
      <c r="I160" s="83">
        <f t="shared" si="2"/>
        <v>9.77</v>
      </c>
      <c r="J160" s="91">
        <f>Dataa[[#This Row],[Cost per unit]]*Dataa[[#This Row],[Units]]</f>
        <v>410.34</v>
      </c>
      <c r="K160" s="82">
        <f>SUM(Dataa[[#This Row],[Amount]]-Dataa[[#This Row],[Cost]])</f>
        <v>8024.66</v>
      </c>
    </row>
    <row r="161" spans="4:11" x14ac:dyDescent="0.3">
      <c r="D161" s="82" t="s">
        <v>7</v>
      </c>
      <c r="E161" s="82" t="s">
        <v>26</v>
      </c>
      <c r="F161" s="82" t="s">
        <v>51</v>
      </c>
      <c r="G161" s="89">
        <v>0</v>
      </c>
      <c r="H161" s="82">
        <v>135</v>
      </c>
      <c r="I161" s="83">
        <f t="shared" si="2"/>
        <v>7.16</v>
      </c>
      <c r="J161" s="91">
        <f>Dataa[[#This Row],[Cost per unit]]*Dataa[[#This Row],[Units]]</f>
        <v>966.6</v>
      </c>
      <c r="K161" s="82">
        <f>SUM(Dataa[[#This Row],[Amount]]-Dataa[[#This Row],[Cost]])</f>
        <v>-966.6</v>
      </c>
    </row>
    <row r="162" spans="4:11" x14ac:dyDescent="0.3">
      <c r="D162" s="81" t="s">
        <v>39</v>
      </c>
      <c r="E162" s="81" t="s">
        <v>49</v>
      </c>
      <c r="F162" s="81" t="s">
        <v>48</v>
      </c>
      <c r="G162" s="89">
        <v>8862</v>
      </c>
      <c r="H162" s="81">
        <v>189</v>
      </c>
      <c r="I162" s="83">
        <f t="shared" si="2"/>
        <v>4.97</v>
      </c>
      <c r="J162" s="91">
        <f>Dataa[[#This Row],[Cost per unit]]*Dataa[[#This Row],[Units]]</f>
        <v>939.32999999999993</v>
      </c>
      <c r="K162" s="82">
        <f>SUM(Dataa[[#This Row],[Amount]]-Dataa[[#This Row],[Cost]])</f>
        <v>7922.67</v>
      </c>
    </row>
    <row r="163" spans="4:11" x14ac:dyDescent="0.3">
      <c r="D163" s="82" t="s">
        <v>25</v>
      </c>
      <c r="E163" s="82" t="s">
        <v>8</v>
      </c>
      <c r="F163" s="82" t="s">
        <v>53</v>
      </c>
      <c r="G163" s="89">
        <v>3556</v>
      </c>
      <c r="H163" s="82">
        <v>459</v>
      </c>
      <c r="I163" s="83">
        <f t="shared" si="2"/>
        <v>10.38</v>
      </c>
      <c r="J163" s="91">
        <f>Dataa[[#This Row],[Cost per unit]]*Dataa[[#This Row],[Units]]</f>
        <v>4764.42</v>
      </c>
      <c r="K163" s="82">
        <f>SUM(Dataa[[#This Row],[Amount]]-Dataa[[#This Row],[Cost]])</f>
        <v>-1208.42</v>
      </c>
    </row>
    <row r="164" spans="4:11" x14ac:dyDescent="0.3">
      <c r="D164" s="81" t="s">
        <v>42</v>
      </c>
      <c r="E164" s="81" t="s">
        <v>49</v>
      </c>
      <c r="F164" s="81" t="s">
        <v>24</v>
      </c>
      <c r="G164" s="89">
        <v>7280</v>
      </c>
      <c r="H164" s="81">
        <v>201</v>
      </c>
      <c r="I164" s="83">
        <f t="shared" si="2"/>
        <v>11.73</v>
      </c>
      <c r="J164" s="91">
        <f>Dataa[[#This Row],[Cost per unit]]*Dataa[[#This Row],[Units]]</f>
        <v>2357.73</v>
      </c>
      <c r="K164" s="82">
        <f>SUM(Dataa[[#This Row],[Amount]]-Dataa[[#This Row],[Cost]])</f>
        <v>4922.2700000000004</v>
      </c>
    </row>
    <row r="165" spans="4:11" x14ac:dyDescent="0.3">
      <c r="D165" s="82" t="s">
        <v>25</v>
      </c>
      <c r="E165" s="82" t="s">
        <v>49</v>
      </c>
      <c r="F165" s="82" t="s">
        <v>9</v>
      </c>
      <c r="G165" s="89">
        <v>3402</v>
      </c>
      <c r="H165" s="82">
        <v>366</v>
      </c>
      <c r="I165" s="83">
        <f t="shared" si="2"/>
        <v>14.49</v>
      </c>
      <c r="J165" s="91">
        <f>Dataa[[#This Row],[Cost per unit]]*Dataa[[#This Row],[Units]]</f>
        <v>5303.34</v>
      </c>
      <c r="K165" s="82">
        <f>SUM(Dataa[[#This Row],[Amount]]-Dataa[[#This Row],[Cost]])</f>
        <v>-1901.3400000000001</v>
      </c>
    </row>
    <row r="166" spans="4:11" x14ac:dyDescent="0.3">
      <c r="D166" s="81" t="s">
        <v>46</v>
      </c>
      <c r="E166" s="81" t="s">
        <v>8</v>
      </c>
      <c r="F166" s="81" t="s">
        <v>51</v>
      </c>
      <c r="G166" s="89">
        <v>4592</v>
      </c>
      <c r="H166" s="81">
        <v>324</v>
      </c>
      <c r="I166" s="83">
        <f t="shared" si="2"/>
        <v>7.16</v>
      </c>
      <c r="J166" s="91">
        <f>Dataa[[#This Row],[Cost per unit]]*Dataa[[#This Row],[Units]]</f>
        <v>2319.84</v>
      </c>
      <c r="K166" s="82">
        <f>SUM(Dataa[[#This Row],[Amount]]-Dataa[[#This Row],[Cost]])</f>
        <v>2272.16</v>
      </c>
    </row>
    <row r="167" spans="4:11" x14ac:dyDescent="0.3">
      <c r="D167" s="82" t="s">
        <v>17</v>
      </c>
      <c r="E167" s="82" t="s">
        <v>13</v>
      </c>
      <c r="F167" s="82" t="s">
        <v>24</v>
      </c>
      <c r="G167" s="89">
        <v>7833</v>
      </c>
      <c r="H167" s="82">
        <v>243</v>
      </c>
      <c r="I167" s="83">
        <f t="shared" si="2"/>
        <v>11.73</v>
      </c>
      <c r="J167" s="91">
        <f>Dataa[[#This Row],[Cost per unit]]*Dataa[[#This Row],[Units]]</f>
        <v>2850.3900000000003</v>
      </c>
      <c r="K167" s="82">
        <f>SUM(Dataa[[#This Row],[Amount]]-Dataa[[#This Row],[Cost]])</f>
        <v>4982.6099999999997</v>
      </c>
    </row>
    <row r="168" spans="4:11" x14ac:dyDescent="0.3">
      <c r="D168" s="81" t="s">
        <v>45</v>
      </c>
      <c r="E168" s="81" t="s">
        <v>26</v>
      </c>
      <c r="F168" s="81" t="s">
        <v>44</v>
      </c>
      <c r="G168" s="89">
        <v>7651</v>
      </c>
      <c r="H168" s="81">
        <v>213</v>
      </c>
      <c r="I168" s="83">
        <f t="shared" si="2"/>
        <v>9</v>
      </c>
      <c r="J168" s="91">
        <f>Dataa[[#This Row],[Cost per unit]]*Dataa[[#This Row],[Units]]</f>
        <v>1917</v>
      </c>
      <c r="K168" s="82">
        <f>SUM(Dataa[[#This Row],[Amount]]-Dataa[[#This Row],[Cost]])</f>
        <v>5734</v>
      </c>
    </row>
    <row r="169" spans="4:11" x14ac:dyDescent="0.3">
      <c r="D169" s="82" t="s">
        <v>7</v>
      </c>
      <c r="E169" s="82" t="s">
        <v>13</v>
      </c>
      <c r="F169" s="82" t="s">
        <v>9</v>
      </c>
      <c r="G169" s="89">
        <v>2275</v>
      </c>
      <c r="H169" s="82">
        <v>447</v>
      </c>
      <c r="I169" s="83">
        <f t="shared" si="2"/>
        <v>14.49</v>
      </c>
      <c r="J169" s="91">
        <f>Dataa[[#This Row],[Cost per unit]]*Dataa[[#This Row],[Units]]</f>
        <v>6477.03</v>
      </c>
      <c r="K169" s="82">
        <f>SUM(Dataa[[#This Row],[Amount]]-Dataa[[#This Row],[Cost]])</f>
        <v>-4202.03</v>
      </c>
    </row>
    <row r="170" spans="4:11" x14ac:dyDescent="0.3">
      <c r="D170" s="81" t="s">
        <v>7</v>
      </c>
      <c r="E170" s="81" t="s">
        <v>33</v>
      </c>
      <c r="F170" s="81" t="s">
        <v>11</v>
      </c>
      <c r="G170" s="89">
        <v>5670</v>
      </c>
      <c r="H170" s="81">
        <v>297</v>
      </c>
      <c r="I170" s="83">
        <f t="shared" si="2"/>
        <v>9.33</v>
      </c>
      <c r="J170" s="91">
        <f>Dataa[[#This Row],[Cost per unit]]*Dataa[[#This Row],[Units]]</f>
        <v>2771.01</v>
      </c>
      <c r="K170" s="82">
        <f>SUM(Dataa[[#This Row],[Amount]]-Dataa[[#This Row],[Cost]])</f>
        <v>2898.99</v>
      </c>
    </row>
    <row r="171" spans="4:11" x14ac:dyDescent="0.3">
      <c r="D171" s="82" t="s">
        <v>39</v>
      </c>
      <c r="E171" s="82" t="s">
        <v>13</v>
      </c>
      <c r="F171" s="82" t="s">
        <v>29</v>
      </c>
      <c r="G171" s="89">
        <v>2135</v>
      </c>
      <c r="H171" s="82">
        <v>27</v>
      </c>
      <c r="I171" s="83">
        <f t="shared" si="2"/>
        <v>8.7899999999999991</v>
      </c>
      <c r="J171" s="91">
        <f>Dataa[[#This Row],[Cost per unit]]*Dataa[[#This Row],[Units]]</f>
        <v>237.32999999999998</v>
      </c>
      <c r="K171" s="82">
        <f>SUM(Dataa[[#This Row],[Amount]]-Dataa[[#This Row],[Cost]])</f>
        <v>1897.67</v>
      </c>
    </row>
    <row r="172" spans="4:11" x14ac:dyDescent="0.3">
      <c r="D172" s="81" t="s">
        <v>7</v>
      </c>
      <c r="E172" s="81" t="s">
        <v>49</v>
      </c>
      <c r="F172" s="81" t="s">
        <v>47</v>
      </c>
      <c r="G172" s="89">
        <v>2779</v>
      </c>
      <c r="H172" s="81">
        <v>75</v>
      </c>
      <c r="I172" s="83">
        <f t="shared" si="2"/>
        <v>6.49</v>
      </c>
      <c r="J172" s="91">
        <f>Dataa[[#This Row],[Cost per unit]]*Dataa[[#This Row],[Units]]</f>
        <v>486.75</v>
      </c>
      <c r="K172" s="82">
        <f>SUM(Dataa[[#This Row],[Amount]]-Dataa[[#This Row],[Cost]])</f>
        <v>2292.25</v>
      </c>
    </row>
    <row r="173" spans="4:11" x14ac:dyDescent="0.3">
      <c r="D173" s="82" t="s">
        <v>54</v>
      </c>
      <c r="E173" s="82" t="s">
        <v>26</v>
      </c>
      <c r="F173" s="82" t="s">
        <v>30</v>
      </c>
      <c r="G173" s="89">
        <v>12950</v>
      </c>
      <c r="H173" s="82">
        <v>30</v>
      </c>
      <c r="I173" s="83">
        <f t="shared" si="2"/>
        <v>12.37</v>
      </c>
      <c r="J173" s="91">
        <f>Dataa[[#This Row],[Cost per unit]]*Dataa[[#This Row],[Units]]</f>
        <v>371.09999999999997</v>
      </c>
      <c r="K173" s="82">
        <f>SUM(Dataa[[#This Row],[Amount]]-Dataa[[#This Row],[Cost]])</f>
        <v>12578.9</v>
      </c>
    </row>
    <row r="174" spans="4:11" x14ac:dyDescent="0.3">
      <c r="D174" s="81" t="s">
        <v>39</v>
      </c>
      <c r="E174" s="81" t="s">
        <v>21</v>
      </c>
      <c r="F174" s="81" t="s">
        <v>22</v>
      </c>
      <c r="G174" s="89">
        <v>2646</v>
      </c>
      <c r="H174" s="81">
        <v>177</v>
      </c>
      <c r="I174" s="83">
        <f t="shared" si="2"/>
        <v>6.47</v>
      </c>
      <c r="J174" s="91">
        <f>Dataa[[#This Row],[Cost per unit]]*Dataa[[#This Row],[Units]]</f>
        <v>1145.19</v>
      </c>
      <c r="K174" s="82">
        <f>SUM(Dataa[[#This Row],[Amount]]-Dataa[[#This Row],[Cost]])</f>
        <v>1500.81</v>
      </c>
    </row>
    <row r="175" spans="4:11" x14ac:dyDescent="0.3">
      <c r="D175" s="82" t="s">
        <v>7</v>
      </c>
      <c r="E175" s="82" t="s">
        <v>49</v>
      </c>
      <c r="F175" s="82" t="s">
        <v>30</v>
      </c>
      <c r="G175" s="89">
        <v>3794</v>
      </c>
      <c r="H175" s="82">
        <v>159</v>
      </c>
      <c r="I175" s="83">
        <f t="shared" si="2"/>
        <v>12.37</v>
      </c>
      <c r="J175" s="91">
        <f>Dataa[[#This Row],[Cost per unit]]*Dataa[[#This Row],[Units]]</f>
        <v>1966.83</v>
      </c>
      <c r="K175" s="82">
        <f>SUM(Dataa[[#This Row],[Amount]]-Dataa[[#This Row],[Cost]])</f>
        <v>1827.17</v>
      </c>
    </row>
    <row r="176" spans="4:11" x14ac:dyDescent="0.3">
      <c r="D176" s="81" t="s">
        <v>46</v>
      </c>
      <c r="E176" s="81" t="s">
        <v>13</v>
      </c>
      <c r="F176" s="81" t="s">
        <v>30</v>
      </c>
      <c r="G176" s="89">
        <v>819</v>
      </c>
      <c r="H176" s="81">
        <v>306</v>
      </c>
      <c r="I176" s="83">
        <f t="shared" si="2"/>
        <v>12.37</v>
      </c>
      <c r="J176" s="91">
        <f>Dataa[[#This Row],[Cost per unit]]*Dataa[[#This Row],[Units]]</f>
        <v>3785.22</v>
      </c>
      <c r="K176" s="82">
        <f>SUM(Dataa[[#This Row],[Amount]]-Dataa[[#This Row],[Cost]])</f>
        <v>-2966.22</v>
      </c>
    </row>
    <row r="177" spans="4:11" x14ac:dyDescent="0.3">
      <c r="D177" s="82" t="s">
        <v>46</v>
      </c>
      <c r="E177" s="82" t="s">
        <v>49</v>
      </c>
      <c r="F177" s="82" t="s">
        <v>41</v>
      </c>
      <c r="G177" s="89">
        <v>2583</v>
      </c>
      <c r="H177" s="82">
        <v>18</v>
      </c>
      <c r="I177" s="83">
        <f t="shared" si="2"/>
        <v>10.62</v>
      </c>
      <c r="J177" s="91">
        <f>Dataa[[#This Row],[Cost per unit]]*Dataa[[#This Row],[Units]]</f>
        <v>191.16</v>
      </c>
      <c r="K177" s="82">
        <f>SUM(Dataa[[#This Row],[Amount]]-Dataa[[#This Row],[Cost]])</f>
        <v>2391.84</v>
      </c>
    </row>
    <row r="178" spans="4:11" x14ac:dyDescent="0.3">
      <c r="D178" s="81" t="s">
        <v>39</v>
      </c>
      <c r="E178" s="81" t="s">
        <v>13</v>
      </c>
      <c r="F178" s="81" t="s">
        <v>38</v>
      </c>
      <c r="G178" s="89">
        <v>4585</v>
      </c>
      <c r="H178" s="81">
        <v>240</v>
      </c>
      <c r="I178" s="83">
        <f t="shared" si="2"/>
        <v>7.64</v>
      </c>
      <c r="J178" s="91">
        <f>Dataa[[#This Row],[Cost per unit]]*Dataa[[#This Row],[Units]]</f>
        <v>1833.6</v>
      </c>
      <c r="K178" s="82">
        <f>SUM(Dataa[[#This Row],[Amount]]-Dataa[[#This Row],[Cost]])</f>
        <v>2751.4</v>
      </c>
    </row>
    <row r="179" spans="4:11" x14ac:dyDescent="0.3">
      <c r="D179" s="82" t="s">
        <v>42</v>
      </c>
      <c r="E179" s="82" t="s">
        <v>49</v>
      </c>
      <c r="F179" s="82" t="s">
        <v>30</v>
      </c>
      <c r="G179" s="89">
        <v>1652</v>
      </c>
      <c r="H179" s="82">
        <v>93</v>
      </c>
      <c r="I179" s="83">
        <f t="shared" si="2"/>
        <v>12.37</v>
      </c>
      <c r="J179" s="91">
        <f>Dataa[[#This Row],[Cost per unit]]*Dataa[[#This Row],[Units]]</f>
        <v>1150.4099999999999</v>
      </c>
      <c r="K179" s="82">
        <f>SUM(Dataa[[#This Row],[Amount]]-Dataa[[#This Row],[Cost]])</f>
        <v>501.59000000000015</v>
      </c>
    </row>
    <row r="180" spans="4:11" x14ac:dyDescent="0.3">
      <c r="D180" s="81" t="s">
        <v>54</v>
      </c>
      <c r="E180" s="81" t="s">
        <v>49</v>
      </c>
      <c r="F180" s="81" t="s">
        <v>50</v>
      </c>
      <c r="G180" s="89">
        <v>4991</v>
      </c>
      <c r="H180" s="81">
        <v>9</v>
      </c>
      <c r="I180" s="83">
        <f t="shared" si="2"/>
        <v>5.6</v>
      </c>
      <c r="J180" s="91">
        <f>Dataa[[#This Row],[Cost per unit]]*Dataa[[#This Row],[Units]]</f>
        <v>50.4</v>
      </c>
      <c r="K180" s="82">
        <f>SUM(Dataa[[#This Row],[Amount]]-Dataa[[#This Row],[Cost]])</f>
        <v>4940.6000000000004</v>
      </c>
    </row>
    <row r="181" spans="4:11" x14ac:dyDescent="0.3">
      <c r="D181" s="82" t="s">
        <v>12</v>
      </c>
      <c r="E181" s="82" t="s">
        <v>49</v>
      </c>
      <c r="F181" s="82" t="s">
        <v>29</v>
      </c>
      <c r="G181" s="89">
        <v>2009</v>
      </c>
      <c r="H181" s="82">
        <v>219</v>
      </c>
      <c r="I181" s="83">
        <f t="shared" si="2"/>
        <v>8.7899999999999991</v>
      </c>
      <c r="J181" s="91">
        <f>Dataa[[#This Row],[Cost per unit]]*Dataa[[#This Row],[Units]]</f>
        <v>1925.0099999999998</v>
      </c>
      <c r="K181" s="82">
        <f>SUM(Dataa[[#This Row],[Amount]]-Dataa[[#This Row],[Cost]])</f>
        <v>83.990000000000236</v>
      </c>
    </row>
    <row r="182" spans="4:11" x14ac:dyDescent="0.3">
      <c r="D182" s="81" t="s">
        <v>45</v>
      </c>
      <c r="E182" s="81" t="s">
        <v>26</v>
      </c>
      <c r="F182" s="81" t="s">
        <v>36</v>
      </c>
      <c r="G182" s="89">
        <v>1568</v>
      </c>
      <c r="H182" s="81">
        <v>141</v>
      </c>
      <c r="I182" s="83">
        <f t="shared" si="2"/>
        <v>9.77</v>
      </c>
      <c r="J182" s="91">
        <f>Dataa[[#This Row],[Cost per unit]]*Dataa[[#This Row],[Units]]</f>
        <v>1377.57</v>
      </c>
      <c r="K182" s="82">
        <f>SUM(Dataa[[#This Row],[Amount]]-Dataa[[#This Row],[Cost]])</f>
        <v>190.43000000000006</v>
      </c>
    </row>
    <row r="183" spans="4:11" x14ac:dyDescent="0.3">
      <c r="D183" s="82" t="s">
        <v>20</v>
      </c>
      <c r="E183" s="82" t="s">
        <v>8</v>
      </c>
      <c r="F183" s="82" t="s">
        <v>41</v>
      </c>
      <c r="G183" s="89">
        <v>3388</v>
      </c>
      <c r="H183" s="82">
        <v>123</v>
      </c>
      <c r="I183" s="83">
        <f t="shared" si="2"/>
        <v>10.62</v>
      </c>
      <c r="J183" s="91">
        <f>Dataa[[#This Row],[Cost per unit]]*Dataa[[#This Row],[Units]]</f>
        <v>1306.26</v>
      </c>
      <c r="K183" s="82">
        <f>SUM(Dataa[[#This Row],[Amount]]-Dataa[[#This Row],[Cost]])</f>
        <v>2081.7399999999998</v>
      </c>
    </row>
    <row r="184" spans="4:11" x14ac:dyDescent="0.3">
      <c r="D184" s="81" t="s">
        <v>7</v>
      </c>
      <c r="E184" s="81" t="s">
        <v>33</v>
      </c>
      <c r="F184" s="81" t="s">
        <v>48</v>
      </c>
      <c r="G184" s="89">
        <v>623</v>
      </c>
      <c r="H184" s="81">
        <v>51</v>
      </c>
      <c r="I184" s="83">
        <f t="shared" si="2"/>
        <v>4.97</v>
      </c>
      <c r="J184" s="91">
        <f>Dataa[[#This Row],[Cost per unit]]*Dataa[[#This Row],[Units]]</f>
        <v>253.47</v>
      </c>
      <c r="K184" s="82">
        <f>SUM(Dataa[[#This Row],[Amount]]-Dataa[[#This Row],[Cost]])</f>
        <v>369.53</v>
      </c>
    </row>
    <row r="185" spans="4:11" x14ac:dyDescent="0.3">
      <c r="D185" s="82" t="s">
        <v>25</v>
      </c>
      <c r="E185" s="82" t="s">
        <v>21</v>
      </c>
      <c r="F185" s="82" t="s">
        <v>18</v>
      </c>
      <c r="G185" s="89">
        <v>10073</v>
      </c>
      <c r="H185" s="82">
        <v>120</v>
      </c>
      <c r="I185" s="83">
        <f t="shared" si="2"/>
        <v>11.88</v>
      </c>
      <c r="J185" s="91">
        <f>Dataa[[#This Row],[Cost per unit]]*Dataa[[#This Row],[Units]]</f>
        <v>1425.6000000000001</v>
      </c>
      <c r="K185" s="82">
        <f>SUM(Dataa[[#This Row],[Amount]]-Dataa[[#This Row],[Cost]])</f>
        <v>8647.4</v>
      </c>
    </row>
    <row r="186" spans="4:11" x14ac:dyDescent="0.3">
      <c r="D186" s="81" t="s">
        <v>12</v>
      </c>
      <c r="E186" s="81" t="s">
        <v>26</v>
      </c>
      <c r="F186" s="81" t="s">
        <v>50</v>
      </c>
      <c r="G186" s="89">
        <v>1561</v>
      </c>
      <c r="H186" s="81">
        <v>27</v>
      </c>
      <c r="I186" s="83">
        <f t="shared" si="2"/>
        <v>5.6</v>
      </c>
      <c r="J186" s="91">
        <f>Dataa[[#This Row],[Cost per unit]]*Dataa[[#This Row],[Units]]</f>
        <v>151.19999999999999</v>
      </c>
      <c r="K186" s="82">
        <f>SUM(Dataa[[#This Row],[Amount]]-Dataa[[#This Row],[Cost]])</f>
        <v>1409.8</v>
      </c>
    </row>
    <row r="187" spans="4:11" x14ac:dyDescent="0.3">
      <c r="D187" s="82" t="s">
        <v>17</v>
      </c>
      <c r="E187" s="82" t="s">
        <v>21</v>
      </c>
      <c r="F187" s="82" t="s">
        <v>52</v>
      </c>
      <c r="G187" s="89">
        <v>11522</v>
      </c>
      <c r="H187" s="82">
        <v>204</v>
      </c>
      <c r="I187" s="83">
        <f t="shared" si="2"/>
        <v>16.73</v>
      </c>
      <c r="J187" s="91">
        <f>Dataa[[#This Row],[Cost per unit]]*Dataa[[#This Row],[Units]]</f>
        <v>3412.92</v>
      </c>
      <c r="K187" s="82">
        <f>SUM(Dataa[[#This Row],[Amount]]-Dataa[[#This Row],[Cost]])</f>
        <v>8109.08</v>
      </c>
    </row>
    <row r="188" spans="4:11" x14ac:dyDescent="0.3">
      <c r="D188" s="81" t="s">
        <v>25</v>
      </c>
      <c r="E188" s="81" t="s">
        <v>33</v>
      </c>
      <c r="F188" s="81" t="s">
        <v>11</v>
      </c>
      <c r="G188" s="89">
        <v>2317</v>
      </c>
      <c r="H188" s="81">
        <v>123</v>
      </c>
      <c r="I188" s="83">
        <f t="shared" si="2"/>
        <v>9.33</v>
      </c>
      <c r="J188" s="91">
        <f>Dataa[[#This Row],[Cost per unit]]*Dataa[[#This Row],[Units]]</f>
        <v>1147.5899999999999</v>
      </c>
      <c r="K188" s="82">
        <f>SUM(Dataa[[#This Row],[Amount]]-Dataa[[#This Row],[Cost]])</f>
        <v>1169.4100000000001</v>
      </c>
    </row>
    <row r="189" spans="4:11" x14ac:dyDescent="0.3">
      <c r="D189" s="82" t="s">
        <v>54</v>
      </c>
      <c r="E189" s="82" t="s">
        <v>8</v>
      </c>
      <c r="F189" s="82" t="s">
        <v>53</v>
      </c>
      <c r="G189" s="89">
        <v>3059</v>
      </c>
      <c r="H189" s="82">
        <v>27</v>
      </c>
      <c r="I189" s="83">
        <f t="shared" si="2"/>
        <v>10.38</v>
      </c>
      <c r="J189" s="91">
        <f>Dataa[[#This Row],[Cost per unit]]*Dataa[[#This Row],[Units]]</f>
        <v>280.26000000000005</v>
      </c>
      <c r="K189" s="82">
        <f>SUM(Dataa[[#This Row],[Amount]]-Dataa[[#This Row],[Cost]])</f>
        <v>2778.74</v>
      </c>
    </row>
    <row r="190" spans="4:11" x14ac:dyDescent="0.3">
      <c r="D190" s="81" t="s">
        <v>20</v>
      </c>
      <c r="E190" s="81" t="s">
        <v>8</v>
      </c>
      <c r="F190" s="81" t="s">
        <v>50</v>
      </c>
      <c r="G190" s="89">
        <v>2324</v>
      </c>
      <c r="H190" s="81">
        <v>177</v>
      </c>
      <c r="I190" s="83">
        <f t="shared" si="2"/>
        <v>5.6</v>
      </c>
      <c r="J190" s="91">
        <f>Dataa[[#This Row],[Cost per unit]]*Dataa[[#This Row],[Units]]</f>
        <v>991.19999999999993</v>
      </c>
      <c r="K190" s="82">
        <f>SUM(Dataa[[#This Row],[Amount]]-Dataa[[#This Row],[Cost]])</f>
        <v>1332.8000000000002</v>
      </c>
    </row>
    <row r="191" spans="4:11" x14ac:dyDescent="0.3">
      <c r="D191" s="82" t="s">
        <v>46</v>
      </c>
      <c r="E191" s="82" t="s">
        <v>26</v>
      </c>
      <c r="F191" s="82" t="s">
        <v>50</v>
      </c>
      <c r="G191" s="89">
        <v>4956</v>
      </c>
      <c r="H191" s="82">
        <v>171</v>
      </c>
      <c r="I191" s="83">
        <f t="shared" si="2"/>
        <v>5.6</v>
      </c>
      <c r="J191" s="91">
        <f>Dataa[[#This Row],[Cost per unit]]*Dataa[[#This Row],[Units]]</f>
        <v>957.59999999999991</v>
      </c>
      <c r="K191" s="82">
        <f>SUM(Dataa[[#This Row],[Amount]]-Dataa[[#This Row],[Cost]])</f>
        <v>3998.4</v>
      </c>
    </row>
    <row r="192" spans="4:11" x14ac:dyDescent="0.3">
      <c r="D192" s="81" t="s">
        <v>54</v>
      </c>
      <c r="E192" s="81" t="s">
        <v>49</v>
      </c>
      <c r="F192" s="81" t="s">
        <v>38</v>
      </c>
      <c r="G192" s="89">
        <v>5355</v>
      </c>
      <c r="H192" s="81">
        <v>204</v>
      </c>
      <c r="I192" s="83">
        <f t="shared" si="2"/>
        <v>7.64</v>
      </c>
      <c r="J192" s="91">
        <f>Dataa[[#This Row],[Cost per unit]]*Dataa[[#This Row],[Units]]</f>
        <v>1558.56</v>
      </c>
      <c r="K192" s="82">
        <f>SUM(Dataa[[#This Row],[Amount]]-Dataa[[#This Row],[Cost]])</f>
        <v>3796.44</v>
      </c>
    </row>
    <row r="193" spans="4:11" x14ac:dyDescent="0.3">
      <c r="D193" s="82" t="s">
        <v>46</v>
      </c>
      <c r="E193" s="82" t="s">
        <v>49</v>
      </c>
      <c r="F193" s="82" t="s">
        <v>16</v>
      </c>
      <c r="G193" s="89">
        <v>7259</v>
      </c>
      <c r="H193" s="82">
        <v>276</v>
      </c>
      <c r="I193" s="83">
        <f t="shared" si="2"/>
        <v>11.7</v>
      </c>
      <c r="J193" s="91">
        <f>Dataa[[#This Row],[Cost per unit]]*Dataa[[#This Row],[Units]]</f>
        <v>3229.2</v>
      </c>
      <c r="K193" s="82">
        <f>SUM(Dataa[[#This Row],[Amount]]-Dataa[[#This Row],[Cost]])</f>
        <v>4029.8</v>
      </c>
    </row>
    <row r="194" spans="4:11" x14ac:dyDescent="0.3">
      <c r="D194" s="81" t="s">
        <v>12</v>
      </c>
      <c r="E194" s="81" t="s">
        <v>8</v>
      </c>
      <c r="F194" s="81" t="s">
        <v>50</v>
      </c>
      <c r="G194" s="89">
        <v>6279</v>
      </c>
      <c r="H194" s="81">
        <v>45</v>
      </c>
      <c r="I194" s="83">
        <f t="shared" si="2"/>
        <v>5.6</v>
      </c>
      <c r="J194" s="91">
        <f>Dataa[[#This Row],[Cost per unit]]*Dataa[[#This Row],[Units]]</f>
        <v>251.99999999999997</v>
      </c>
      <c r="K194" s="82">
        <f>SUM(Dataa[[#This Row],[Amount]]-Dataa[[#This Row],[Cost]])</f>
        <v>6027</v>
      </c>
    </row>
    <row r="195" spans="4:11" x14ac:dyDescent="0.3">
      <c r="D195" s="82" t="s">
        <v>7</v>
      </c>
      <c r="E195" s="82" t="s">
        <v>33</v>
      </c>
      <c r="F195" s="82" t="s">
        <v>51</v>
      </c>
      <c r="G195" s="89">
        <v>2541</v>
      </c>
      <c r="H195" s="82">
        <v>45</v>
      </c>
      <c r="I195" s="83">
        <f t="shared" si="2"/>
        <v>7.16</v>
      </c>
      <c r="J195" s="91">
        <f>Dataa[[#This Row],[Cost per unit]]*Dataa[[#This Row],[Units]]</f>
        <v>322.2</v>
      </c>
      <c r="K195" s="82">
        <f>SUM(Dataa[[#This Row],[Amount]]-Dataa[[#This Row],[Cost]])</f>
        <v>2218.8000000000002</v>
      </c>
    </row>
    <row r="196" spans="4:11" x14ac:dyDescent="0.3">
      <c r="D196" s="81" t="s">
        <v>25</v>
      </c>
      <c r="E196" s="81" t="s">
        <v>13</v>
      </c>
      <c r="F196" s="81" t="s">
        <v>52</v>
      </c>
      <c r="G196" s="89">
        <v>3864</v>
      </c>
      <c r="H196" s="81">
        <v>177</v>
      </c>
      <c r="I196" s="83">
        <f t="shared" si="2"/>
        <v>16.73</v>
      </c>
      <c r="J196" s="91">
        <f>Dataa[[#This Row],[Cost per unit]]*Dataa[[#This Row],[Units]]</f>
        <v>2961.21</v>
      </c>
      <c r="K196" s="82">
        <f>SUM(Dataa[[#This Row],[Amount]]-Dataa[[#This Row],[Cost]])</f>
        <v>902.79</v>
      </c>
    </row>
    <row r="197" spans="4:11" x14ac:dyDescent="0.3">
      <c r="D197" s="82" t="s">
        <v>42</v>
      </c>
      <c r="E197" s="82" t="s">
        <v>21</v>
      </c>
      <c r="F197" s="82" t="s">
        <v>11</v>
      </c>
      <c r="G197" s="89">
        <v>6146</v>
      </c>
      <c r="H197" s="82">
        <v>63</v>
      </c>
      <c r="I197" s="83">
        <f t="shared" si="2"/>
        <v>9.33</v>
      </c>
      <c r="J197" s="91">
        <f>Dataa[[#This Row],[Cost per unit]]*Dataa[[#This Row],[Units]]</f>
        <v>587.79</v>
      </c>
      <c r="K197" s="82">
        <f>SUM(Dataa[[#This Row],[Amount]]-Dataa[[#This Row],[Cost]])</f>
        <v>5558.21</v>
      </c>
    </row>
    <row r="198" spans="4:11" x14ac:dyDescent="0.3">
      <c r="D198" s="81" t="s">
        <v>17</v>
      </c>
      <c r="E198" s="81" t="s">
        <v>26</v>
      </c>
      <c r="F198" s="81" t="s">
        <v>22</v>
      </c>
      <c r="G198" s="89">
        <v>2639</v>
      </c>
      <c r="H198" s="81">
        <v>204</v>
      </c>
      <c r="I198" s="83">
        <f t="shared" si="2"/>
        <v>6.47</v>
      </c>
      <c r="J198" s="91">
        <f>Dataa[[#This Row],[Cost per unit]]*Dataa[[#This Row],[Units]]</f>
        <v>1319.8799999999999</v>
      </c>
      <c r="K198" s="82">
        <f>SUM(Dataa[[#This Row],[Amount]]-Dataa[[#This Row],[Cost]])</f>
        <v>1319.1200000000001</v>
      </c>
    </row>
    <row r="199" spans="4:11" x14ac:dyDescent="0.3">
      <c r="D199" s="82" t="s">
        <v>12</v>
      </c>
      <c r="E199" s="82" t="s">
        <v>8</v>
      </c>
      <c r="F199" s="82" t="s">
        <v>36</v>
      </c>
      <c r="G199" s="89">
        <v>1890</v>
      </c>
      <c r="H199" s="82">
        <v>195</v>
      </c>
      <c r="I199" s="83">
        <f t="shared" si="2"/>
        <v>9.77</v>
      </c>
      <c r="J199" s="91">
        <f>Dataa[[#This Row],[Cost per unit]]*Dataa[[#This Row],[Units]]</f>
        <v>1905.1499999999999</v>
      </c>
      <c r="K199" s="82">
        <f>SUM(Dataa[[#This Row],[Amount]]-Dataa[[#This Row],[Cost]])</f>
        <v>-15.149999999999864</v>
      </c>
    </row>
    <row r="200" spans="4:11" x14ac:dyDescent="0.3">
      <c r="D200" s="81" t="s">
        <v>39</v>
      </c>
      <c r="E200" s="81" t="s">
        <v>49</v>
      </c>
      <c r="F200" s="81" t="s">
        <v>16</v>
      </c>
      <c r="G200" s="89">
        <v>1932</v>
      </c>
      <c r="H200" s="81">
        <v>369</v>
      </c>
      <c r="I200" s="83">
        <f t="shared" ref="I200:I263" si="3">VLOOKUP(F200,$A$8:$B$30,2,0)</f>
        <v>11.7</v>
      </c>
      <c r="J200" s="91">
        <f>Dataa[[#This Row],[Cost per unit]]*Dataa[[#This Row],[Units]]</f>
        <v>4317.3</v>
      </c>
      <c r="K200" s="82">
        <f>SUM(Dataa[[#This Row],[Amount]]-Dataa[[#This Row],[Cost]])</f>
        <v>-2385.3000000000002</v>
      </c>
    </row>
    <row r="201" spans="4:11" x14ac:dyDescent="0.3">
      <c r="D201" s="82" t="s">
        <v>46</v>
      </c>
      <c r="E201" s="82" t="s">
        <v>49</v>
      </c>
      <c r="F201" s="82" t="s">
        <v>27</v>
      </c>
      <c r="G201" s="89">
        <v>6300</v>
      </c>
      <c r="H201" s="82">
        <v>42</v>
      </c>
      <c r="I201" s="83">
        <f t="shared" si="3"/>
        <v>13.15</v>
      </c>
      <c r="J201" s="91">
        <f>Dataa[[#This Row],[Cost per unit]]*Dataa[[#This Row],[Units]]</f>
        <v>552.30000000000007</v>
      </c>
      <c r="K201" s="82">
        <f>SUM(Dataa[[#This Row],[Amount]]-Dataa[[#This Row],[Cost]])</f>
        <v>5747.7</v>
      </c>
    </row>
    <row r="202" spans="4:11" x14ac:dyDescent="0.3">
      <c r="D202" s="81" t="s">
        <v>25</v>
      </c>
      <c r="E202" s="81" t="s">
        <v>8</v>
      </c>
      <c r="F202" s="81" t="s">
        <v>9</v>
      </c>
      <c r="G202" s="89">
        <v>560</v>
      </c>
      <c r="H202" s="81">
        <v>81</v>
      </c>
      <c r="I202" s="83">
        <f t="shared" si="3"/>
        <v>14.49</v>
      </c>
      <c r="J202" s="91">
        <f>Dataa[[#This Row],[Cost per unit]]*Dataa[[#This Row],[Units]]</f>
        <v>1173.69</v>
      </c>
      <c r="K202" s="82">
        <f>SUM(Dataa[[#This Row],[Amount]]-Dataa[[#This Row],[Cost]])</f>
        <v>-613.69000000000005</v>
      </c>
    </row>
    <row r="203" spans="4:11" x14ac:dyDescent="0.3">
      <c r="D203" s="82" t="s">
        <v>17</v>
      </c>
      <c r="E203" s="82" t="s">
        <v>8</v>
      </c>
      <c r="F203" s="82" t="s">
        <v>50</v>
      </c>
      <c r="G203" s="89">
        <v>2856</v>
      </c>
      <c r="H203" s="82">
        <v>246</v>
      </c>
      <c r="I203" s="83">
        <f t="shared" si="3"/>
        <v>5.6</v>
      </c>
      <c r="J203" s="91">
        <f>Dataa[[#This Row],[Cost per unit]]*Dataa[[#This Row],[Units]]</f>
        <v>1377.6</v>
      </c>
      <c r="K203" s="82">
        <f>SUM(Dataa[[#This Row],[Amount]]-Dataa[[#This Row],[Cost]])</f>
        <v>1478.4</v>
      </c>
    </row>
    <row r="204" spans="4:11" x14ac:dyDescent="0.3">
      <c r="D204" s="81" t="s">
        <v>17</v>
      </c>
      <c r="E204" s="81" t="s">
        <v>49</v>
      </c>
      <c r="F204" s="81" t="s">
        <v>32</v>
      </c>
      <c r="G204" s="89">
        <v>707</v>
      </c>
      <c r="H204" s="81">
        <v>174</v>
      </c>
      <c r="I204" s="83">
        <f t="shared" si="3"/>
        <v>3.11</v>
      </c>
      <c r="J204" s="91">
        <f>Dataa[[#This Row],[Cost per unit]]*Dataa[[#This Row],[Units]]</f>
        <v>541.14</v>
      </c>
      <c r="K204" s="82">
        <f>SUM(Dataa[[#This Row],[Amount]]-Dataa[[#This Row],[Cost]])</f>
        <v>165.86</v>
      </c>
    </row>
    <row r="205" spans="4:11" x14ac:dyDescent="0.3">
      <c r="D205" s="82" t="s">
        <v>12</v>
      </c>
      <c r="E205" s="82" t="s">
        <v>13</v>
      </c>
      <c r="F205" s="82" t="s">
        <v>9</v>
      </c>
      <c r="G205" s="89">
        <v>3598</v>
      </c>
      <c r="H205" s="82">
        <v>81</v>
      </c>
      <c r="I205" s="83">
        <f t="shared" si="3"/>
        <v>14.49</v>
      </c>
      <c r="J205" s="91">
        <f>Dataa[[#This Row],[Cost per unit]]*Dataa[[#This Row],[Units]]</f>
        <v>1173.69</v>
      </c>
      <c r="K205" s="82">
        <f>SUM(Dataa[[#This Row],[Amount]]-Dataa[[#This Row],[Cost]])</f>
        <v>2424.31</v>
      </c>
    </row>
    <row r="206" spans="4:11" x14ac:dyDescent="0.3">
      <c r="D206" s="81" t="s">
        <v>7</v>
      </c>
      <c r="E206" s="81" t="s">
        <v>13</v>
      </c>
      <c r="F206" s="81" t="s">
        <v>36</v>
      </c>
      <c r="G206" s="89">
        <v>6853</v>
      </c>
      <c r="H206" s="81">
        <v>372</v>
      </c>
      <c r="I206" s="83">
        <f t="shared" si="3"/>
        <v>9.77</v>
      </c>
      <c r="J206" s="91">
        <f>Dataa[[#This Row],[Cost per unit]]*Dataa[[#This Row],[Units]]</f>
        <v>3634.44</v>
      </c>
      <c r="K206" s="82">
        <f>SUM(Dataa[[#This Row],[Amount]]-Dataa[[#This Row],[Cost]])</f>
        <v>3218.56</v>
      </c>
    </row>
    <row r="207" spans="4:11" x14ac:dyDescent="0.3">
      <c r="D207" s="82" t="s">
        <v>7</v>
      </c>
      <c r="E207" s="82" t="s">
        <v>13</v>
      </c>
      <c r="F207" s="82" t="s">
        <v>29</v>
      </c>
      <c r="G207" s="89">
        <v>4725</v>
      </c>
      <c r="H207" s="82">
        <v>174</v>
      </c>
      <c r="I207" s="83">
        <f t="shared" si="3"/>
        <v>8.7899999999999991</v>
      </c>
      <c r="J207" s="91">
        <f>Dataa[[#This Row],[Cost per unit]]*Dataa[[#This Row],[Units]]</f>
        <v>1529.4599999999998</v>
      </c>
      <c r="K207" s="82">
        <f>SUM(Dataa[[#This Row],[Amount]]-Dataa[[#This Row],[Cost]])</f>
        <v>3195.54</v>
      </c>
    </row>
    <row r="208" spans="4:11" x14ac:dyDescent="0.3">
      <c r="D208" s="81" t="s">
        <v>20</v>
      </c>
      <c r="E208" s="81" t="s">
        <v>21</v>
      </c>
      <c r="F208" s="81" t="s">
        <v>14</v>
      </c>
      <c r="G208" s="89">
        <v>10304</v>
      </c>
      <c r="H208" s="81">
        <v>84</v>
      </c>
      <c r="I208" s="83">
        <f t="shared" si="3"/>
        <v>8.65</v>
      </c>
      <c r="J208" s="91">
        <f>Dataa[[#This Row],[Cost per unit]]*Dataa[[#This Row],[Units]]</f>
        <v>726.6</v>
      </c>
      <c r="K208" s="82">
        <f>SUM(Dataa[[#This Row],[Amount]]-Dataa[[#This Row],[Cost]])</f>
        <v>9577.4</v>
      </c>
    </row>
    <row r="209" spans="4:11" x14ac:dyDescent="0.3">
      <c r="D209" s="82" t="s">
        <v>20</v>
      </c>
      <c r="E209" s="82" t="s">
        <v>49</v>
      </c>
      <c r="F209" s="82" t="s">
        <v>29</v>
      </c>
      <c r="G209" s="89">
        <v>1274</v>
      </c>
      <c r="H209" s="82">
        <v>225</v>
      </c>
      <c r="I209" s="83">
        <f t="shared" si="3"/>
        <v>8.7899999999999991</v>
      </c>
      <c r="J209" s="91">
        <f>Dataa[[#This Row],[Cost per unit]]*Dataa[[#This Row],[Units]]</f>
        <v>1977.7499999999998</v>
      </c>
      <c r="K209" s="82">
        <f>SUM(Dataa[[#This Row],[Amount]]-Dataa[[#This Row],[Cost]])</f>
        <v>-703.74999999999977</v>
      </c>
    </row>
    <row r="210" spans="4:11" x14ac:dyDescent="0.3">
      <c r="D210" s="81" t="s">
        <v>42</v>
      </c>
      <c r="E210" s="81" t="s">
        <v>21</v>
      </c>
      <c r="F210" s="81" t="s">
        <v>9</v>
      </c>
      <c r="G210" s="89">
        <v>1526</v>
      </c>
      <c r="H210" s="81">
        <v>105</v>
      </c>
      <c r="I210" s="83">
        <f t="shared" si="3"/>
        <v>14.49</v>
      </c>
      <c r="J210" s="91">
        <f>Dataa[[#This Row],[Cost per unit]]*Dataa[[#This Row],[Units]]</f>
        <v>1521.45</v>
      </c>
      <c r="K210" s="82">
        <f>SUM(Dataa[[#This Row],[Amount]]-Dataa[[#This Row],[Cost]])</f>
        <v>4.5499999999999545</v>
      </c>
    </row>
    <row r="211" spans="4:11" x14ac:dyDescent="0.3">
      <c r="D211" s="82" t="s">
        <v>7</v>
      </c>
      <c r="E211" s="82" t="s">
        <v>26</v>
      </c>
      <c r="F211" s="82" t="s">
        <v>53</v>
      </c>
      <c r="G211" s="89">
        <v>3101</v>
      </c>
      <c r="H211" s="82">
        <v>225</v>
      </c>
      <c r="I211" s="83">
        <f t="shared" si="3"/>
        <v>10.38</v>
      </c>
      <c r="J211" s="91">
        <f>Dataa[[#This Row],[Cost per unit]]*Dataa[[#This Row],[Units]]</f>
        <v>2335.5</v>
      </c>
      <c r="K211" s="82">
        <f>SUM(Dataa[[#This Row],[Amount]]-Dataa[[#This Row],[Cost]])</f>
        <v>765.5</v>
      </c>
    </row>
    <row r="212" spans="4:11" x14ac:dyDescent="0.3">
      <c r="D212" s="81" t="s">
        <v>45</v>
      </c>
      <c r="E212" s="81" t="s">
        <v>8</v>
      </c>
      <c r="F212" s="81" t="s">
        <v>16</v>
      </c>
      <c r="G212" s="89">
        <v>1057</v>
      </c>
      <c r="H212" s="81">
        <v>54</v>
      </c>
      <c r="I212" s="83">
        <f t="shared" si="3"/>
        <v>11.7</v>
      </c>
      <c r="J212" s="91">
        <f>Dataa[[#This Row],[Cost per unit]]*Dataa[[#This Row],[Units]]</f>
        <v>631.79999999999995</v>
      </c>
      <c r="K212" s="82">
        <f>SUM(Dataa[[#This Row],[Amount]]-Dataa[[#This Row],[Cost]])</f>
        <v>425.20000000000005</v>
      </c>
    </row>
    <row r="213" spans="4:11" x14ac:dyDescent="0.3">
      <c r="D213" s="82" t="s">
        <v>39</v>
      </c>
      <c r="E213" s="82" t="s">
        <v>8</v>
      </c>
      <c r="F213" s="82" t="s">
        <v>50</v>
      </c>
      <c r="G213" s="89">
        <v>5306</v>
      </c>
      <c r="H213" s="82">
        <v>0</v>
      </c>
      <c r="I213" s="83">
        <f t="shared" si="3"/>
        <v>5.6</v>
      </c>
      <c r="J213" s="91">
        <f>Dataa[[#This Row],[Cost per unit]]*Dataa[[#This Row],[Units]]</f>
        <v>0</v>
      </c>
      <c r="K213" s="82">
        <f>SUM(Dataa[[#This Row],[Amount]]-Dataa[[#This Row],[Cost]])</f>
        <v>5306</v>
      </c>
    </row>
    <row r="214" spans="4:11" x14ac:dyDescent="0.3">
      <c r="D214" s="81" t="s">
        <v>42</v>
      </c>
      <c r="E214" s="81" t="s">
        <v>26</v>
      </c>
      <c r="F214" s="81" t="s">
        <v>48</v>
      </c>
      <c r="G214" s="89">
        <v>4018</v>
      </c>
      <c r="H214" s="81">
        <v>171</v>
      </c>
      <c r="I214" s="83">
        <f t="shared" si="3"/>
        <v>4.97</v>
      </c>
      <c r="J214" s="91">
        <f>Dataa[[#This Row],[Cost per unit]]*Dataa[[#This Row],[Units]]</f>
        <v>849.87</v>
      </c>
      <c r="K214" s="82">
        <f>SUM(Dataa[[#This Row],[Amount]]-Dataa[[#This Row],[Cost]])</f>
        <v>3168.13</v>
      </c>
    </row>
    <row r="215" spans="4:11" x14ac:dyDescent="0.3">
      <c r="D215" s="82" t="s">
        <v>17</v>
      </c>
      <c r="E215" s="82" t="s">
        <v>49</v>
      </c>
      <c r="F215" s="82" t="s">
        <v>29</v>
      </c>
      <c r="G215" s="89">
        <v>938</v>
      </c>
      <c r="H215" s="82">
        <v>189</v>
      </c>
      <c r="I215" s="83">
        <f t="shared" si="3"/>
        <v>8.7899999999999991</v>
      </c>
      <c r="J215" s="91">
        <f>Dataa[[#This Row],[Cost per unit]]*Dataa[[#This Row],[Units]]</f>
        <v>1661.31</v>
      </c>
      <c r="K215" s="82">
        <f>SUM(Dataa[[#This Row],[Amount]]-Dataa[[#This Row],[Cost]])</f>
        <v>-723.31</v>
      </c>
    </row>
    <row r="216" spans="4:11" x14ac:dyDescent="0.3">
      <c r="D216" s="81" t="s">
        <v>39</v>
      </c>
      <c r="E216" s="81" t="s">
        <v>33</v>
      </c>
      <c r="F216" s="81" t="s">
        <v>22</v>
      </c>
      <c r="G216" s="89">
        <v>1778</v>
      </c>
      <c r="H216" s="81">
        <v>270</v>
      </c>
      <c r="I216" s="83">
        <f t="shared" si="3"/>
        <v>6.47</v>
      </c>
      <c r="J216" s="91">
        <f>Dataa[[#This Row],[Cost per unit]]*Dataa[[#This Row],[Units]]</f>
        <v>1746.8999999999999</v>
      </c>
      <c r="K216" s="82">
        <f>SUM(Dataa[[#This Row],[Amount]]-Dataa[[#This Row],[Cost]])</f>
        <v>31.100000000000136</v>
      </c>
    </row>
    <row r="217" spans="4:11" x14ac:dyDescent="0.3">
      <c r="D217" s="82" t="s">
        <v>25</v>
      </c>
      <c r="E217" s="82" t="s">
        <v>26</v>
      </c>
      <c r="F217" s="82" t="s">
        <v>9</v>
      </c>
      <c r="G217" s="89">
        <v>1638</v>
      </c>
      <c r="H217" s="82">
        <v>63</v>
      </c>
      <c r="I217" s="83">
        <f t="shared" si="3"/>
        <v>14.49</v>
      </c>
      <c r="J217" s="91">
        <f>Dataa[[#This Row],[Cost per unit]]*Dataa[[#This Row],[Units]]</f>
        <v>912.87</v>
      </c>
      <c r="K217" s="82">
        <f>SUM(Dataa[[#This Row],[Amount]]-Dataa[[#This Row],[Cost]])</f>
        <v>725.13</v>
      </c>
    </row>
    <row r="218" spans="4:11" x14ac:dyDescent="0.3">
      <c r="D218" s="81" t="s">
        <v>20</v>
      </c>
      <c r="E218" s="81" t="s">
        <v>33</v>
      </c>
      <c r="F218" s="81" t="s">
        <v>27</v>
      </c>
      <c r="G218" s="89">
        <v>154</v>
      </c>
      <c r="H218" s="81">
        <v>21</v>
      </c>
      <c r="I218" s="83">
        <f t="shared" si="3"/>
        <v>13.15</v>
      </c>
      <c r="J218" s="91">
        <f>Dataa[[#This Row],[Cost per unit]]*Dataa[[#This Row],[Units]]</f>
        <v>276.15000000000003</v>
      </c>
      <c r="K218" s="82">
        <f>SUM(Dataa[[#This Row],[Amount]]-Dataa[[#This Row],[Cost]])</f>
        <v>-122.15000000000003</v>
      </c>
    </row>
    <row r="219" spans="4:11" x14ac:dyDescent="0.3">
      <c r="D219" s="82" t="s">
        <v>39</v>
      </c>
      <c r="E219" s="82" t="s">
        <v>8</v>
      </c>
      <c r="F219" s="82" t="s">
        <v>36</v>
      </c>
      <c r="G219" s="89">
        <v>9835</v>
      </c>
      <c r="H219" s="82">
        <v>207</v>
      </c>
      <c r="I219" s="83">
        <f t="shared" si="3"/>
        <v>9.77</v>
      </c>
      <c r="J219" s="91">
        <f>Dataa[[#This Row],[Cost per unit]]*Dataa[[#This Row],[Units]]</f>
        <v>2022.3899999999999</v>
      </c>
      <c r="K219" s="82">
        <f>SUM(Dataa[[#This Row],[Amount]]-Dataa[[#This Row],[Cost]])</f>
        <v>7812.6100000000006</v>
      </c>
    </row>
    <row r="220" spans="4:11" x14ac:dyDescent="0.3">
      <c r="D220" s="81" t="s">
        <v>17</v>
      </c>
      <c r="E220" s="81" t="s">
        <v>8</v>
      </c>
      <c r="F220" s="81" t="s">
        <v>41</v>
      </c>
      <c r="G220" s="89">
        <v>7273</v>
      </c>
      <c r="H220" s="81">
        <v>96</v>
      </c>
      <c r="I220" s="83">
        <f t="shared" si="3"/>
        <v>10.62</v>
      </c>
      <c r="J220" s="91">
        <f>Dataa[[#This Row],[Cost per unit]]*Dataa[[#This Row],[Units]]</f>
        <v>1019.52</v>
      </c>
      <c r="K220" s="82">
        <f>SUM(Dataa[[#This Row],[Amount]]-Dataa[[#This Row],[Cost]])</f>
        <v>6253.48</v>
      </c>
    </row>
    <row r="221" spans="4:11" x14ac:dyDescent="0.3">
      <c r="D221" s="82" t="s">
        <v>42</v>
      </c>
      <c r="E221" s="82" t="s">
        <v>26</v>
      </c>
      <c r="F221" s="82" t="s">
        <v>36</v>
      </c>
      <c r="G221" s="89">
        <v>6909</v>
      </c>
      <c r="H221" s="82">
        <v>81</v>
      </c>
      <c r="I221" s="83">
        <f t="shared" si="3"/>
        <v>9.77</v>
      </c>
      <c r="J221" s="91">
        <f>Dataa[[#This Row],[Cost per unit]]*Dataa[[#This Row],[Units]]</f>
        <v>791.37</v>
      </c>
      <c r="K221" s="82">
        <f>SUM(Dataa[[#This Row],[Amount]]-Dataa[[#This Row],[Cost]])</f>
        <v>6117.63</v>
      </c>
    </row>
    <row r="222" spans="4:11" x14ac:dyDescent="0.3">
      <c r="D222" s="81" t="s">
        <v>17</v>
      </c>
      <c r="E222" s="81" t="s">
        <v>26</v>
      </c>
      <c r="F222" s="81" t="s">
        <v>48</v>
      </c>
      <c r="G222" s="89">
        <v>3920</v>
      </c>
      <c r="H222" s="81">
        <v>306</v>
      </c>
      <c r="I222" s="83">
        <f t="shared" si="3"/>
        <v>4.97</v>
      </c>
      <c r="J222" s="91">
        <f>Dataa[[#This Row],[Cost per unit]]*Dataa[[#This Row],[Units]]</f>
        <v>1520.82</v>
      </c>
      <c r="K222" s="82">
        <f>SUM(Dataa[[#This Row],[Amount]]-Dataa[[#This Row],[Cost]])</f>
        <v>2399.1800000000003</v>
      </c>
    </row>
    <row r="223" spans="4:11" x14ac:dyDescent="0.3">
      <c r="D223" s="82" t="s">
        <v>54</v>
      </c>
      <c r="E223" s="82" t="s">
        <v>26</v>
      </c>
      <c r="F223" s="82" t="s">
        <v>44</v>
      </c>
      <c r="G223" s="89">
        <v>4858</v>
      </c>
      <c r="H223" s="82">
        <v>279</v>
      </c>
      <c r="I223" s="83">
        <f t="shared" si="3"/>
        <v>9</v>
      </c>
      <c r="J223" s="91">
        <f>Dataa[[#This Row],[Cost per unit]]*Dataa[[#This Row],[Units]]</f>
        <v>2511</v>
      </c>
      <c r="K223" s="82">
        <f>SUM(Dataa[[#This Row],[Amount]]-Dataa[[#This Row],[Cost]])</f>
        <v>2347</v>
      </c>
    </row>
    <row r="224" spans="4:11" x14ac:dyDescent="0.3">
      <c r="D224" s="81" t="s">
        <v>45</v>
      </c>
      <c r="E224" s="81" t="s">
        <v>33</v>
      </c>
      <c r="F224" s="81" t="s">
        <v>18</v>
      </c>
      <c r="G224" s="89">
        <v>3549</v>
      </c>
      <c r="H224" s="81">
        <v>3</v>
      </c>
      <c r="I224" s="83">
        <f t="shared" si="3"/>
        <v>11.88</v>
      </c>
      <c r="J224" s="91">
        <f>Dataa[[#This Row],[Cost per unit]]*Dataa[[#This Row],[Units]]</f>
        <v>35.64</v>
      </c>
      <c r="K224" s="82">
        <f>SUM(Dataa[[#This Row],[Amount]]-Dataa[[#This Row],[Cost]])</f>
        <v>3513.36</v>
      </c>
    </row>
    <row r="225" spans="4:11" x14ac:dyDescent="0.3">
      <c r="D225" s="82" t="s">
        <v>39</v>
      </c>
      <c r="E225" s="82" t="s">
        <v>26</v>
      </c>
      <c r="F225" s="82" t="s">
        <v>52</v>
      </c>
      <c r="G225" s="89">
        <v>966</v>
      </c>
      <c r="H225" s="82">
        <v>198</v>
      </c>
      <c r="I225" s="83">
        <f t="shared" si="3"/>
        <v>16.73</v>
      </c>
      <c r="J225" s="91">
        <f>Dataa[[#This Row],[Cost per unit]]*Dataa[[#This Row],[Units]]</f>
        <v>3312.54</v>
      </c>
      <c r="K225" s="82">
        <f>SUM(Dataa[[#This Row],[Amount]]-Dataa[[#This Row],[Cost]])</f>
        <v>-2346.54</v>
      </c>
    </row>
    <row r="226" spans="4:11" x14ac:dyDescent="0.3">
      <c r="D226" s="81" t="s">
        <v>42</v>
      </c>
      <c r="E226" s="81" t="s">
        <v>26</v>
      </c>
      <c r="F226" s="81" t="s">
        <v>22</v>
      </c>
      <c r="G226" s="89">
        <v>385</v>
      </c>
      <c r="H226" s="81">
        <v>249</v>
      </c>
      <c r="I226" s="83">
        <f t="shared" si="3"/>
        <v>6.47</v>
      </c>
      <c r="J226" s="91">
        <f>Dataa[[#This Row],[Cost per unit]]*Dataa[[#This Row],[Units]]</f>
        <v>1611.03</v>
      </c>
      <c r="K226" s="82">
        <f>SUM(Dataa[[#This Row],[Amount]]-Dataa[[#This Row],[Cost]])</f>
        <v>-1226.03</v>
      </c>
    </row>
    <row r="227" spans="4:11" x14ac:dyDescent="0.3">
      <c r="D227" s="82" t="s">
        <v>25</v>
      </c>
      <c r="E227" s="82" t="s">
        <v>49</v>
      </c>
      <c r="F227" s="82" t="s">
        <v>29</v>
      </c>
      <c r="G227" s="89">
        <v>2219</v>
      </c>
      <c r="H227" s="82">
        <v>75</v>
      </c>
      <c r="I227" s="83">
        <f t="shared" si="3"/>
        <v>8.7899999999999991</v>
      </c>
      <c r="J227" s="91">
        <f>Dataa[[#This Row],[Cost per unit]]*Dataa[[#This Row],[Units]]</f>
        <v>659.24999999999989</v>
      </c>
      <c r="K227" s="82">
        <f>SUM(Dataa[[#This Row],[Amount]]-Dataa[[#This Row],[Cost]])</f>
        <v>1559.75</v>
      </c>
    </row>
    <row r="228" spans="4:11" x14ac:dyDescent="0.3">
      <c r="D228" s="81" t="s">
        <v>17</v>
      </c>
      <c r="E228" s="81" t="s">
        <v>21</v>
      </c>
      <c r="F228" s="81" t="s">
        <v>14</v>
      </c>
      <c r="G228" s="89">
        <v>2954</v>
      </c>
      <c r="H228" s="81">
        <v>189</v>
      </c>
      <c r="I228" s="83">
        <f t="shared" si="3"/>
        <v>8.65</v>
      </c>
      <c r="J228" s="91">
        <f>Dataa[[#This Row],[Cost per unit]]*Dataa[[#This Row],[Units]]</f>
        <v>1634.8500000000001</v>
      </c>
      <c r="K228" s="82">
        <f>SUM(Dataa[[#This Row],[Amount]]-Dataa[[#This Row],[Cost]])</f>
        <v>1319.1499999999999</v>
      </c>
    </row>
    <row r="229" spans="4:11" x14ac:dyDescent="0.3">
      <c r="D229" s="82" t="s">
        <v>39</v>
      </c>
      <c r="E229" s="82" t="s">
        <v>21</v>
      </c>
      <c r="F229" s="82" t="s">
        <v>14</v>
      </c>
      <c r="G229" s="89">
        <v>280</v>
      </c>
      <c r="H229" s="82">
        <v>87</v>
      </c>
      <c r="I229" s="83">
        <f t="shared" si="3"/>
        <v>8.65</v>
      </c>
      <c r="J229" s="91">
        <f>Dataa[[#This Row],[Cost per unit]]*Dataa[[#This Row],[Units]]</f>
        <v>752.55000000000007</v>
      </c>
      <c r="K229" s="82">
        <f>SUM(Dataa[[#This Row],[Amount]]-Dataa[[#This Row],[Cost]])</f>
        <v>-472.55000000000007</v>
      </c>
    </row>
    <row r="230" spans="4:11" x14ac:dyDescent="0.3">
      <c r="D230" s="81" t="s">
        <v>20</v>
      </c>
      <c r="E230" s="81" t="s">
        <v>21</v>
      </c>
      <c r="F230" s="81" t="s">
        <v>9</v>
      </c>
      <c r="G230" s="89">
        <v>6118</v>
      </c>
      <c r="H230" s="81">
        <v>174</v>
      </c>
      <c r="I230" s="83">
        <f t="shared" si="3"/>
        <v>14.49</v>
      </c>
      <c r="J230" s="91">
        <f>Dataa[[#This Row],[Cost per unit]]*Dataa[[#This Row],[Units]]</f>
        <v>2521.2600000000002</v>
      </c>
      <c r="K230" s="82">
        <f>SUM(Dataa[[#This Row],[Amount]]-Dataa[[#This Row],[Cost]])</f>
        <v>3596.74</v>
      </c>
    </row>
    <row r="231" spans="4:11" x14ac:dyDescent="0.3">
      <c r="D231" s="82" t="s">
        <v>45</v>
      </c>
      <c r="E231" s="82" t="s">
        <v>26</v>
      </c>
      <c r="F231" s="82" t="s">
        <v>24</v>
      </c>
      <c r="G231" s="89">
        <v>4802</v>
      </c>
      <c r="H231" s="82">
        <v>36</v>
      </c>
      <c r="I231" s="83">
        <f t="shared" si="3"/>
        <v>11.73</v>
      </c>
      <c r="J231" s="91">
        <f>Dataa[[#This Row],[Cost per unit]]*Dataa[[#This Row],[Units]]</f>
        <v>422.28000000000003</v>
      </c>
      <c r="K231" s="82">
        <f>SUM(Dataa[[#This Row],[Amount]]-Dataa[[#This Row],[Cost]])</f>
        <v>4379.72</v>
      </c>
    </row>
    <row r="232" spans="4:11" x14ac:dyDescent="0.3">
      <c r="D232" s="81" t="s">
        <v>17</v>
      </c>
      <c r="E232" s="81" t="s">
        <v>33</v>
      </c>
      <c r="F232" s="81" t="s">
        <v>48</v>
      </c>
      <c r="G232" s="89">
        <v>4137</v>
      </c>
      <c r="H232" s="81">
        <v>60</v>
      </c>
      <c r="I232" s="83">
        <f t="shared" si="3"/>
        <v>4.97</v>
      </c>
      <c r="J232" s="91">
        <f>Dataa[[#This Row],[Cost per unit]]*Dataa[[#This Row],[Units]]</f>
        <v>298.2</v>
      </c>
      <c r="K232" s="82">
        <f>SUM(Dataa[[#This Row],[Amount]]-Dataa[[#This Row],[Cost]])</f>
        <v>3838.8</v>
      </c>
    </row>
    <row r="233" spans="4:11" x14ac:dyDescent="0.3">
      <c r="D233" s="82" t="s">
        <v>46</v>
      </c>
      <c r="E233" s="82" t="s">
        <v>13</v>
      </c>
      <c r="F233" s="82" t="s">
        <v>47</v>
      </c>
      <c r="G233" s="89">
        <v>2023</v>
      </c>
      <c r="H233" s="82">
        <v>78</v>
      </c>
      <c r="I233" s="83">
        <f t="shared" si="3"/>
        <v>6.49</v>
      </c>
      <c r="J233" s="91">
        <f>Dataa[[#This Row],[Cost per unit]]*Dataa[[#This Row],[Units]]</f>
        <v>506.22</v>
      </c>
      <c r="K233" s="82">
        <f>SUM(Dataa[[#This Row],[Amount]]-Dataa[[#This Row],[Cost]])</f>
        <v>1516.78</v>
      </c>
    </row>
    <row r="234" spans="4:11" x14ac:dyDescent="0.3">
      <c r="D234" s="81" t="s">
        <v>17</v>
      </c>
      <c r="E234" s="81" t="s">
        <v>21</v>
      </c>
      <c r="F234" s="81" t="s">
        <v>9</v>
      </c>
      <c r="G234" s="89">
        <v>9051</v>
      </c>
      <c r="H234" s="81">
        <v>57</v>
      </c>
      <c r="I234" s="83">
        <f t="shared" si="3"/>
        <v>14.49</v>
      </c>
      <c r="J234" s="91">
        <f>Dataa[[#This Row],[Cost per unit]]*Dataa[[#This Row],[Units]]</f>
        <v>825.93000000000006</v>
      </c>
      <c r="K234" s="82">
        <f>SUM(Dataa[[#This Row],[Amount]]-Dataa[[#This Row],[Cost]])</f>
        <v>8225.07</v>
      </c>
    </row>
    <row r="235" spans="4:11" x14ac:dyDescent="0.3">
      <c r="D235" s="82" t="s">
        <v>17</v>
      </c>
      <c r="E235" s="82" t="s">
        <v>8</v>
      </c>
      <c r="F235" s="82" t="s">
        <v>53</v>
      </c>
      <c r="G235" s="89">
        <v>2919</v>
      </c>
      <c r="H235" s="82">
        <v>45</v>
      </c>
      <c r="I235" s="83">
        <f t="shared" si="3"/>
        <v>10.38</v>
      </c>
      <c r="J235" s="91">
        <f>Dataa[[#This Row],[Cost per unit]]*Dataa[[#This Row],[Units]]</f>
        <v>467.1</v>
      </c>
      <c r="K235" s="82">
        <f>SUM(Dataa[[#This Row],[Amount]]-Dataa[[#This Row],[Cost]])</f>
        <v>2451.9</v>
      </c>
    </row>
    <row r="236" spans="4:11" x14ac:dyDescent="0.3">
      <c r="D236" s="81" t="s">
        <v>20</v>
      </c>
      <c r="E236" s="81" t="s">
        <v>33</v>
      </c>
      <c r="F236" s="81" t="s">
        <v>36</v>
      </c>
      <c r="G236" s="89">
        <v>5915</v>
      </c>
      <c r="H236" s="81">
        <v>3</v>
      </c>
      <c r="I236" s="83">
        <f t="shared" si="3"/>
        <v>9.77</v>
      </c>
      <c r="J236" s="91">
        <f>Dataa[[#This Row],[Cost per unit]]*Dataa[[#This Row],[Units]]</f>
        <v>29.31</v>
      </c>
      <c r="K236" s="82">
        <f>SUM(Dataa[[#This Row],[Amount]]-Dataa[[#This Row],[Cost]])</f>
        <v>5885.69</v>
      </c>
    </row>
    <row r="237" spans="4:11" x14ac:dyDescent="0.3">
      <c r="D237" s="82" t="s">
        <v>54</v>
      </c>
      <c r="E237" s="82" t="s">
        <v>13</v>
      </c>
      <c r="F237" s="82" t="s">
        <v>24</v>
      </c>
      <c r="G237" s="89">
        <v>2562</v>
      </c>
      <c r="H237" s="82">
        <v>6</v>
      </c>
      <c r="I237" s="83">
        <f t="shared" si="3"/>
        <v>11.73</v>
      </c>
      <c r="J237" s="91">
        <f>Dataa[[#This Row],[Cost per unit]]*Dataa[[#This Row],[Units]]</f>
        <v>70.38</v>
      </c>
      <c r="K237" s="82">
        <f>SUM(Dataa[[#This Row],[Amount]]-Dataa[[#This Row],[Cost]])</f>
        <v>2491.62</v>
      </c>
    </row>
    <row r="238" spans="4:11" x14ac:dyDescent="0.3">
      <c r="D238" s="81" t="s">
        <v>42</v>
      </c>
      <c r="E238" s="81" t="s">
        <v>8</v>
      </c>
      <c r="F238" s="81" t="s">
        <v>27</v>
      </c>
      <c r="G238" s="89">
        <v>8813</v>
      </c>
      <c r="H238" s="81">
        <v>21</v>
      </c>
      <c r="I238" s="83">
        <f t="shared" si="3"/>
        <v>13.15</v>
      </c>
      <c r="J238" s="91">
        <f>Dataa[[#This Row],[Cost per unit]]*Dataa[[#This Row],[Units]]</f>
        <v>276.15000000000003</v>
      </c>
      <c r="K238" s="82">
        <f>SUM(Dataa[[#This Row],[Amount]]-Dataa[[#This Row],[Cost]])</f>
        <v>8536.85</v>
      </c>
    </row>
    <row r="239" spans="4:11" x14ac:dyDescent="0.3">
      <c r="D239" s="82" t="s">
        <v>42</v>
      </c>
      <c r="E239" s="82" t="s">
        <v>21</v>
      </c>
      <c r="F239" s="82" t="s">
        <v>22</v>
      </c>
      <c r="G239" s="89">
        <v>6111</v>
      </c>
      <c r="H239" s="82">
        <v>3</v>
      </c>
      <c r="I239" s="83">
        <f t="shared" si="3"/>
        <v>6.47</v>
      </c>
      <c r="J239" s="91">
        <f>Dataa[[#This Row],[Cost per unit]]*Dataa[[#This Row],[Units]]</f>
        <v>19.41</v>
      </c>
      <c r="K239" s="82">
        <f>SUM(Dataa[[#This Row],[Amount]]-Dataa[[#This Row],[Cost]])</f>
        <v>6091.59</v>
      </c>
    </row>
    <row r="240" spans="4:11" x14ac:dyDescent="0.3">
      <c r="D240" s="81" t="s">
        <v>12</v>
      </c>
      <c r="E240" s="81" t="s">
        <v>49</v>
      </c>
      <c r="F240" s="81" t="s">
        <v>34</v>
      </c>
      <c r="G240" s="89">
        <v>3507</v>
      </c>
      <c r="H240" s="81">
        <v>288</v>
      </c>
      <c r="I240" s="83">
        <f t="shared" si="3"/>
        <v>5.79</v>
      </c>
      <c r="J240" s="91">
        <f>Dataa[[#This Row],[Cost per unit]]*Dataa[[#This Row],[Units]]</f>
        <v>1667.52</v>
      </c>
      <c r="K240" s="82">
        <f>SUM(Dataa[[#This Row],[Amount]]-Dataa[[#This Row],[Cost]])</f>
        <v>1839.48</v>
      </c>
    </row>
    <row r="241" spans="4:11" x14ac:dyDescent="0.3">
      <c r="D241" s="82" t="s">
        <v>25</v>
      </c>
      <c r="E241" s="82" t="s">
        <v>21</v>
      </c>
      <c r="F241" s="82" t="s">
        <v>11</v>
      </c>
      <c r="G241" s="89">
        <v>4319</v>
      </c>
      <c r="H241" s="82">
        <v>30</v>
      </c>
      <c r="I241" s="83">
        <f t="shared" si="3"/>
        <v>9.33</v>
      </c>
      <c r="J241" s="91">
        <f>Dataa[[#This Row],[Cost per unit]]*Dataa[[#This Row],[Units]]</f>
        <v>279.89999999999998</v>
      </c>
      <c r="K241" s="82">
        <f>SUM(Dataa[[#This Row],[Amount]]-Dataa[[#This Row],[Cost]])</f>
        <v>4039.1</v>
      </c>
    </row>
    <row r="242" spans="4:11" x14ac:dyDescent="0.3">
      <c r="D242" s="81" t="s">
        <v>7</v>
      </c>
      <c r="E242" s="81" t="s">
        <v>33</v>
      </c>
      <c r="F242" s="81" t="s">
        <v>50</v>
      </c>
      <c r="G242" s="89">
        <v>609</v>
      </c>
      <c r="H242" s="81">
        <v>87</v>
      </c>
      <c r="I242" s="83">
        <f t="shared" si="3"/>
        <v>5.6</v>
      </c>
      <c r="J242" s="91">
        <f>Dataa[[#This Row],[Cost per unit]]*Dataa[[#This Row],[Units]]</f>
        <v>487.2</v>
      </c>
      <c r="K242" s="82">
        <f>SUM(Dataa[[#This Row],[Amount]]-Dataa[[#This Row],[Cost]])</f>
        <v>121.80000000000001</v>
      </c>
    </row>
    <row r="243" spans="4:11" x14ac:dyDescent="0.3">
      <c r="D243" s="82" t="s">
        <v>7</v>
      </c>
      <c r="E243" s="82" t="s">
        <v>26</v>
      </c>
      <c r="F243" s="82" t="s">
        <v>52</v>
      </c>
      <c r="G243" s="89">
        <v>6370</v>
      </c>
      <c r="H243" s="82">
        <v>30</v>
      </c>
      <c r="I243" s="83">
        <f t="shared" si="3"/>
        <v>16.73</v>
      </c>
      <c r="J243" s="91">
        <f>Dataa[[#This Row],[Cost per unit]]*Dataa[[#This Row],[Units]]</f>
        <v>501.90000000000003</v>
      </c>
      <c r="K243" s="82">
        <f>SUM(Dataa[[#This Row],[Amount]]-Dataa[[#This Row],[Cost]])</f>
        <v>5868.1</v>
      </c>
    </row>
    <row r="244" spans="4:11" x14ac:dyDescent="0.3">
      <c r="D244" s="81" t="s">
        <v>42</v>
      </c>
      <c r="E244" s="81" t="s">
        <v>33</v>
      </c>
      <c r="F244" s="81" t="s">
        <v>38</v>
      </c>
      <c r="G244" s="89">
        <v>5474</v>
      </c>
      <c r="H244" s="81">
        <v>168</v>
      </c>
      <c r="I244" s="83">
        <f t="shared" si="3"/>
        <v>7.64</v>
      </c>
      <c r="J244" s="91">
        <f>Dataa[[#This Row],[Cost per unit]]*Dataa[[#This Row],[Units]]</f>
        <v>1283.52</v>
      </c>
      <c r="K244" s="82">
        <f>SUM(Dataa[[#This Row],[Amount]]-Dataa[[#This Row],[Cost]])</f>
        <v>4190.4799999999996</v>
      </c>
    </row>
    <row r="245" spans="4:11" x14ac:dyDescent="0.3">
      <c r="D245" s="82" t="s">
        <v>7</v>
      </c>
      <c r="E245" s="82" t="s">
        <v>21</v>
      </c>
      <c r="F245" s="82" t="s">
        <v>52</v>
      </c>
      <c r="G245" s="89">
        <v>3164</v>
      </c>
      <c r="H245" s="82">
        <v>306</v>
      </c>
      <c r="I245" s="83">
        <f t="shared" si="3"/>
        <v>16.73</v>
      </c>
      <c r="J245" s="91">
        <f>Dataa[[#This Row],[Cost per unit]]*Dataa[[#This Row],[Units]]</f>
        <v>5119.38</v>
      </c>
      <c r="K245" s="82">
        <f>SUM(Dataa[[#This Row],[Amount]]-Dataa[[#This Row],[Cost]])</f>
        <v>-1955.38</v>
      </c>
    </row>
    <row r="246" spans="4:11" x14ac:dyDescent="0.3">
      <c r="D246" s="81" t="s">
        <v>25</v>
      </c>
      <c r="E246" s="81" t="s">
        <v>13</v>
      </c>
      <c r="F246" s="81" t="s">
        <v>18</v>
      </c>
      <c r="G246" s="89">
        <v>1302</v>
      </c>
      <c r="H246" s="81">
        <v>402</v>
      </c>
      <c r="I246" s="83">
        <f t="shared" si="3"/>
        <v>11.88</v>
      </c>
      <c r="J246" s="91">
        <f>Dataa[[#This Row],[Cost per unit]]*Dataa[[#This Row],[Units]]</f>
        <v>4775.76</v>
      </c>
      <c r="K246" s="82">
        <f>SUM(Dataa[[#This Row],[Amount]]-Dataa[[#This Row],[Cost]])</f>
        <v>-3473.76</v>
      </c>
    </row>
    <row r="247" spans="4:11" x14ac:dyDescent="0.3">
      <c r="D247" s="82" t="s">
        <v>46</v>
      </c>
      <c r="E247" s="82" t="s">
        <v>8</v>
      </c>
      <c r="F247" s="82" t="s">
        <v>53</v>
      </c>
      <c r="G247" s="89">
        <v>7308</v>
      </c>
      <c r="H247" s="82">
        <v>327</v>
      </c>
      <c r="I247" s="83">
        <f t="shared" si="3"/>
        <v>10.38</v>
      </c>
      <c r="J247" s="91">
        <f>Dataa[[#This Row],[Cost per unit]]*Dataa[[#This Row],[Units]]</f>
        <v>3394.26</v>
      </c>
      <c r="K247" s="82">
        <f>SUM(Dataa[[#This Row],[Amount]]-Dataa[[#This Row],[Cost]])</f>
        <v>3913.74</v>
      </c>
    </row>
    <row r="248" spans="4:11" x14ac:dyDescent="0.3">
      <c r="D248" s="81" t="s">
        <v>7</v>
      </c>
      <c r="E248" s="81" t="s">
        <v>8</v>
      </c>
      <c r="F248" s="81" t="s">
        <v>52</v>
      </c>
      <c r="G248" s="89">
        <v>6132</v>
      </c>
      <c r="H248" s="81">
        <v>93</v>
      </c>
      <c r="I248" s="83">
        <f t="shared" si="3"/>
        <v>16.73</v>
      </c>
      <c r="J248" s="91">
        <f>Dataa[[#This Row],[Cost per unit]]*Dataa[[#This Row],[Units]]</f>
        <v>1555.89</v>
      </c>
      <c r="K248" s="82">
        <f>SUM(Dataa[[#This Row],[Amount]]-Dataa[[#This Row],[Cost]])</f>
        <v>4576.1099999999997</v>
      </c>
    </row>
    <row r="249" spans="4:11" x14ac:dyDescent="0.3">
      <c r="D249" s="82" t="s">
        <v>54</v>
      </c>
      <c r="E249" s="82" t="s">
        <v>13</v>
      </c>
      <c r="F249" s="82" t="s">
        <v>16</v>
      </c>
      <c r="G249" s="89">
        <v>3472</v>
      </c>
      <c r="H249" s="82">
        <v>96</v>
      </c>
      <c r="I249" s="83">
        <f t="shared" si="3"/>
        <v>11.7</v>
      </c>
      <c r="J249" s="91">
        <f>Dataa[[#This Row],[Cost per unit]]*Dataa[[#This Row],[Units]]</f>
        <v>1123.1999999999998</v>
      </c>
      <c r="K249" s="82">
        <f>SUM(Dataa[[#This Row],[Amount]]-Dataa[[#This Row],[Cost]])</f>
        <v>2348.8000000000002</v>
      </c>
    </row>
    <row r="250" spans="4:11" x14ac:dyDescent="0.3">
      <c r="D250" s="81" t="s">
        <v>12</v>
      </c>
      <c r="E250" s="81" t="s">
        <v>26</v>
      </c>
      <c r="F250" s="81" t="s">
        <v>22</v>
      </c>
      <c r="G250" s="89">
        <v>9660</v>
      </c>
      <c r="H250" s="81">
        <v>27</v>
      </c>
      <c r="I250" s="83">
        <f t="shared" si="3"/>
        <v>6.47</v>
      </c>
      <c r="J250" s="91">
        <f>Dataa[[#This Row],[Cost per unit]]*Dataa[[#This Row],[Units]]</f>
        <v>174.69</v>
      </c>
      <c r="K250" s="82">
        <f>SUM(Dataa[[#This Row],[Amount]]-Dataa[[#This Row],[Cost]])</f>
        <v>9485.31</v>
      </c>
    </row>
    <row r="251" spans="4:11" x14ac:dyDescent="0.3">
      <c r="D251" s="82" t="s">
        <v>17</v>
      </c>
      <c r="E251" s="82" t="s">
        <v>33</v>
      </c>
      <c r="F251" s="82" t="s">
        <v>50</v>
      </c>
      <c r="G251" s="89">
        <v>2436</v>
      </c>
      <c r="H251" s="82">
        <v>99</v>
      </c>
      <c r="I251" s="83">
        <f t="shared" si="3"/>
        <v>5.6</v>
      </c>
      <c r="J251" s="91">
        <f>Dataa[[#This Row],[Cost per unit]]*Dataa[[#This Row],[Units]]</f>
        <v>554.4</v>
      </c>
      <c r="K251" s="82">
        <f>SUM(Dataa[[#This Row],[Amount]]-Dataa[[#This Row],[Cost]])</f>
        <v>1881.6</v>
      </c>
    </row>
    <row r="252" spans="4:11" x14ac:dyDescent="0.3">
      <c r="D252" s="81" t="s">
        <v>17</v>
      </c>
      <c r="E252" s="81" t="s">
        <v>33</v>
      </c>
      <c r="F252" s="81" t="s">
        <v>30</v>
      </c>
      <c r="G252" s="89">
        <v>9506</v>
      </c>
      <c r="H252" s="81">
        <v>87</v>
      </c>
      <c r="I252" s="83">
        <f t="shared" si="3"/>
        <v>12.37</v>
      </c>
      <c r="J252" s="91">
        <f>Dataa[[#This Row],[Cost per unit]]*Dataa[[#This Row],[Units]]</f>
        <v>1076.1899999999998</v>
      </c>
      <c r="K252" s="82">
        <f>SUM(Dataa[[#This Row],[Amount]]-Dataa[[#This Row],[Cost]])</f>
        <v>8429.81</v>
      </c>
    </row>
    <row r="253" spans="4:11" x14ac:dyDescent="0.3">
      <c r="D253" s="82" t="s">
        <v>54</v>
      </c>
      <c r="E253" s="82" t="s">
        <v>8</v>
      </c>
      <c r="F253" s="82" t="s">
        <v>44</v>
      </c>
      <c r="G253" s="89">
        <v>245</v>
      </c>
      <c r="H253" s="82">
        <v>288</v>
      </c>
      <c r="I253" s="83">
        <f t="shared" si="3"/>
        <v>9</v>
      </c>
      <c r="J253" s="91">
        <f>Dataa[[#This Row],[Cost per unit]]*Dataa[[#This Row],[Units]]</f>
        <v>2592</v>
      </c>
      <c r="K253" s="82">
        <f>SUM(Dataa[[#This Row],[Amount]]-Dataa[[#This Row],[Cost]])</f>
        <v>-2347</v>
      </c>
    </row>
    <row r="254" spans="4:11" x14ac:dyDescent="0.3">
      <c r="D254" s="81" t="s">
        <v>12</v>
      </c>
      <c r="E254" s="81" t="s">
        <v>13</v>
      </c>
      <c r="F254" s="81" t="s">
        <v>41</v>
      </c>
      <c r="G254" s="89">
        <v>2702</v>
      </c>
      <c r="H254" s="81">
        <v>363</v>
      </c>
      <c r="I254" s="83">
        <f t="shared" si="3"/>
        <v>10.62</v>
      </c>
      <c r="J254" s="91">
        <f>Dataa[[#This Row],[Cost per unit]]*Dataa[[#This Row],[Units]]</f>
        <v>3855.0599999999995</v>
      </c>
      <c r="K254" s="82">
        <f>SUM(Dataa[[#This Row],[Amount]]-Dataa[[#This Row],[Cost]])</f>
        <v>-1153.0599999999995</v>
      </c>
    </row>
    <row r="255" spans="4:11" x14ac:dyDescent="0.3">
      <c r="D255" s="82" t="s">
        <v>54</v>
      </c>
      <c r="E255" s="82" t="s">
        <v>49</v>
      </c>
      <c r="F255" s="82" t="s">
        <v>32</v>
      </c>
      <c r="G255" s="89">
        <v>700</v>
      </c>
      <c r="H255" s="82">
        <v>87</v>
      </c>
      <c r="I255" s="83">
        <f t="shared" si="3"/>
        <v>3.11</v>
      </c>
      <c r="J255" s="91">
        <f>Dataa[[#This Row],[Cost per unit]]*Dataa[[#This Row],[Units]]</f>
        <v>270.57</v>
      </c>
      <c r="K255" s="82">
        <f>SUM(Dataa[[#This Row],[Amount]]-Dataa[[#This Row],[Cost]])</f>
        <v>429.43</v>
      </c>
    </row>
    <row r="256" spans="4:11" x14ac:dyDescent="0.3">
      <c r="D256" s="81" t="s">
        <v>25</v>
      </c>
      <c r="E256" s="81" t="s">
        <v>49</v>
      </c>
      <c r="F256" s="81" t="s">
        <v>32</v>
      </c>
      <c r="G256" s="89">
        <v>3759</v>
      </c>
      <c r="H256" s="81">
        <v>150</v>
      </c>
      <c r="I256" s="83">
        <f t="shared" si="3"/>
        <v>3.11</v>
      </c>
      <c r="J256" s="91">
        <f>Dataa[[#This Row],[Cost per unit]]*Dataa[[#This Row],[Units]]</f>
        <v>466.5</v>
      </c>
      <c r="K256" s="82">
        <f>SUM(Dataa[[#This Row],[Amount]]-Dataa[[#This Row],[Cost]])</f>
        <v>3292.5</v>
      </c>
    </row>
    <row r="257" spans="4:11" x14ac:dyDescent="0.3">
      <c r="D257" s="82" t="s">
        <v>45</v>
      </c>
      <c r="E257" s="82" t="s">
        <v>13</v>
      </c>
      <c r="F257" s="82" t="s">
        <v>32</v>
      </c>
      <c r="G257" s="89">
        <v>1589</v>
      </c>
      <c r="H257" s="82">
        <v>303</v>
      </c>
      <c r="I257" s="83">
        <f t="shared" si="3"/>
        <v>3.11</v>
      </c>
      <c r="J257" s="91">
        <f>Dataa[[#This Row],[Cost per unit]]*Dataa[[#This Row],[Units]]</f>
        <v>942.32999999999993</v>
      </c>
      <c r="K257" s="82">
        <f>SUM(Dataa[[#This Row],[Amount]]-Dataa[[#This Row],[Cost]])</f>
        <v>646.67000000000007</v>
      </c>
    </row>
    <row r="258" spans="4:11" x14ac:dyDescent="0.3">
      <c r="D258" s="81" t="s">
        <v>39</v>
      </c>
      <c r="E258" s="81" t="s">
        <v>13</v>
      </c>
      <c r="F258" s="81" t="s">
        <v>53</v>
      </c>
      <c r="G258" s="89">
        <v>5194</v>
      </c>
      <c r="H258" s="81">
        <v>288</v>
      </c>
      <c r="I258" s="83">
        <f t="shared" si="3"/>
        <v>10.38</v>
      </c>
      <c r="J258" s="91">
        <f>Dataa[[#This Row],[Cost per unit]]*Dataa[[#This Row],[Units]]</f>
        <v>2989.44</v>
      </c>
      <c r="K258" s="82">
        <f>SUM(Dataa[[#This Row],[Amount]]-Dataa[[#This Row],[Cost]])</f>
        <v>2204.56</v>
      </c>
    </row>
    <row r="259" spans="4:11" x14ac:dyDescent="0.3">
      <c r="D259" s="82" t="s">
        <v>54</v>
      </c>
      <c r="E259" s="82" t="s">
        <v>21</v>
      </c>
      <c r="F259" s="82" t="s">
        <v>11</v>
      </c>
      <c r="G259" s="89">
        <v>945</v>
      </c>
      <c r="H259" s="82">
        <v>75</v>
      </c>
      <c r="I259" s="83">
        <f t="shared" si="3"/>
        <v>9.33</v>
      </c>
      <c r="J259" s="91">
        <f>Dataa[[#This Row],[Cost per unit]]*Dataa[[#This Row],[Units]]</f>
        <v>699.75</v>
      </c>
      <c r="K259" s="82">
        <f>SUM(Dataa[[#This Row],[Amount]]-Dataa[[#This Row],[Cost]])</f>
        <v>245.25</v>
      </c>
    </row>
    <row r="260" spans="4:11" x14ac:dyDescent="0.3">
      <c r="D260" s="81" t="s">
        <v>7</v>
      </c>
      <c r="E260" s="81" t="s">
        <v>33</v>
      </c>
      <c r="F260" s="81" t="s">
        <v>34</v>
      </c>
      <c r="G260" s="89">
        <v>1988</v>
      </c>
      <c r="H260" s="81">
        <v>39</v>
      </c>
      <c r="I260" s="83">
        <f t="shared" si="3"/>
        <v>5.79</v>
      </c>
      <c r="J260" s="91">
        <f>Dataa[[#This Row],[Cost per unit]]*Dataa[[#This Row],[Units]]</f>
        <v>225.81</v>
      </c>
      <c r="K260" s="82">
        <f>SUM(Dataa[[#This Row],[Amount]]-Dataa[[#This Row],[Cost]])</f>
        <v>1762.19</v>
      </c>
    </row>
    <row r="261" spans="4:11" x14ac:dyDescent="0.3">
      <c r="D261" s="82" t="s">
        <v>25</v>
      </c>
      <c r="E261" s="82" t="s">
        <v>49</v>
      </c>
      <c r="F261" s="82" t="s">
        <v>14</v>
      </c>
      <c r="G261" s="89">
        <v>6734</v>
      </c>
      <c r="H261" s="82">
        <v>123</v>
      </c>
      <c r="I261" s="83">
        <f t="shared" si="3"/>
        <v>8.65</v>
      </c>
      <c r="J261" s="91">
        <f>Dataa[[#This Row],[Cost per unit]]*Dataa[[#This Row],[Units]]</f>
        <v>1063.95</v>
      </c>
      <c r="K261" s="82">
        <f>SUM(Dataa[[#This Row],[Amount]]-Dataa[[#This Row],[Cost]])</f>
        <v>5670.05</v>
      </c>
    </row>
    <row r="262" spans="4:11" x14ac:dyDescent="0.3">
      <c r="D262" s="81" t="s">
        <v>7</v>
      </c>
      <c r="E262" s="81" t="s">
        <v>21</v>
      </c>
      <c r="F262" s="81" t="s">
        <v>18</v>
      </c>
      <c r="G262" s="89">
        <v>217</v>
      </c>
      <c r="H262" s="81">
        <v>36</v>
      </c>
      <c r="I262" s="83">
        <f t="shared" si="3"/>
        <v>11.88</v>
      </c>
      <c r="J262" s="91">
        <f>Dataa[[#This Row],[Cost per unit]]*Dataa[[#This Row],[Units]]</f>
        <v>427.68</v>
      </c>
      <c r="K262" s="82">
        <f>SUM(Dataa[[#This Row],[Amount]]-Dataa[[#This Row],[Cost]])</f>
        <v>-210.68</v>
      </c>
    </row>
    <row r="263" spans="4:11" x14ac:dyDescent="0.3">
      <c r="D263" s="82" t="s">
        <v>42</v>
      </c>
      <c r="E263" s="82" t="s">
        <v>49</v>
      </c>
      <c r="F263" s="82" t="s">
        <v>36</v>
      </c>
      <c r="G263" s="89">
        <v>6279</v>
      </c>
      <c r="H263" s="82">
        <v>237</v>
      </c>
      <c r="I263" s="83">
        <f t="shared" si="3"/>
        <v>9.77</v>
      </c>
      <c r="J263" s="91">
        <f>Dataa[[#This Row],[Cost per unit]]*Dataa[[#This Row],[Units]]</f>
        <v>2315.4899999999998</v>
      </c>
      <c r="K263" s="82">
        <f>SUM(Dataa[[#This Row],[Amount]]-Dataa[[#This Row],[Cost]])</f>
        <v>3963.51</v>
      </c>
    </row>
    <row r="264" spans="4:11" x14ac:dyDescent="0.3">
      <c r="D264" s="81" t="s">
        <v>7</v>
      </c>
      <c r="E264" s="81" t="s">
        <v>21</v>
      </c>
      <c r="F264" s="81" t="s">
        <v>11</v>
      </c>
      <c r="G264" s="89">
        <v>4424</v>
      </c>
      <c r="H264" s="81">
        <v>201</v>
      </c>
      <c r="I264" s="83">
        <f t="shared" ref="I264:I307" si="4">VLOOKUP(F264,$A$8:$B$30,2,0)</f>
        <v>9.33</v>
      </c>
      <c r="J264" s="91">
        <f>Dataa[[#This Row],[Cost per unit]]*Dataa[[#This Row],[Units]]</f>
        <v>1875.33</v>
      </c>
      <c r="K264" s="82">
        <f>SUM(Dataa[[#This Row],[Amount]]-Dataa[[#This Row],[Cost]])</f>
        <v>2548.67</v>
      </c>
    </row>
    <row r="265" spans="4:11" x14ac:dyDescent="0.3">
      <c r="D265" s="82" t="s">
        <v>45</v>
      </c>
      <c r="E265" s="82" t="s">
        <v>21</v>
      </c>
      <c r="F265" s="82" t="s">
        <v>32</v>
      </c>
      <c r="G265" s="89">
        <v>189</v>
      </c>
      <c r="H265" s="82">
        <v>48</v>
      </c>
      <c r="I265" s="83">
        <f t="shared" si="4"/>
        <v>3.11</v>
      </c>
      <c r="J265" s="91">
        <f>Dataa[[#This Row],[Cost per unit]]*Dataa[[#This Row],[Units]]</f>
        <v>149.28</v>
      </c>
      <c r="K265" s="82">
        <f>SUM(Dataa[[#This Row],[Amount]]-Dataa[[#This Row],[Cost]])</f>
        <v>39.72</v>
      </c>
    </row>
    <row r="266" spans="4:11" x14ac:dyDescent="0.3">
      <c r="D266" s="81" t="s">
        <v>42</v>
      </c>
      <c r="E266" s="81" t="s">
        <v>13</v>
      </c>
      <c r="F266" s="81" t="s">
        <v>36</v>
      </c>
      <c r="G266" s="89">
        <v>490</v>
      </c>
      <c r="H266" s="81">
        <v>84</v>
      </c>
      <c r="I266" s="83">
        <f t="shared" si="4"/>
        <v>9.77</v>
      </c>
      <c r="J266" s="91">
        <f>Dataa[[#This Row],[Cost per unit]]*Dataa[[#This Row],[Units]]</f>
        <v>820.68</v>
      </c>
      <c r="K266" s="82">
        <f>SUM(Dataa[[#This Row],[Amount]]-Dataa[[#This Row],[Cost]])</f>
        <v>-330.67999999999995</v>
      </c>
    </row>
    <row r="267" spans="4:11" x14ac:dyDescent="0.3">
      <c r="D267" s="82" t="s">
        <v>12</v>
      </c>
      <c r="E267" s="82" t="s">
        <v>8</v>
      </c>
      <c r="F267" s="82" t="s">
        <v>44</v>
      </c>
      <c r="G267" s="89">
        <v>434</v>
      </c>
      <c r="H267" s="82">
        <v>87</v>
      </c>
      <c r="I267" s="83">
        <f t="shared" si="4"/>
        <v>9</v>
      </c>
      <c r="J267" s="91">
        <f>Dataa[[#This Row],[Cost per unit]]*Dataa[[#This Row],[Units]]</f>
        <v>783</v>
      </c>
      <c r="K267" s="82">
        <f>SUM(Dataa[[#This Row],[Amount]]-Dataa[[#This Row],[Cost]])</f>
        <v>-349</v>
      </c>
    </row>
    <row r="268" spans="4:11" x14ac:dyDescent="0.3">
      <c r="D268" s="81" t="s">
        <v>39</v>
      </c>
      <c r="E268" s="81" t="s">
        <v>33</v>
      </c>
      <c r="F268" s="81" t="s">
        <v>9</v>
      </c>
      <c r="G268" s="89">
        <v>10129</v>
      </c>
      <c r="H268" s="81">
        <v>312</v>
      </c>
      <c r="I268" s="83">
        <f t="shared" si="4"/>
        <v>14.49</v>
      </c>
      <c r="J268" s="91">
        <f>Dataa[[#This Row],[Cost per unit]]*Dataa[[#This Row],[Units]]</f>
        <v>4520.88</v>
      </c>
      <c r="K268" s="82">
        <f>SUM(Dataa[[#This Row],[Amount]]-Dataa[[#This Row],[Cost]])</f>
        <v>5608.12</v>
      </c>
    </row>
    <row r="269" spans="4:11" x14ac:dyDescent="0.3">
      <c r="D269" s="82" t="s">
        <v>46</v>
      </c>
      <c r="E269" s="82" t="s">
        <v>26</v>
      </c>
      <c r="F269" s="82" t="s">
        <v>53</v>
      </c>
      <c r="G269" s="89">
        <v>1652</v>
      </c>
      <c r="H269" s="82">
        <v>102</v>
      </c>
      <c r="I269" s="83">
        <f t="shared" si="4"/>
        <v>10.38</v>
      </c>
      <c r="J269" s="91">
        <f>Dataa[[#This Row],[Cost per unit]]*Dataa[[#This Row],[Units]]</f>
        <v>1058.76</v>
      </c>
      <c r="K269" s="82">
        <f>SUM(Dataa[[#This Row],[Amount]]-Dataa[[#This Row],[Cost]])</f>
        <v>593.24</v>
      </c>
    </row>
    <row r="270" spans="4:11" x14ac:dyDescent="0.3">
      <c r="D270" s="81" t="s">
        <v>12</v>
      </c>
      <c r="E270" s="81" t="s">
        <v>33</v>
      </c>
      <c r="F270" s="81" t="s">
        <v>44</v>
      </c>
      <c r="G270" s="89">
        <v>6433</v>
      </c>
      <c r="H270" s="81">
        <v>78</v>
      </c>
      <c r="I270" s="83">
        <f t="shared" si="4"/>
        <v>9</v>
      </c>
      <c r="J270" s="91">
        <f>Dataa[[#This Row],[Cost per unit]]*Dataa[[#This Row],[Units]]</f>
        <v>702</v>
      </c>
      <c r="K270" s="82">
        <f>SUM(Dataa[[#This Row],[Amount]]-Dataa[[#This Row],[Cost]])</f>
        <v>5731</v>
      </c>
    </row>
    <row r="271" spans="4:11" x14ac:dyDescent="0.3">
      <c r="D271" s="82" t="s">
        <v>46</v>
      </c>
      <c r="E271" s="82" t="s">
        <v>49</v>
      </c>
      <c r="F271" s="82" t="s">
        <v>47</v>
      </c>
      <c r="G271" s="89">
        <v>2212</v>
      </c>
      <c r="H271" s="82">
        <v>117</v>
      </c>
      <c r="I271" s="83">
        <f t="shared" si="4"/>
        <v>6.49</v>
      </c>
      <c r="J271" s="91">
        <f>Dataa[[#This Row],[Cost per unit]]*Dataa[[#This Row],[Units]]</f>
        <v>759.33</v>
      </c>
      <c r="K271" s="82">
        <f>SUM(Dataa[[#This Row],[Amount]]-Dataa[[#This Row],[Cost]])</f>
        <v>1452.67</v>
      </c>
    </row>
    <row r="272" spans="4:11" x14ac:dyDescent="0.3">
      <c r="D272" s="81" t="s">
        <v>20</v>
      </c>
      <c r="E272" s="81" t="s">
        <v>13</v>
      </c>
      <c r="F272" s="81" t="s">
        <v>38</v>
      </c>
      <c r="G272" s="89">
        <v>609</v>
      </c>
      <c r="H272" s="81">
        <v>99</v>
      </c>
      <c r="I272" s="83">
        <f t="shared" si="4"/>
        <v>7.64</v>
      </c>
      <c r="J272" s="91">
        <f>Dataa[[#This Row],[Cost per unit]]*Dataa[[#This Row],[Units]]</f>
        <v>756.36</v>
      </c>
      <c r="K272" s="82">
        <f>SUM(Dataa[[#This Row],[Amount]]-Dataa[[#This Row],[Cost]])</f>
        <v>-147.36000000000001</v>
      </c>
    </row>
    <row r="273" spans="4:11" x14ac:dyDescent="0.3">
      <c r="D273" s="82" t="s">
        <v>7</v>
      </c>
      <c r="E273" s="82" t="s">
        <v>13</v>
      </c>
      <c r="F273" s="82" t="s">
        <v>48</v>
      </c>
      <c r="G273" s="89">
        <v>1638</v>
      </c>
      <c r="H273" s="82">
        <v>48</v>
      </c>
      <c r="I273" s="83">
        <f t="shared" si="4"/>
        <v>4.97</v>
      </c>
      <c r="J273" s="91">
        <f>Dataa[[#This Row],[Cost per unit]]*Dataa[[#This Row],[Units]]</f>
        <v>238.56</v>
      </c>
      <c r="K273" s="82">
        <f>SUM(Dataa[[#This Row],[Amount]]-Dataa[[#This Row],[Cost]])</f>
        <v>1399.44</v>
      </c>
    </row>
    <row r="274" spans="4:11" x14ac:dyDescent="0.3">
      <c r="D274" s="81" t="s">
        <v>39</v>
      </c>
      <c r="E274" s="81" t="s">
        <v>49</v>
      </c>
      <c r="F274" s="81" t="s">
        <v>24</v>
      </c>
      <c r="G274" s="89">
        <v>3829</v>
      </c>
      <c r="H274" s="81">
        <v>24</v>
      </c>
      <c r="I274" s="83">
        <f t="shared" si="4"/>
        <v>11.73</v>
      </c>
      <c r="J274" s="91">
        <f>Dataa[[#This Row],[Cost per unit]]*Dataa[[#This Row],[Units]]</f>
        <v>281.52</v>
      </c>
      <c r="K274" s="82">
        <f>SUM(Dataa[[#This Row],[Amount]]-Dataa[[#This Row],[Cost]])</f>
        <v>3547.48</v>
      </c>
    </row>
    <row r="275" spans="4:11" x14ac:dyDescent="0.3">
      <c r="D275" s="82" t="s">
        <v>7</v>
      </c>
      <c r="E275" s="82" t="s">
        <v>26</v>
      </c>
      <c r="F275" s="82" t="s">
        <v>24</v>
      </c>
      <c r="G275" s="89">
        <v>5775</v>
      </c>
      <c r="H275" s="82">
        <v>42</v>
      </c>
      <c r="I275" s="83">
        <f t="shared" si="4"/>
        <v>11.73</v>
      </c>
      <c r="J275" s="91">
        <f>Dataa[[#This Row],[Cost per unit]]*Dataa[[#This Row],[Units]]</f>
        <v>492.66</v>
      </c>
      <c r="K275" s="82">
        <f>SUM(Dataa[[#This Row],[Amount]]-Dataa[[#This Row],[Cost]])</f>
        <v>5282.34</v>
      </c>
    </row>
    <row r="276" spans="4:11" x14ac:dyDescent="0.3">
      <c r="D276" s="81" t="s">
        <v>25</v>
      </c>
      <c r="E276" s="81" t="s">
        <v>13</v>
      </c>
      <c r="F276" s="81" t="s">
        <v>41</v>
      </c>
      <c r="G276" s="89">
        <v>1071</v>
      </c>
      <c r="H276" s="81">
        <v>270</v>
      </c>
      <c r="I276" s="83">
        <f t="shared" si="4"/>
        <v>10.62</v>
      </c>
      <c r="J276" s="91">
        <f>Dataa[[#This Row],[Cost per unit]]*Dataa[[#This Row],[Units]]</f>
        <v>2867.3999999999996</v>
      </c>
      <c r="K276" s="82">
        <f>SUM(Dataa[[#This Row],[Amount]]-Dataa[[#This Row],[Cost]])</f>
        <v>-1796.3999999999996</v>
      </c>
    </row>
    <row r="277" spans="4:11" x14ac:dyDescent="0.3">
      <c r="D277" s="82" t="s">
        <v>12</v>
      </c>
      <c r="E277" s="82" t="s">
        <v>21</v>
      </c>
      <c r="F277" s="82" t="s">
        <v>47</v>
      </c>
      <c r="G277" s="89">
        <v>5019</v>
      </c>
      <c r="H277" s="82">
        <v>150</v>
      </c>
      <c r="I277" s="83">
        <f t="shared" si="4"/>
        <v>6.49</v>
      </c>
      <c r="J277" s="91">
        <f>Dataa[[#This Row],[Cost per unit]]*Dataa[[#This Row],[Units]]</f>
        <v>973.5</v>
      </c>
      <c r="K277" s="82">
        <f>SUM(Dataa[[#This Row],[Amount]]-Dataa[[#This Row],[Cost]])</f>
        <v>4045.5</v>
      </c>
    </row>
    <row r="278" spans="4:11" x14ac:dyDescent="0.3">
      <c r="D278" s="81" t="s">
        <v>45</v>
      </c>
      <c r="E278" s="81" t="s">
        <v>8</v>
      </c>
      <c r="F278" s="81" t="s">
        <v>24</v>
      </c>
      <c r="G278" s="89">
        <v>2863</v>
      </c>
      <c r="H278" s="81">
        <v>42</v>
      </c>
      <c r="I278" s="83">
        <f t="shared" si="4"/>
        <v>11.73</v>
      </c>
      <c r="J278" s="91">
        <f>Dataa[[#This Row],[Cost per unit]]*Dataa[[#This Row],[Units]]</f>
        <v>492.66</v>
      </c>
      <c r="K278" s="82">
        <f>SUM(Dataa[[#This Row],[Amount]]-Dataa[[#This Row],[Cost]])</f>
        <v>2370.34</v>
      </c>
    </row>
    <row r="279" spans="4:11" x14ac:dyDescent="0.3">
      <c r="D279" s="82" t="s">
        <v>7</v>
      </c>
      <c r="E279" s="82" t="s">
        <v>13</v>
      </c>
      <c r="F279" s="82" t="s">
        <v>51</v>
      </c>
      <c r="G279" s="89">
        <v>1617</v>
      </c>
      <c r="H279" s="82">
        <v>126</v>
      </c>
      <c r="I279" s="83">
        <f t="shared" si="4"/>
        <v>7.16</v>
      </c>
      <c r="J279" s="91">
        <f>Dataa[[#This Row],[Cost per unit]]*Dataa[[#This Row],[Units]]</f>
        <v>902.16</v>
      </c>
      <c r="K279" s="82">
        <f>SUM(Dataa[[#This Row],[Amount]]-Dataa[[#This Row],[Cost]])</f>
        <v>714.84</v>
      </c>
    </row>
    <row r="280" spans="4:11" x14ac:dyDescent="0.3">
      <c r="D280" s="81" t="s">
        <v>25</v>
      </c>
      <c r="E280" s="81" t="s">
        <v>8</v>
      </c>
      <c r="F280" s="81" t="s">
        <v>50</v>
      </c>
      <c r="G280" s="89">
        <v>6818</v>
      </c>
      <c r="H280" s="81">
        <v>6</v>
      </c>
      <c r="I280" s="83">
        <f t="shared" si="4"/>
        <v>5.6</v>
      </c>
      <c r="J280" s="91">
        <f>Dataa[[#This Row],[Cost per unit]]*Dataa[[#This Row],[Units]]</f>
        <v>33.599999999999994</v>
      </c>
      <c r="K280" s="82">
        <f>SUM(Dataa[[#This Row],[Amount]]-Dataa[[#This Row],[Cost]])</f>
        <v>6784.4</v>
      </c>
    </row>
    <row r="281" spans="4:11" x14ac:dyDescent="0.3">
      <c r="D281" s="82" t="s">
        <v>46</v>
      </c>
      <c r="E281" s="82" t="s">
        <v>13</v>
      </c>
      <c r="F281" s="82" t="s">
        <v>24</v>
      </c>
      <c r="G281" s="89">
        <v>6657</v>
      </c>
      <c r="H281" s="82">
        <v>276</v>
      </c>
      <c r="I281" s="83">
        <f t="shared" si="4"/>
        <v>11.73</v>
      </c>
      <c r="J281" s="91">
        <f>Dataa[[#This Row],[Cost per unit]]*Dataa[[#This Row],[Units]]</f>
        <v>3237.48</v>
      </c>
      <c r="K281" s="82">
        <f>SUM(Dataa[[#This Row],[Amount]]-Dataa[[#This Row],[Cost]])</f>
        <v>3419.52</v>
      </c>
    </row>
    <row r="282" spans="4:11" x14ac:dyDescent="0.3">
      <c r="D282" s="81" t="s">
        <v>46</v>
      </c>
      <c r="E282" s="81" t="s">
        <v>49</v>
      </c>
      <c r="F282" s="81" t="s">
        <v>32</v>
      </c>
      <c r="G282" s="89">
        <v>2919</v>
      </c>
      <c r="H282" s="81">
        <v>93</v>
      </c>
      <c r="I282" s="83">
        <f t="shared" si="4"/>
        <v>3.11</v>
      </c>
      <c r="J282" s="91">
        <f>Dataa[[#This Row],[Cost per unit]]*Dataa[[#This Row],[Units]]</f>
        <v>289.22999999999996</v>
      </c>
      <c r="K282" s="82">
        <f>SUM(Dataa[[#This Row],[Amount]]-Dataa[[#This Row],[Cost]])</f>
        <v>2629.77</v>
      </c>
    </row>
    <row r="283" spans="4:11" x14ac:dyDescent="0.3">
      <c r="D283" s="82" t="s">
        <v>45</v>
      </c>
      <c r="E283" s="82" t="s">
        <v>21</v>
      </c>
      <c r="F283" s="82" t="s">
        <v>34</v>
      </c>
      <c r="G283" s="89">
        <v>3094</v>
      </c>
      <c r="H283" s="82">
        <v>246</v>
      </c>
      <c r="I283" s="83">
        <f t="shared" si="4"/>
        <v>5.79</v>
      </c>
      <c r="J283" s="91">
        <f>Dataa[[#This Row],[Cost per unit]]*Dataa[[#This Row],[Units]]</f>
        <v>1424.34</v>
      </c>
      <c r="K283" s="82">
        <f>SUM(Dataa[[#This Row],[Amount]]-Dataa[[#This Row],[Cost]])</f>
        <v>1669.66</v>
      </c>
    </row>
    <row r="284" spans="4:11" x14ac:dyDescent="0.3">
      <c r="D284" s="81" t="s">
        <v>25</v>
      </c>
      <c r="E284" s="81" t="s">
        <v>26</v>
      </c>
      <c r="F284" s="81" t="s">
        <v>48</v>
      </c>
      <c r="G284" s="89">
        <v>2989</v>
      </c>
      <c r="H284" s="81">
        <v>3</v>
      </c>
      <c r="I284" s="83">
        <f t="shared" si="4"/>
        <v>4.97</v>
      </c>
      <c r="J284" s="91">
        <f>Dataa[[#This Row],[Cost per unit]]*Dataa[[#This Row],[Units]]</f>
        <v>14.91</v>
      </c>
      <c r="K284" s="82">
        <f>SUM(Dataa[[#This Row],[Amount]]-Dataa[[#This Row],[Cost]])</f>
        <v>2974.09</v>
      </c>
    </row>
    <row r="285" spans="4:11" x14ac:dyDescent="0.3">
      <c r="D285" s="82" t="s">
        <v>12</v>
      </c>
      <c r="E285" s="82" t="s">
        <v>33</v>
      </c>
      <c r="F285" s="82" t="s">
        <v>52</v>
      </c>
      <c r="G285" s="89">
        <v>2268</v>
      </c>
      <c r="H285" s="82">
        <v>63</v>
      </c>
      <c r="I285" s="83">
        <f t="shared" si="4"/>
        <v>16.73</v>
      </c>
      <c r="J285" s="91">
        <f>Dataa[[#This Row],[Cost per unit]]*Dataa[[#This Row],[Units]]</f>
        <v>1053.99</v>
      </c>
      <c r="K285" s="82">
        <f>SUM(Dataa[[#This Row],[Amount]]-Dataa[[#This Row],[Cost]])</f>
        <v>1214.01</v>
      </c>
    </row>
    <row r="286" spans="4:11" x14ac:dyDescent="0.3">
      <c r="D286" s="81" t="s">
        <v>42</v>
      </c>
      <c r="E286" s="81" t="s">
        <v>13</v>
      </c>
      <c r="F286" s="81" t="s">
        <v>34</v>
      </c>
      <c r="G286" s="89">
        <v>4753</v>
      </c>
      <c r="H286" s="81">
        <v>246</v>
      </c>
      <c r="I286" s="83">
        <f t="shared" si="4"/>
        <v>5.79</v>
      </c>
      <c r="J286" s="91">
        <f>Dataa[[#This Row],[Cost per unit]]*Dataa[[#This Row],[Units]]</f>
        <v>1424.34</v>
      </c>
      <c r="K286" s="82">
        <f>SUM(Dataa[[#This Row],[Amount]]-Dataa[[#This Row],[Cost]])</f>
        <v>3328.66</v>
      </c>
    </row>
    <row r="287" spans="4:11" x14ac:dyDescent="0.3">
      <c r="D287" s="82" t="s">
        <v>45</v>
      </c>
      <c r="E287" s="82" t="s">
        <v>49</v>
      </c>
      <c r="F287" s="82" t="s">
        <v>38</v>
      </c>
      <c r="G287" s="89">
        <v>7511</v>
      </c>
      <c r="H287" s="82">
        <v>120</v>
      </c>
      <c r="I287" s="83">
        <f t="shared" si="4"/>
        <v>7.64</v>
      </c>
      <c r="J287" s="91">
        <f>Dataa[[#This Row],[Cost per unit]]*Dataa[[#This Row],[Units]]</f>
        <v>916.8</v>
      </c>
      <c r="K287" s="82">
        <f>SUM(Dataa[[#This Row],[Amount]]-Dataa[[#This Row],[Cost]])</f>
        <v>6594.2</v>
      </c>
    </row>
    <row r="288" spans="4:11" x14ac:dyDescent="0.3">
      <c r="D288" s="81" t="s">
        <v>45</v>
      </c>
      <c r="E288" s="81" t="s">
        <v>33</v>
      </c>
      <c r="F288" s="81" t="s">
        <v>34</v>
      </c>
      <c r="G288" s="89">
        <v>4326</v>
      </c>
      <c r="H288" s="81">
        <v>348</v>
      </c>
      <c r="I288" s="83">
        <f t="shared" si="4"/>
        <v>5.79</v>
      </c>
      <c r="J288" s="91">
        <f>Dataa[[#This Row],[Cost per unit]]*Dataa[[#This Row],[Units]]</f>
        <v>2014.92</v>
      </c>
      <c r="K288" s="82">
        <f>SUM(Dataa[[#This Row],[Amount]]-Dataa[[#This Row],[Cost]])</f>
        <v>2311.08</v>
      </c>
    </row>
    <row r="289" spans="4:11" x14ac:dyDescent="0.3">
      <c r="D289" s="82" t="s">
        <v>20</v>
      </c>
      <c r="E289" s="82" t="s">
        <v>49</v>
      </c>
      <c r="F289" s="82" t="s">
        <v>47</v>
      </c>
      <c r="G289" s="89">
        <v>4935</v>
      </c>
      <c r="H289" s="82">
        <v>126</v>
      </c>
      <c r="I289" s="83">
        <f t="shared" si="4"/>
        <v>6.49</v>
      </c>
      <c r="J289" s="91">
        <f>Dataa[[#This Row],[Cost per unit]]*Dataa[[#This Row],[Units]]</f>
        <v>817.74</v>
      </c>
      <c r="K289" s="82">
        <f>SUM(Dataa[[#This Row],[Amount]]-Dataa[[#This Row],[Cost]])</f>
        <v>4117.26</v>
      </c>
    </row>
    <row r="290" spans="4:11" x14ac:dyDescent="0.3">
      <c r="D290" s="81" t="s">
        <v>25</v>
      </c>
      <c r="E290" s="81" t="s">
        <v>13</v>
      </c>
      <c r="F290" s="81" t="s">
        <v>9</v>
      </c>
      <c r="G290" s="89">
        <v>4781</v>
      </c>
      <c r="H290" s="81">
        <v>123</v>
      </c>
      <c r="I290" s="83">
        <f t="shared" si="4"/>
        <v>14.49</v>
      </c>
      <c r="J290" s="91">
        <f>Dataa[[#This Row],[Cost per unit]]*Dataa[[#This Row],[Units]]</f>
        <v>1782.27</v>
      </c>
      <c r="K290" s="82">
        <f>SUM(Dataa[[#This Row],[Amount]]-Dataa[[#This Row],[Cost]])</f>
        <v>2998.73</v>
      </c>
    </row>
    <row r="291" spans="4:11" x14ac:dyDescent="0.3">
      <c r="D291" s="82" t="s">
        <v>42</v>
      </c>
      <c r="E291" s="82" t="s">
        <v>33</v>
      </c>
      <c r="F291" s="82" t="s">
        <v>27</v>
      </c>
      <c r="G291" s="89">
        <v>7483</v>
      </c>
      <c r="H291" s="82">
        <v>45</v>
      </c>
      <c r="I291" s="83">
        <f t="shared" si="4"/>
        <v>13.15</v>
      </c>
      <c r="J291" s="91">
        <f>Dataa[[#This Row],[Cost per unit]]*Dataa[[#This Row],[Units]]</f>
        <v>591.75</v>
      </c>
      <c r="K291" s="82">
        <f>SUM(Dataa[[#This Row],[Amount]]-Dataa[[#This Row],[Cost]])</f>
        <v>6891.25</v>
      </c>
    </row>
    <row r="292" spans="4:11" x14ac:dyDescent="0.3">
      <c r="D292" s="81" t="s">
        <v>54</v>
      </c>
      <c r="E292" s="81" t="s">
        <v>33</v>
      </c>
      <c r="F292" s="81" t="s">
        <v>18</v>
      </c>
      <c r="G292" s="89">
        <v>6860</v>
      </c>
      <c r="H292" s="81">
        <v>126</v>
      </c>
      <c r="I292" s="83">
        <f t="shared" si="4"/>
        <v>11.88</v>
      </c>
      <c r="J292" s="91">
        <f>Dataa[[#This Row],[Cost per unit]]*Dataa[[#This Row],[Units]]</f>
        <v>1496.88</v>
      </c>
      <c r="K292" s="82">
        <f>SUM(Dataa[[#This Row],[Amount]]-Dataa[[#This Row],[Cost]])</f>
        <v>5363.12</v>
      </c>
    </row>
    <row r="293" spans="4:11" x14ac:dyDescent="0.3">
      <c r="D293" s="82" t="s">
        <v>7</v>
      </c>
      <c r="E293" s="82" t="s">
        <v>8</v>
      </c>
      <c r="F293" s="82" t="s">
        <v>51</v>
      </c>
      <c r="G293" s="89">
        <v>9002</v>
      </c>
      <c r="H293" s="82">
        <v>72</v>
      </c>
      <c r="I293" s="83">
        <f t="shared" si="4"/>
        <v>7.16</v>
      </c>
      <c r="J293" s="91">
        <f>Dataa[[#This Row],[Cost per unit]]*Dataa[[#This Row],[Units]]</f>
        <v>515.52</v>
      </c>
      <c r="K293" s="82">
        <f>SUM(Dataa[[#This Row],[Amount]]-Dataa[[#This Row],[Cost]])</f>
        <v>8486.48</v>
      </c>
    </row>
    <row r="294" spans="4:11" x14ac:dyDescent="0.3">
      <c r="D294" s="81" t="s">
        <v>25</v>
      </c>
      <c r="E294" s="81" t="s">
        <v>21</v>
      </c>
      <c r="F294" s="81" t="s">
        <v>51</v>
      </c>
      <c r="G294" s="89">
        <v>1400</v>
      </c>
      <c r="H294" s="81">
        <v>135</v>
      </c>
      <c r="I294" s="83">
        <f t="shared" si="4"/>
        <v>7.16</v>
      </c>
      <c r="J294" s="91">
        <f>Dataa[[#This Row],[Cost per unit]]*Dataa[[#This Row],[Units]]</f>
        <v>966.6</v>
      </c>
      <c r="K294" s="82">
        <f>SUM(Dataa[[#This Row],[Amount]]-Dataa[[#This Row],[Cost]])</f>
        <v>433.4</v>
      </c>
    </row>
    <row r="295" spans="4:11" x14ac:dyDescent="0.3">
      <c r="D295" s="82" t="s">
        <v>54</v>
      </c>
      <c r="E295" s="82" t="s">
        <v>49</v>
      </c>
      <c r="F295" s="82" t="s">
        <v>36</v>
      </c>
      <c r="G295" s="89">
        <v>4053</v>
      </c>
      <c r="H295" s="82">
        <v>24</v>
      </c>
      <c r="I295" s="83">
        <f t="shared" si="4"/>
        <v>9.77</v>
      </c>
      <c r="J295" s="91">
        <f>Dataa[[#This Row],[Cost per unit]]*Dataa[[#This Row],[Units]]</f>
        <v>234.48</v>
      </c>
      <c r="K295" s="82">
        <f>SUM(Dataa[[#This Row],[Amount]]-Dataa[[#This Row],[Cost]])</f>
        <v>3818.52</v>
      </c>
    </row>
    <row r="296" spans="4:11" x14ac:dyDescent="0.3">
      <c r="D296" s="81" t="s">
        <v>39</v>
      </c>
      <c r="E296" s="81" t="s">
        <v>21</v>
      </c>
      <c r="F296" s="81" t="s">
        <v>34</v>
      </c>
      <c r="G296" s="89">
        <v>2149</v>
      </c>
      <c r="H296" s="81">
        <v>117</v>
      </c>
      <c r="I296" s="83">
        <f t="shared" si="4"/>
        <v>5.79</v>
      </c>
      <c r="J296" s="91">
        <f>Dataa[[#This Row],[Cost per unit]]*Dataa[[#This Row],[Units]]</f>
        <v>677.43</v>
      </c>
      <c r="K296" s="82">
        <f>SUM(Dataa[[#This Row],[Amount]]-Dataa[[#This Row],[Cost]])</f>
        <v>1471.5700000000002</v>
      </c>
    </row>
    <row r="297" spans="4:11" x14ac:dyDescent="0.3">
      <c r="D297" s="82" t="s">
        <v>46</v>
      </c>
      <c r="E297" s="82" t="s">
        <v>26</v>
      </c>
      <c r="F297" s="82" t="s">
        <v>51</v>
      </c>
      <c r="G297" s="89">
        <v>3640</v>
      </c>
      <c r="H297" s="82">
        <v>51</v>
      </c>
      <c r="I297" s="83">
        <f t="shared" si="4"/>
        <v>7.16</v>
      </c>
      <c r="J297" s="91">
        <f>Dataa[[#This Row],[Cost per unit]]*Dataa[[#This Row],[Units]]</f>
        <v>365.16</v>
      </c>
      <c r="K297" s="82">
        <f>SUM(Dataa[[#This Row],[Amount]]-Dataa[[#This Row],[Cost]])</f>
        <v>3274.84</v>
      </c>
    </row>
    <row r="298" spans="4:11" x14ac:dyDescent="0.3">
      <c r="D298" s="81" t="s">
        <v>45</v>
      </c>
      <c r="E298" s="81" t="s">
        <v>26</v>
      </c>
      <c r="F298" s="81" t="s">
        <v>47</v>
      </c>
      <c r="G298" s="89">
        <v>630</v>
      </c>
      <c r="H298" s="81">
        <v>36</v>
      </c>
      <c r="I298" s="83">
        <f t="shared" si="4"/>
        <v>6.49</v>
      </c>
      <c r="J298" s="91">
        <f>Dataa[[#This Row],[Cost per unit]]*Dataa[[#This Row],[Units]]</f>
        <v>233.64000000000001</v>
      </c>
      <c r="K298" s="82">
        <f>SUM(Dataa[[#This Row],[Amount]]-Dataa[[#This Row],[Cost]])</f>
        <v>396.36</v>
      </c>
    </row>
    <row r="299" spans="4:11" x14ac:dyDescent="0.3">
      <c r="D299" s="82" t="s">
        <v>17</v>
      </c>
      <c r="E299" s="82" t="s">
        <v>13</v>
      </c>
      <c r="F299" s="82" t="s">
        <v>52</v>
      </c>
      <c r="G299" s="89">
        <v>2429</v>
      </c>
      <c r="H299" s="82">
        <v>144</v>
      </c>
      <c r="I299" s="83">
        <f t="shared" si="4"/>
        <v>16.73</v>
      </c>
      <c r="J299" s="91">
        <f>Dataa[[#This Row],[Cost per unit]]*Dataa[[#This Row],[Units]]</f>
        <v>2409.12</v>
      </c>
      <c r="K299" s="82">
        <f>SUM(Dataa[[#This Row],[Amount]]-Dataa[[#This Row],[Cost]])</f>
        <v>19.880000000000109</v>
      </c>
    </row>
    <row r="300" spans="4:11" x14ac:dyDescent="0.3">
      <c r="D300" s="81" t="s">
        <v>17</v>
      </c>
      <c r="E300" s="81" t="s">
        <v>21</v>
      </c>
      <c r="F300" s="81" t="s">
        <v>27</v>
      </c>
      <c r="G300" s="89">
        <v>2142</v>
      </c>
      <c r="H300" s="81">
        <v>114</v>
      </c>
      <c r="I300" s="83">
        <f t="shared" si="4"/>
        <v>13.15</v>
      </c>
      <c r="J300" s="91">
        <f>Dataa[[#This Row],[Cost per unit]]*Dataa[[#This Row],[Units]]</f>
        <v>1499.1000000000001</v>
      </c>
      <c r="K300" s="82">
        <f>SUM(Dataa[[#This Row],[Amount]]-Dataa[[#This Row],[Cost]])</f>
        <v>642.89999999999986</v>
      </c>
    </row>
    <row r="301" spans="4:11" x14ac:dyDescent="0.3">
      <c r="D301" s="82" t="s">
        <v>39</v>
      </c>
      <c r="E301" s="82" t="s">
        <v>8</v>
      </c>
      <c r="F301" s="82" t="s">
        <v>9</v>
      </c>
      <c r="G301" s="89">
        <v>6454</v>
      </c>
      <c r="H301" s="82">
        <v>54</v>
      </c>
      <c r="I301" s="83">
        <f t="shared" si="4"/>
        <v>14.49</v>
      </c>
      <c r="J301" s="91">
        <f>Dataa[[#This Row],[Cost per unit]]*Dataa[[#This Row],[Units]]</f>
        <v>782.46</v>
      </c>
      <c r="K301" s="82">
        <f>SUM(Dataa[[#This Row],[Amount]]-Dataa[[#This Row],[Cost]])</f>
        <v>5671.54</v>
      </c>
    </row>
    <row r="302" spans="4:11" x14ac:dyDescent="0.3">
      <c r="D302" s="81" t="s">
        <v>39</v>
      </c>
      <c r="E302" s="81" t="s">
        <v>8</v>
      </c>
      <c r="F302" s="81" t="s">
        <v>29</v>
      </c>
      <c r="G302" s="89">
        <v>4487</v>
      </c>
      <c r="H302" s="81">
        <v>333</v>
      </c>
      <c r="I302" s="83">
        <f t="shared" si="4"/>
        <v>8.7899999999999991</v>
      </c>
      <c r="J302" s="91">
        <f>Dataa[[#This Row],[Cost per unit]]*Dataa[[#This Row],[Units]]</f>
        <v>2927.0699999999997</v>
      </c>
      <c r="K302" s="82">
        <f>SUM(Dataa[[#This Row],[Amount]]-Dataa[[#This Row],[Cost]])</f>
        <v>1559.9300000000003</v>
      </c>
    </row>
    <row r="303" spans="4:11" x14ac:dyDescent="0.3">
      <c r="D303" s="82" t="s">
        <v>46</v>
      </c>
      <c r="E303" s="82" t="s">
        <v>8</v>
      </c>
      <c r="F303" s="82" t="s">
        <v>18</v>
      </c>
      <c r="G303" s="89">
        <v>938</v>
      </c>
      <c r="H303" s="82">
        <v>366</v>
      </c>
      <c r="I303" s="83">
        <f t="shared" si="4"/>
        <v>11.88</v>
      </c>
      <c r="J303" s="91">
        <f>Dataa[[#This Row],[Cost per unit]]*Dataa[[#This Row],[Units]]</f>
        <v>4348.08</v>
      </c>
      <c r="K303" s="82">
        <f>SUM(Dataa[[#This Row],[Amount]]-Dataa[[#This Row],[Cost]])</f>
        <v>-3410.08</v>
      </c>
    </row>
    <row r="304" spans="4:11" x14ac:dyDescent="0.3">
      <c r="D304" s="81" t="s">
        <v>46</v>
      </c>
      <c r="E304" s="81" t="s">
        <v>33</v>
      </c>
      <c r="F304" s="81" t="s">
        <v>50</v>
      </c>
      <c r="G304" s="89">
        <v>8841</v>
      </c>
      <c r="H304" s="81">
        <v>303</v>
      </c>
      <c r="I304" s="83">
        <f t="shared" si="4"/>
        <v>5.6</v>
      </c>
      <c r="J304" s="91">
        <f>Dataa[[#This Row],[Cost per unit]]*Dataa[[#This Row],[Units]]</f>
        <v>1696.8</v>
      </c>
      <c r="K304" s="82">
        <f>SUM(Dataa[[#This Row],[Amount]]-Dataa[[#This Row],[Cost]])</f>
        <v>7144.2</v>
      </c>
    </row>
    <row r="305" spans="4:11" x14ac:dyDescent="0.3">
      <c r="D305" s="82" t="s">
        <v>45</v>
      </c>
      <c r="E305" s="82" t="s">
        <v>26</v>
      </c>
      <c r="F305" s="82" t="s">
        <v>30</v>
      </c>
      <c r="G305" s="89">
        <v>4018</v>
      </c>
      <c r="H305" s="82">
        <v>126</v>
      </c>
      <c r="I305" s="83">
        <f t="shared" si="4"/>
        <v>12.37</v>
      </c>
      <c r="J305" s="91">
        <f>Dataa[[#This Row],[Cost per unit]]*Dataa[[#This Row],[Units]]</f>
        <v>1558.62</v>
      </c>
      <c r="K305" s="82">
        <f>SUM(Dataa[[#This Row],[Amount]]-Dataa[[#This Row],[Cost]])</f>
        <v>2459.38</v>
      </c>
    </row>
    <row r="306" spans="4:11" x14ac:dyDescent="0.3">
      <c r="D306" s="81" t="s">
        <v>20</v>
      </c>
      <c r="E306" s="81" t="s">
        <v>8</v>
      </c>
      <c r="F306" s="81" t="s">
        <v>24</v>
      </c>
      <c r="G306" s="89">
        <v>714</v>
      </c>
      <c r="H306" s="81">
        <v>231</v>
      </c>
      <c r="I306" s="83">
        <f t="shared" si="4"/>
        <v>11.73</v>
      </c>
      <c r="J306" s="91">
        <f>Dataa[[#This Row],[Cost per unit]]*Dataa[[#This Row],[Units]]</f>
        <v>2709.63</v>
      </c>
      <c r="K306" s="82">
        <f>SUM(Dataa[[#This Row],[Amount]]-Dataa[[#This Row],[Cost]])</f>
        <v>-1995.63</v>
      </c>
    </row>
    <row r="307" spans="4:11" x14ac:dyDescent="0.3">
      <c r="D307" s="82" t="s">
        <v>17</v>
      </c>
      <c r="E307" s="82" t="s">
        <v>33</v>
      </c>
      <c r="F307" s="82" t="s">
        <v>27</v>
      </c>
      <c r="G307" s="89">
        <v>3850</v>
      </c>
      <c r="H307" s="82">
        <v>102</v>
      </c>
      <c r="I307" s="83">
        <f t="shared" si="4"/>
        <v>13.15</v>
      </c>
      <c r="J307" s="91">
        <f>Dataa[[#This Row],[Cost per unit]]*Dataa[[#This Row],[Units]]</f>
        <v>1341.3</v>
      </c>
      <c r="K307" s="82">
        <f>SUM(Dataa[[#This Row],[Amount]]-Dataa[[#This Row],[Cost]])</f>
        <v>2508.6999999999998</v>
      </c>
    </row>
  </sheetData>
  <pageMargins left="0.7" right="0.7" top="0.75" bottom="0.75" header="0.3" footer="0.3"/>
  <pageSetup paperSize="9" orientation="portrait"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workbookViewId="0">
      <selection activeCell="F11" sqref="F11"/>
    </sheetView>
  </sheetViews>
  <sheetFormatPr defaultRowHeight="14.4" x14ac:dyDescent="0.3"/>
  <cols>
    <col min="2" max="2" width="19.109375" customWidth="1"/>
    <col min="3" max="3" width="14.44140625" bestFit="1" customWidth="1"/>
    <col min="6" max="6" width="15.5546875" customWidth="1"/>
    <col min="7" max="7" width="14.44140625" customWidth="1"/>
    <col min="9" max="9" width="10.6640625" customWidth="1"/>
    <col min="10" max="10" width="15.5546875" customWidth="1"/>
    <col min="11" max="11" width="14.44140625" customWidth="1"/>
  </cols>
  <sheetData>
    <row r="1" spans="1:11" s="4" customFormat="1" ht="49.2" customHeight="1" x14ac:dyDescent="0.5">
      <c r="A1" s="22"/>
      <c r="B1" s="23" t="s">
        <v>108</v>
      </c>
    </row>
    <row r="4" spans="1:11" ht="31.2" customHeight="1" x14ac:dyDescent="0.3">
      <c r="B4" s="119" t="s">
        <v>109</v>
      </c>
      <c r="C4" s="119"/>
      <c r="F4" s="120" t="s">
        <v>110</v>
      </c>
      <c r="G4" s="120"/>
      <c r="J4" s="120" t="s">
        <v>111</v>
      </c>
      <c r="K4" s="120"/>
    </row>
    <row r="6" spans="1:11" x14ac:dyDescent="0.3">
      <c r="B6" s="53" t="s">
        <v>86</v>
      </c>
      <c r="C6" t="s">
        <v>87</v>
      </c>
      <c r="F6" s="53" t="s">
        <v>86</v>
      </c>
      <c r="G6" t="s">
        <v>87</v>
      </c>
      <c r="J6" s="53" t="s">
        <v>86</v>
      </c>
      <c r="K6" t="s">
        <v>87</v>
      </c>
    </row>
    <row r="7" spans="1:11" x14ac:dyDescent="0.3">
      <c r="B7" s="52" t="s">
        <v>33</v>
      </c>
      <c r="C7">
        <v>168679</v>
      </c>
      <c r="F7" s="52" t="s">
        <v>33</v>
      </c>
      <c r="G7">
        <v>25221</v>
      </c>
      <c r="J7" s="52" t="s">
        <v>33</v>
      </c>
      <c r="K7">
        <v>6069</v>
      </c>
    </row>
    <row r="8" spans="1:11" x14ac:dyDescent="0.3">
      <c r="B8" s="67" t="s">
        <v>42</v>
      </c>
      <c r="C8">
        <v>25221</v>
      </c>
      <c r="F8" s="67" t="s">
        <v>42</v>
      </c>
      <c r="G8">
        <v>25221</v>
      </c>
      <c r="J8" s="67" t="s">
        <v>20</v>
      </c>
      <c r="K8">
        <v>6069</v>
      </c>
    </row>
    <row r="9" spans="1:11" x14ac:dyDescent="0.3">
      <c r="B9" s="67" t="s">
        <v>17</v>
      </c>
      <c r="C9">
        <v>24983</v>
      </c>
      <c r="F9" s="52" t="s">
        <v>21</v>
      </c>
      <c r="G9">
        <v>39620</v>
      </c>
      <c r="J9" s="52" t="s">
        <v>21</v>
      </c>
      <c r="K9">
        <v>5019</v>
      </c>
    </row>
    <row r="10" spans="1:11" x14ac:dyDescent="0.3">
      <c r="B10" s="67" t="s">
        <v>7</v>
      </c>
      <c r="C10">
        <v>20097</v>
      </c>
      <c r="F10" s="67" t="s">
        <v>42</v>
      </c>
      <c r="G10">
        <v>39620</v>
      </c>
      <c r="J10" s="67" t="s">
        <v>12</v>
      </c>
      <c r="K10">
        <v>5019</v>
      </c>
    </row>
    <row r="11" spans="1:11" x14ac:dyDescent="0.3">
      <c r="B11" s="67" t="s">
        <v>45</v>
      </c>
      <c r="C11">
        <v>18928</v>
      </c>
      <c r="F11" s="52" t="s">
        <v>49</v>
      </c>
      <c r="G11">
        <v>41559</v>
      </c>
      <c r="J11" s="52" t="s">
        <v>49</v>
      </c>
      <c r="K11">
        <v>5516</v>
      </c>
    </row>
    <row r="12" spans="1:11" x14ac:dyDescent="0.3">
      <c r="B12" s="67" t="s">
        <v>39</v>
      </c>
      <c r="C12">
        <v>18865</v>
      </c>
      <c r="F12" s="67" t="s">
        <v>42</v>
      </c>
      <c r="G12">
        <v>41559</v>
      </c>
      <c r="J12" s="67" t="s">
        <v>12</v>
      </c>
      <c r="K12">
        <v>5516</v>
      </c>
    </row>
    <row r="13" spans="1:11" x14ac:dyDescent="0.3">
      <c r="B13" s="67" t="s">
        <v>25</v>
      </c>
      <c r="C13">
        <v>15820</v>
      </c>
      <c r="F13" s="52" t="s">
        <v>8</v>
      </c>
      <c r="G13">
        <v>43568</v>
      </c>
      <c r="J13" s="52" t="s">
        <v>8</v>
      </c>
      <c r="K13">
        <v>7987</v>
      </c>
    </row>
    <row r="14" spans="1:11" x14ac:dyDescent="0.3">
      <c r="B14" s="67" t="s">
        <v>12</v>
      </c>
      <c r="C14">
        <v>15141</v>
      </c>
      <c r="F14" s="67" t="s">
        <v>39</v>
      </c>
      <c r="G14">
        <v>43568</v>
      </c>
      <c r="J14" s="67" t="s">
        <v>54</v>
      </c>
      <c r="K14">
        <v>7987</v>
      </c>
    </row>
    <row r="15" spans="1:11" x14ac:dyDescent="0.3">
      <c r="B15" s="67" t="s">
        <v>54</v>
      </c>
      <c r="C15">
        <v>14714</v>
      </c>
      <c r="F15" s="52" t="s">
        <v>26</v>
      </c>
      <c r="G15">
        <v>45752</v>
      </c>
      <c r="J15" s="52" t="s">
        <v>26</v>
      </c>
      <c r="K15">
        <v>3976</v>
      </c>
    </row>
    <row r="16" spans="1:11" x14ac:dyDescent="0.3">
      <c r="B16" s="67" t="s">
        <v>46</v>
      </c>
      <c r="C16">
        <v>8841</v>
      </c>
      <c r="F16" s="67" t="s">
        <v>45</v>
      </c>
      <c r="G16">
        <v>45752</v>
      </c>
      <c r="J16" s="67" t="s">
        <v>20</v>
      </c>
      <c r="K16">
        <v>3976</v>
      </c>
    </row>
    <row r="17" spans="2:11" x14ac:dyDescent="0.3">
      <c r="B17" s="67" t="s">
        <v>20</v>
      </c>
      <c r="C17">
        <v>6069</v>
      </c>
      <c r="F17" s="52" t="s">
        <v>13</v>
      </c>
      <c r="G17">
        <v>38325</v>
      </c>
      <c r="J17" s="52" t="s">
        <v>13</v>
      </c>
      <c r="K17">
        <v>2142</v>
      </c>
    </row>
    <row r="18" spans="2:11" x14ac:dyDescent="0.3">
      <c r="B18" s="52" t="s">
        <v>21</v>
      </c>
      <c r="C18">
        <v>237944</v>
      </c>
      <c r="F18" s="67" t="s">
        <v>7</v>
      </c>
      <c r="G18">
        <v>38325</v>
      </c>
      <c r="J18" s="67" t="s">
        <v>45</v>
      </c>
      <c r="K18">
        <v>2142</v>
      </c>
    </row>
    <row r="19" spans="2:11" x14ac:dyDescent="0.3">
      <c r="B19" s="67" t="s">
        <v>42</v>
      </c>
      <c r="C19">
        <v>39620</v>
      </c>
      <c r="F19" s="52" t="s">
        <v>93</v>
      </c>
      <c r="G19">
        <v>234045</v>
      </c>
      <c r="J19" s="52" t="s">
        <v>93</v>
      </c>
      <c r="K19">
        <v>30709</v>
      </c>
    </row>
    <row r="20" spans="2:11" x14ac:dyDescent="0.3">
      <c r="B20" s="67" t="s">
        <v>20</v>
      </c>
      <c r="C20">
        <v>39242</v>
      </c>
    </row>
    <row r="21" spans="2:11" x14ac:dyDescent="0.3">
      <c r="B21" s="67" t="s">
        <v>25</v>
      </c>
      <c r="C21">
        <v>27377</v>
      </c>
    </row>
    <row r="22" spans="2:11" x14ac:dyDescent="0.3">
      <c r="B22" s="67" t="s">
        <v>17</v>
      </c>
      <c r="C22">
        <v>25669</v>
      </c>
    </row>
    <row r="23" spans="2:11" x14ac:dyDescent="0.3">
      <c r="B23" s="67" t="s">
        <v>45</v>
      </c>
      <c r="C23">
        <v>23709</v>
      </c>
    </row>
    <row r="24" spans="2:11" x14ac:dyDescent="0.3">
      <c r="B24" s="67" t="s">
        <v>7</v>
      </c>
      <c r="C24">
        <v>23016</v>
      </c>
    </row>
    <row r="25" spans="2:11" x14ac:dyDescent="0.3">
      <c r="B25" s="67" t="s">
        <v>39</v>
      </c>
      <c r="C25">
        <v>21931</v>
      </c>
    </row>
    <row r="26" spans="2:11" x14ac:dyDescent="0.3">
      <c r="B26" s="67" t="s">
        <v>46</v>
      </c>
      <c r="C26">
        <v>18564</v>
      </c>
    </row>
    <row r="27" spans="2:11" x14ac:dyDescent="0.3">
      <c r="B27" s="67" t="s">
        <v>54</v>
      </c>
      <c r="C27">
        <v>13797</v>
      </c>
    </row>
    <row r="28" spans="2:11" x14ac:dyDescent="0.3">
      <c r="B28" s="67" t="s">
        <v>12</v>
      </c>
      <c r="C28">
        <v>5019</v>
      </c>
    </row>
    <row r="29" spans="2:11" x14ac:dyDescent="0.3">
      <c r="B29" s="52" t="s">
        <v>49</v>
      </c>
      <c r="C29">
        <v>252469</v>
      </c>
    </row>
    <row r="30" spans="2:11" x14ac:dyDescent="0.3">
      <c r="B30" s="67" t="s">
        <v>42</v>
      </c>
      <c r="C30">
        <v>41559</v>
      </c>
    </row>
    <row r="31" spans="2:11" x14ac:dyDescent="0.3">
      <c r="B31" s="67" t="s">
        <v>17</v>
      </c>
      <c r="C31">
        <v>39424</v>
      </c>
    </row>
    <row r="32" spans="2:11" x14ac:dyDescent="0.3">
      <c r="B32" s="67" t="s">
        <v>46</v>
      </c>
      <c r="C32">
        <v>35847</v>
      </c>
    </row>
    <row r="33" spans="2:3" x14ac:dyDescent="0.3">
      <c r="B33" s="67" t="s">
        <v>25</v>
      </c>
      <c r="C33">
        <v>33670</v>
      </c>
    </row>
    <row r="34" spans="2:3" x14ac:dyDescent="0.3">
      <c r="B34" s="67" t="s">
        <v>39</v>
      </c>
      <c r="C34">
        <v>31661</v>
      </c>
    </row>
    <row r="35" spans="2:3" x14ac:dyDescent="0.3">
      <c r="B35" s="67" t="s">
        <v>7</v>
      </c>
      <c r="C35">
        <v>24647</v>
      </c>
    </row>
    <row r="36" spans="2:3" x14ac:dyDescent="0.3">
      <c r="B36" s="67" t="s">
        <v>54</v>
      </c>
      <c r="C36">
        <v>16527</v>
      </c>
    </row>
    <row r="37" spans="2:3" x14ac:dyDescent="0.3">
      <c r="B37" s="67" t="s">
        <v>20</v>
      </c>
      <c r="C37">
        <v>15855</v>
      </c>
    </row>
    <row r="38" spans="2:3" x14ac:dyDescent="0.3">
      <c r="B38" s="67" t="s">
        <v>45</v>
      </c>
      <c r="C38">
        <v>7763</v>
      </c>
    </row>
    <row r="39" spans="2:3" x14ac:dyDescent="0.3">
      <c r="B39" s="67" t="s">
        <v>12</v>
      </c>
      <c r="C39">
        <v>5516</v>
      </c>
    </row>
    <row r="40" spans="2:3" x14ac:dyDescent="0.3">
      <c r="B40" s="52" t="s">
        <v>8</v>
      </c>
      <c r="C40">
        <v>218813</v>
      </c>
    </row>
    <row r="41" spans="2:3" x14ac:dyDescent="0.3">
      <c r="B41" s="67" t="s">
        <v>39</v>
      </c>
      <c r="C41">
        <v>43568</v>
      </c>
    </row>
    <row r="42" spans="2:3" x14ac:dyDescent="0.3">
      <c r="B42" s="67" t="s">
        <v>25</v>
      </c>
      <c r="C42">
        <v>26985</v>
      </c>
    </row>
    <row r="43" spans="2:3" x14ac:dyDescent="0.3">
      <c r="B43" s="67" t="s">
        <v>45</v>
      </c>
      <c r="C43">
        <v>25655</v>
      </c>
    </row>
    <row r="44" spans="2:3" x14ac:dyDescent="0.3">
      <c r="B44" s="67" t="s">
        <v>7</v>
      </c>
      <c r="C44">
        <v>24451</v>
      </c>
    </row>
    <row r="45" spans="2:3" x14ac:dyDescent="0.3">
      <c r="B45" s="67" t="s">
        <v>17</v>
      </c>
      <c r="C45">
        <v>21434</v>
      </c>
    </row>
    <row r="46" spans="2:3" x14ac:dyDescent="0.3">
      <c r="B46" s="67" t="s">
        <v>12</v>
      </c>
      <c r="C46">
        <v>20125</v>
      </c>
    </row>
    <row r="47" spans="2:3" x14ac:dyDescent="0.3">
      <c r="B47" s="67" t="s">
        <v>20</v>
      </c>
      <c r="C47">
        <v>17283</v>
      </c>
    </row>
    <row r="48" spans="2:3" x14ac:dyDescent="0.3">
      <c r="B48" s="67" t="s">
        <v>46</v>
      </c>
      <c r="C48">
        <v>16821</v>
      </c>
    </row>
    <row r="49" spans="2:3" x14ac:dyDescent="0.3">
      <c r="B49" s="67" t="s">
        <v>42</v>
      </c>
      <c r="C49">
        <v>14504</v>
      </c>
    </row>
    <row r="50" spans="2:3" x14ac:dyDescent="0.3">
      <c r="B50" s="67" t="s">
        <v>54</v>
      </c>
      <c r="C50">
        <v>7987</v>
      </c>
    </row>
    <row r="51" spans="2:3" x14ac:dyDescent="0.3">
      <c r="B51" s="52" t="s">
        <v>26</v>
      </c>
      <c r="C51">
        <v>173530</v>
      </c>
    </row>
    <row r="52" spans="2:3" x14ac:dyDescent="0.3">
      <c r="B52" s="67" t="s">
        <v>45</v>
      </c>
      <c r="C52">
        <v>45752</v>
      </c>
    </row>
    <row r="53" spans="2:3" x14ac:dyDescent="0.3">
      <c r="B53" s="67" t="s">
        <v>12</v>
      </c>
      <c r="C53">
        <v>27132</v>
      </c>
    </row>
    <row r="54" spans="2:3" x14ac:dyDescent="0.3">
      <c r="B54" s="67" t="s">
        <v>7</v>
      </c>
      <c r="C54">
        <v>21063</v>
      </c>
    </row>
    <row r="55" spans="2:3" x14ac:dyDescent="0.3">
      <c r="B55" s="67" t="s">
        <v>54</v>
      </c>
      <c r="C55">
        <v>17808</v>
      </c>
    </row>
    <row r="56" spans="2:3" x14ac:dyDescent="0.3">
      <c r="B56" s="67" t="s">
        <v>42</v>
      </c>
      <c r="C56">
        <v>16548</v>
      </c>
    </row>
    <row r="57" spans="2:3" x14ac:dyDescent="0.3">
      <c r="B57" s="67" t="s">
        <v>25</v>
      </c>
      <c r="C57">
        <v>15827</v>
      </c>
    </row>
    <row r="58" spans="2:3" x14ac:dyDescent="0.3">
      <c r="B58" s="67" t="s">
        <v>46</v>
      </c>
      <c r="C58">
        <v>10269</v>
      </c>
    </row>
    <row r="59" spans="2:3" x14ac:dyDescent="0.3">
      <c r="B59" s="67" t="s">
        <v>17</v>
      </c>
      <c r="C59">
        <v>9751</v>
      </c>
    </row>
    <row r="60" spans="2:3" x14ac:dyDescent="0.3">
      <c r="B60" s="67" t="s">
        <v>39</v>
      </c>
      <c r="C60">
        <v>5404</v>
      </c>
    </row>
    <row r="61" spans="2:3" x14ac:dyDescent="0.3">
      <c r="B61" s="67" t="s">
        <v>20</v>
      </c>
      <c r="C61">
        <v>3976</v>
      </c>
    </row>
    <row r="62" spans="2:3" x14ac:dyDescent="0.3">
      <c r="B62" s="52" t="s">
        <v>13</v>
      </c>
      <c r="C62">
        <v>189434</v>
      </c>
    </row>
    <row r="63" spans="2:3" x14ac:dyDescent="0.3">
      <c r="B63" s="67" t="s">
        <v>7</v>
      </c>
      <c r="C63">
        <v>38325</v>
      </c>
    </row>
    <row r="64" spans="2:3" x14ac:dyDescent="0.3">
      <c r="B64" s="67" t="s">
        <v>39</v>
      </c>
      <c r="C64">
        <v>28546</v>
      </c>
    </row>
    <row r="65" spans="2:3" x14ac:dyDescent="0.3">
      <c r="B65" s="67" t="s">
        <v>42</v>
      </c>
      <c r="C65">
        <v>28273</v>
      </c>
    </row>
    <row r="66" spans="2:3" x14ac:dyDescent="0.3">
      <c r="B66" s="67" t="s">
        <v>12</v>
      </c>
      <c r="C66">
        <v>25151</v>
      </c>
    </row>
    <row r="67" spans="2:3" x14ac:dyDescent="0.3">
      <c r="B67" s="67" t="s">
        <v>46</v>
      </c>
      <c r="C67">
        <v>16492</v>
      </c>
    </row>
    <row r="68" spans="2:3" x14ac:dyDescent="0.3">
      <c r="B68" s="67" t="s">
        <v>20</v>
      </c>
      <c r="C68">
        <v>15785</v>
      </c>
    </row>
    <row r="69" spans="2:3" x14ac:dyDescent="0.3">
      <c r="B69" s="67" t="s">
        <v>54</v>
      </c>
      <c r="C69">
        <v>12383</v>
      </c>
    </row>
    <row r="70" spans="2:3" x14ac:dyDescent="0.3">
      <c r="B70" s="67" t="s">
        <v>17</v>
      </c>
      <c r="C70">
        <v>11319</v>
      </c>
    </row>
    <row r="71" spans="2:3" x14ac:dyDescent="0.3">
      <c r="B71" s="67" t="s">
        <v>25</v>
      </c>
      <c r="C71">
        <v>11018</v>
      </c>
    </row>
    <row r="72" spans="2:3" x14ac:dyDescent="0.3">
      <c r="B72" s="67" t="s">
        <v>45</v>
      </c>
      <c r="C72">
        <v>2142</v>
      </c>
    </row>
    <row r="73" spans="2:3" x14ac:dyDescent="0.3">
      <c r="B73" s="52" t="s">
        <v>93</v>
      </c>
      <c r="C73">
        <v>1240869</v>
      </c>
    </row>
  </sheetData>
  <mergeCells count="3">
    <mergeCell ref="B4:C4"/>
    <mergeCell ref="F4:G4"/>
    <mergeCell ref="J4:K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1.Quick statistics</vt:lpstr>
      <vt:lpstr> 2.EDA with CF</vt:lpstr>
      <vt:lpstr>3.Sales report(formula)</vt:lpstr>
      <vt:lpstr>4.Sales report(pivot)</vt:lpstr>
      <vt:lpstr>5.Top 5 product</vt:lpstr>
      <vt:lpstr>6. Anomalies in data</vt:lpstr>
      <vt:lpstr>8.1.Profits by product</vt:lpstr>
      <vt:lpstr>7.Best SalesP(country)</vt:lpstr>
      <vt:lpstr>8.2.Profits by product</vt:lpstr>
      <vt:lpstr>9.Dynamic Country rep</vt:lpstr>
      <vt:lpstr>10.Analyze 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2022-06-07T13:11:57Z</dcterms:created>
  <dcterms:modified xsi:type="dcterms:W3CDTF">2022-06-10T16:53:18Z</dcterms:modified>
  <cp:category/>
  <cp:contentStatus/>
</cp:coreProperties>
</file>